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GULATN\PA&amp;D\Decoupling Mechanism\Washington\3 Year Decoupling Evaluation\Earnings Test\Other IOUs\Decoupling Mechanisms\"/>
    </mc:Choice>
  </mc:AlternateContent>
  <xr:revisionPtr revIDLastSave="0" documentId="8_{7FC45914-9187-4AB5-9B5E-A3F1721E394E}" xr6:coauthVersionLast="45" xr6:coauthVersionMax="45" xr10:uidLastSave="{00000000-0000-0000-0000-000000000000}"/>
  <bookViews>
    <workbookView xWindow="-108" yWindow="-108" windowWidth="19416" windowHeight="10416" activeTab="2" xr2:uid="{00000000-000D-0000-FFFF-FFFF00000000}"/>
  </bookViews>
  <sheets>
    <sheet name="TY Normalized Usage by Month" sheetId="20" r:id="rId1"/>
    <sheet name="Conversion Factor" sheetId="23" r:id="rId2"/>
    <sheet name="Attachment 4, Page 1" sheetId="15" r:id="rId3"/>
    <sheet name="Attachment 4, Page 2" sheetId="16" r:id="rId4"/>
    <sheet name="Attachment 4, Page 3" sheetId="18" r:id="rId5"/>
    <sheet name="Acerno_Cache_XXXXX" sheetId="36" state="veryHidden" r:id="rId6"/>
    <sheet name="Deferral Calc" sheetId="24" r:id="rId7"/>
    <sheet name="December Base Rate Revenue" sheetId="37" r:id="rId8"/>
    <sheet name="November Base Rate Revenue" sheetId="35" r:id="rId9"/>
    <sheet name="October Base Rate Revenue" sheetId="34" r:id="rId10"/>
    <sheet name="September Base Rate Revenue" sheetId="33" r:id="rId11"/>
    <sheet name="August Base Rate Revenue" sheetId="32" r:id="rId12"/>
    <sheet name="July Base Rate Revenue" sheetId="31" r:id="rId13"/>
    <sheet name="June Base Rate Revenue" sheetId="30" r:id="rId14"/>
    <sheet name="May Base Rate Revenue" sheetId="29" r:id="rId15"/>
    <sheet name="Apr Base Rate Revenue" sheetId="28" r:id="rId16"/>
    <sheet name="Mar Base Rate Revenue" sheetId="27" r:id="rId17"/>
    <sheet name="Feb Base Rate Revenue" sheetId="26" r:id="rId18"/>
    <sheet name="Jan Base Rate Revenue" sheetId="25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localSheetId="6" hidden="1">#REF!</definedName>
    <definedName name="__123Graph_D" localSheetId="17" hidden="1">#REF!</definedName>
    <definedName name="__123Graph_D" hidden="1">#REF!</definedName>
    <definedName name="__123Graph_ECURRENT" localSheetId="6" hidden="1">[1]ConsolidatingPL!#REF!</definedName>
    <definedName name="__123Graph_ECURRENT" localSheetId="17" hidden="1">[1]ConsolidatingPL!#REF!</definedName>
    <definedName name="__123Graph_ECURRENT" hidden="1">[1]ConsolidatingPL!#REF!</definedName>
    <definedName name="__Dec03">[2]BS!$T$7:$T$3582</definedName>
    <definedName name="__Dec04">[3]BS!$AC$7:$AC$3580</definedName>
    <definedName name="__Feb04" localSheetId="6">[4]BS!#REF!</definedName>
    <definedName name="__Feb04" localSheetId="17">[4]BS!#REF!</definedName>
    <definedName name="__Feb04">[4]BS!#REF!</definedName>
    <definedName name="__Jan04" localSheetId="6">[4]BS!#REF!</definedName>
    <definedName name="__Jan04" localSheetId="17">[4]BS!#REF!</definedName>
    <definedName name="__Jan04">[4]BS!#REF!</definedName>
    <definedName name="__Jul04">[3]BS!$X$7:$X$3582</definedName>
    <definedName name="__Jun04">[3]BS!$W$7:$W$3582</definedName>
    <definedName name="__Mar04" localSheetId="6">[4]BS!#REF!</definedName>
    <definedName name="__Mar04" localSheetId="17">[4]BS!#REF!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hidden="1">{#N/A,#N/A,FALSE,"CRPT";#N/A,#N/A,FALSE,"TREND";#N/A,#N/A,FALSE,"%Curve"}</definedName>
    <definedName name="__www1" hidden="1">{#N/A,#N/A,FALSE,"schA"}</definedName>
    <definedName name="_1_94_12_94" localSheetId="6">[5]DT_A_DOL93!#REF!</definedName>
    <definedName name="_1_94_12_94" localSheetId="17">[5]DT_A_DOL93!#REF!</definedName>
    <definedName name="_1_94_12_94">[5]DT_A_DOL93!#REF!</definedName>
    <definedName name="_1_95_12_95" localSheetId="6">[5]DT_A_DOL93!#REF!</definedName>
    <definedName name="_1_95_12_95" localSheetId="17">[5]DT_A_DOL93!#REF!</definedName>
    <definedName name="_1_95_12_95">[5]DT_A_DOL93!#REF!</definedName>
    <definedName name="_1_96_12_96" localSheetId="6">[5]DT_A_DOL93!#REF!</definedName>
    <definedName name="_1_96_12_96" localSheetId="17">[5]DT_A_DOL93!#REF!</definedName>
    <definedName name="_1_96_12_96">[5]DT_A_DOL93!#REF!</definedName>
    <definedName name="_1_97_12_97" localSheetId="6">[5]DT_A_DOL93!#REF!</definedName>
    <definedName name="_1_97_12_97" localSheetId="17">[5]DT_A_DOL93!#REF!</definedName>
    <definedName name="_1_97_12_97">[5]DT_A_DOL93!#REF!</definedName>
    <definedName name="_1_98_12_98" localSheetId="6">[5]DT_A_DOL93!#REF!</definedName>
    <definedName name="_1_98_12_98" localSheetId="17">[5]DT_A_DOL93!#REF!</definedName>
    <definedName name="_1_98_12_98">[5]DT_A_DOL93!#REF!</definedName>
    <definedName name="_Apr04">[3]BS!$U$7:$U$3582</definedName>
    <definedName name="_Apr05" localSheetId="6">[6]BS!#REF!</definedName>
    <definedName name="_Apr05" localSheetId="17">[6]BS!#REF!</definedName>
    <definedName name="_Apr05">[6]BS!#REF!</definedName>
    <definedName name="_Aug04">[3]BS!$Y$7:$Y$3582</definedName>
    <definedName name="_Aug05" localSheetId="6">[6]BS!#REF!</definedName>
    <definedName name="_Aug05" localSheetId="17">[6]BS!#REF!</definedName>
    <definedName name="_Aug05">[6]BS!#REF!</definedName>
    <definedName name="_Dec03">[2]BS!$T$7:$T$3582</definedName>
    <definedName name="_Dec04">[3]BS!$AC$7:$AC$3580</definedName>
    <definedName name="_End" localSheetId="6">[6]BS!#REF!</definedName>
    <definedName name="_End" localSheetId="17">[6]BS!#REF!</definedName>
    <definedName name="_End">[6]BS!#REF!</definedName>
    <definedName name="_ex1" hidden="1">{#N/A,#N/A,FALSE,"Summ";#N/A,#N/A,FALSE,"General"}</definedName>
    <definedName name="_Feb04">[3]BS!$S$7:$S$3582</definedName>
    <definedName name="_Feb05" localSheetId="6">[6]BS!#REF!</definedName>
    <definedName name="_Feb05" localSheetId="17">[6]BS!#REF!</definedName>
    <definedName name="_Feb05">[6]BS!#REF!</definedName>
    <definedName name="_Fill" localSheetId="6">[7]model!#REF!</definedName>
    <definedName name="_Fill" localSheetId="17">[7]model!#REF!</definedName>
    <definedName name="_Fill">[7]model!#REF!</definedName>
    <definedName name="_Jan04">[3]BS!$R$7:$R$3582</definedName>
    <definedName name="_Jan05" localSheetId="6">[6]BS!#REF!</definedName>
    <definedName name="_Jan05" localSheetId="17">[6]BS!#REF!</definedName>
    <definedName name="_Jan05">[6]BS!#REF!</definedName>
    <definedName name="_Jul04">[3]BS!$X$7:$X$3582</definedName>
    <definedName name="_Jul05" localSheetId="6">[6]BS!#REF!</definedName>
    <definedName name="_Jul05" localSheetId="17">[6]BS!#REF!</definedName>
    <definedName name="_Jul05">[6]BS!#REF!</definedName>
    <definedName name="_Jun04">[3]BS!$W$7:$W$3582</definedName>
    <definedName name="_Jun05" localSheetId="6">[6]BS!#REF!</definedName>
    <definedName name="_Jun05" localSheetId="17">[6]BS!#REF!</definedName>
    <definedName name="_Jun05">[6]BS!#REF!</definedName>
    <definedName name="_Key1" localSheetId="6" hidden="1">#REF!</definedName>
    <definedName name="_Key1" localSheetId="17" hidden="1">#REF!</definedName>
    <definedName name="_Key1" hidden="1">#REF!</definedName>
    <definedName name="_Key2" localSheetId="6" hidden="1">#REF!</definedName>
    <definedName name="_Key2" localSheetId="17" hidden="1">#REF!</definedName>
    <definedName name="_Key2" hidden="1">#REF!</definedName>
    <definedName name="_Mar04">[3]BS!$T$7:$T$3582</definedName>
    <definedName name="_Mar05" localSheetId="6">[6]BS!#REF!</definedName>
    <definedName name="_Mar05" localSheetId="17">[6]BS!#REF!</definedName>
    <definedName name="_Mar05">[6]BS!#REF!</definedName>
    <definedName name="_May04">[3]BS!$V$7:$V$3582</definedName>
    <definedName name="_May05" localSheetId="6">[6]BS!#REF!</definedName>
    <definedName name="_May05" localSheetId="17">[6]BS!#REF!</definedName>
    <definedName name="_May05">[6]BS!#REF!</definedName>
    <definedName name="_new1" hidden="1">{#N/A,#N/A,FALSE,"Summ";#N/A,#N/A,FALSE,"General"}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Regression_Int" hidden="1">1</definedName>
    <definedName name="_Sep03">[2]BS!$Q$7:$Q$3582</definedName>
    <definedName name="_Sep04">[3]BS!$Z$7:$Z$3582</definedName>
    <definedName name="_Sep05" localSheetId="6">[6]BS!#REF!</definedName>
    <definedName name="_Sep05" localSheetId="17">[6]BS!#REF!</definedName>
    <definedName name="_Sep05">[6]BS!#REF!</definedName>
    <definedName name="_six6" hidden="1">{#N/A,#N/A,FALSE,"CRPT";#N/A,#N/A,FALSE,"TREND";#N/A,#N/A,FALSE,"%Curve"}</definedName>
    <definedName name="_Sort" localSheetId="6" hidden="1">#REF!</definedName>
    <definedName name="_Sort" localSheetId="17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 localSheetId="6">#REF!</definedName>
    <definedName name="apeek" localSheetId="17">#REF!</definedName>
    <definedName name="apeek">#REF!</definedName>
    <definedName name="Apr03AMA" localSheetId="6">[4]BS!#REF!</definedName>
    <definedName name="Apr03AMA" localSheetId="17">[4]BS!#REF!</definedName>
    <definedName name="Apr03AMA">[4]BS!#REF!</definedName>
    <definedName name="Apr04AMA">[3]BS!$AG$7:$AG$3582</definedName>
    <definedName name="Apr05AMA" localSheetId="6">[6]BS!#REF!</definedName>
    <definedName name="Apr05AMA" localSheetId="17">[6]BS!#REF!</definedName>
    <definedName name="Apr05AMA">[6]BS!#REF!</definedName>
    <definedName name="AS2DocOpenMode" hidden="1">"AS2DocumentEdit"</definedName>
    <definedName name="Aug03AMA" localSheetId="6">[4]BS!#REF!</definedName>
    <definedName name="Aug03AMA" localSheetId="17">[4]BS!#REF!</definedName>
    <definedName name="Aug03AMA">[4]BS!#REF!</definedName>
    <definedName name="Aug04AMA">[3]BS!$AK$7:$AK$3582</definedName>
    <definedName name="Aug05AMA" localSheetId="6">[6]BS!#REF!</definedName>
    <definedName name="Aug05AMA" localSheetId="17">[6]BS!#REF!</definedName>
    <definedName name="Aug05AMA">[6]BS!#REF!</definedName>
    <definedName name="Aurora_Prices">"Monthly Price Summary'!$C$4:$H$63"</definedName>
    <definedName name="b" hidden="1">{#N/A,#N/A,FALSE,"Coversheet";#N/A,#N/A,FALSE,"QA"}</definedName>
    <definedName name="BADDEBT" localSheetId="6">[7]model!#REF!</definedName>
    <definedName name="BADDEBT" localSheetId="17">[7]model!#REF!</definedName>
    <definedName name="BADDEBT">[7]model!#REF!</definedName>
    <definedName name="Base1_Billing2">'[9]2013'!$N$8</definedName>
    <definedName name="BD" localSheetId="6">[10]model!#REF!</definedName>
    <definedName name="BD" localSheetId="17">[10]model!#REF!</definedName>
    <definedName name="BD">[10]model!#REF!</definedName>
    <definedName name="BEP" localSheetId="6">[7]model!#REF!</definedName>
    <definedName name="BEP" localSheetId="17">[7]model!#REF!</definedName>
    <definedName name="BEP">[7]model!#REF!</definedName>
    <definedName name="BEx0017DGUEDPCFJUPUZOOLJCS2B" localSheetId="6" hidden="1">#REF!</definedName>
    <definedName name="BEx0017DGUEDPCFJUPUZOOLJCS2B" localSheetId="17" hidden="1">#REF!</definedName>
    <definedName name="BEx0017DGUEDPCFJUPUZOOLJCS2B" hidden="1">#REF!</definedName>
    <definedName name="BEx001CNWHJ5RULCSFM36ZCGJ1UH" localSheetId="6" hidden="1">#REF!</definedName>
    <definedName name="BEx001CNWHJ5RULCSFM36ZCGJ1UH" localSheetId="17" hidden="1">#REF!</definedName>
    <definedName name="BEx001CNWHJ5RULCSFM36ZCGJ1UH" hidden="1">#REF!</definedName>
    <definedName name="BEx004791UAJIJSN57OT7YBLNP82" localSheetId="6" hidden="1">#REF!</definedName>
    <definedName name="BEx004791UAJIJSN57OT7YBLNP82" localSheetId="17" hidden="1">#REF!</definedName>
    <definedName name="BEx004791UAJIJSN57OT7YBLNP82" hidden="1">#REF!</definedName>
    <definedName name="BEx008P2NVFDLBHL7IZ5WTMVOQ1F" localSheetId="6" hidden="1">#REF!</definedName>
    <definedName name="BEx008P2NVFDLBHL7IZ5WTMVOQ1F" localSheetId="17" hidden="1">#REF!</definedName>
    <definedName name="BEx008P2NVFDLBHL7IZ5WTMVOQ1F" hidden="1">#REF!</definedName>
    <definedName name="BEx009G00IN0JUIAQ4WE9NHTMQE2" localSheetId="6" hidden="1">#REF!</definedName>
    <definedName name="BEx009G00IN0JUIAQ4WE9NHTMQE2" localSheetId="17" hidden="1">#REF!</definedName>
    <definedName name="BEx009G00IN0JUIAQ4WE9NHTMQE2" hidden="1">#REF!</definedName>
    <definedName name="BEx00DXTY2JDVGWQKV8H7FG4SV30" localSheetId="6" hidden="1">#REF!</definedName>
    <definedName name="BEx00DXTY2JDVGWQKV8H7FG4SV30" localSheetId="17" hidden="1">#REF!</definedName>
    <definedName name="BEx00DXTY2JDVGWQKV8H7FG4SV30" hidden="1">#REF!</definedName>
    <definedName name="BEx00GHLTYRH5N2S6P78YW1CD30N" localSheetId="6" hidden="1">#REF!</definedName>
    <definedName name="BEx00GHLTYRH5N2S6P78YW1CD30N" localSheetId="17" hidden="1">#REF!</definedName>
    <definedName name="BEx00GHLTYRH5N2S6P78YW1CD30N" hidden="1">#REF!</definedName>
    <definedName name="BEx00JC31DY11L45SEU4B10BIN6W" localSheetId="6" hidden="1">#REF!</definedName>
    <definedName name="BEx00JC31DY11L45SEU4B10BIN6W" localSheetId="17" hidden="1">#REF!</definedName>
    <definedName name="BEx00JC31DY11L45SEU4B10BIN6W" hidden="1">#REF!</definedName>
    <definedName name="BEx00KZHZBHP3TDV1YMX4B19B95O" localSheetId="6" hidden="1">#REF!</definedName>
    <definedName name="BEx00KZHZBHP3TDV1YMX4B19B95O" localSheetId="17" hidden="1">#REF!</definedName>
    <definedName name="BEx00KZHZBHP3TDV1YMX4B19B95O" hidden="1">#REF!</definedName>
    <definedName name="BEx00P11V7HA4MS6XYY3P4BPVXML" localSheetId="6" hidden="1">#REF!</definedName>
    <definedName name="BEx00P11V7HA4MS6XYY3P4BPVXML" localSheetId="17" hidden="1">#REF!</definedName>
    <definedName name="BEx00P11V7HA4MS6XYY3P4BPVXML" hidden="1">#REF!</definedName>
    <definedName name="BEx00PBV7V99V7M3LDYUTF31MUFJ" localSheetId="6" hidden="1">#REF!</definedName>
    <definedName name="BEx00PBV7V99V7M3LDYUTF31MUFJ" localSheetId="17" hidden="1">#REF!</definedName>
    <definedName name="BEx00PBV7V99V7M3LDYUTF31MUFJ" hidden="1">#REF!</definedName>
    <definedName name="BEx00SMIQJ55EVB7T24CORX0JWQO" localSheetId="6" hidden="1">#REF!</definedName>
    <definedName name="BEx00SMIQJ55EVB7T24CORX0JWQO" localSheetId="17" hidden="1">#REF!</definedName>
    <definedName name="BEx00SMIQJ55EVB7T24CORX0JWQO" hidden="1">#REF!</definedName>
    <definedName name="BEx010V7DB7O7Z9NHSX27HZK4H76" localSheetId="6" hidden="1">#REF!</definedName>
    <definedName name="BEx010V7DB7O7Z9NHSX27HZK4H76" localSheetId="17" hidden="1">#REF!</definedName>
    <definedName name="BEx010V7DB7O7Z9NHSX27HZK4H76" hidden="1">#REF!</definedName>
    <definedName name="BEx012IKS6YVHG9KTG2FAKRSMYLU" localSheetId="6" hidden="1">#REF!</definedName>
    <definedName name="BEx012IKS6YVHG9KTG2FAKRSMYLU" localSheetId="17" hidden="1">#REF!</definedName>
    <definedName name="BEx012IKS6YVHG9KTG2FAKRSMYLU" hidden="1">#REF!</definedName>
    <definedName name="BEx01HY6E3GJ66ABU5ABN26V6Q13" localSheetId="6" hidden="1">#REF!</definedName>
    <definedName name="BEx01HY6E3GJ66ABU5ABN26V6Q13" localSheetId="17" hidden="1">#REF!</definedName>
    <definedName name="BEx01HY6E3GJ66ABU5ABN26V6Q13" hidden="1">#REF!</definedName>
    <definedName name="BEx01PW5YQKEGAR8JDDI5OARYXDF" localSheetId="6" hidden="1">#REF!</definedName>
    <definedName name="BEx01PW5YQKEGAR8JDDI5OARYXDF" localSheetId="17" hidden="1">#REF!</definedName>
    <definedName name="BEx01PW5YQKEGAR8JDDI5OARYXDF" hidden="1">#REF!</definedName>
    <definedName name="BEx01QCB2ERCAYYOFDP3OQRWUU60" localSheetId="6" hidden="1">#REF!</definedName>
    <definedName name="BEx01QCB2ERCAYYOFDP3OQRWUU60" localSheetId="17" hidden="1">#REF!</definedName>
    <definedName name="BEx01QCB2ERCAYYOFDP3OQRWUU60" hidden="1">#REF!</definedName>
    <definedName name="BEx01U37NQSMTGJRU8EGTJORBJ6H" localSheetId="6" hidden="1">#REF!</definedName>
    <definedName name="BEx01U37NQSMTGJRU8EGTJORBJ6H" localSheetId="17" hidden="1">#REF!</definedName>
    <definedName name="BEx01U37NQSMTGJRU8EGTJORBJ6H" hidden="1">#REF!</definedName>
    <definedName name="BEx01XJ94SHJ1YQ7ORPW0RQGKI2H" localSheetId="6" hidden="1">#REF!</definedName>
    <definedName name="BEx01XJ94SHJ1YQ7ORPW0RQGKI2H" localSheetId="17" hidden="1">#REF!</definedName>
    <definedName name="BEx01XJ94SHJ1YQ7ORPW0RQGKI2H" hidden="1">#REF!</definedName>
    <definedName name="BEx028BOZCS2MQO9MODVS6F7NCA3" localSheetId="6" hidden="1">#REF!</definedName>
    <definedName name="BEx028BOZCS2MQO9MODVS6F7NCA3" localSheetId="17" hidden="1">#REF!</definedName>
    <definedName name="BEx028BOZCS2MQO9MODVS6F7NCA3" hidden="1">#REF!</definedName>
    <definedName name="BEx02DPUYNH76938V8GVORY8LRY1" localSheetId="6" hidden="1">#REF!</definedName>
    <definedName name="BEx02DPUYNH76938V8GVORY8LRY1" localSheetId="17" hidden="1">#REF!</definedName>
    <definedName name="BEx02DPUYNH76938V8GVORY8LRY1" hidden="1">#REF!</definedName>
    <definedName name="BEx02PEP6DY4K1JGB0HHS3B6QOGZ" localSheetId="6" hidden="1">#REF!</definedName>
    <definedName name="BEx02PEP6DY4K1JGB0HHS3B6QOGZ" localSheetId="17" hidden="1">#REF!</definedName>
    <definedName name="BEx02PEP6DY4K1JGB0HHS3B6QOGZ" hidden="1">#REF!</definedName>
    <definedName name="BEx02Q08R9G839Q4RFGG9026C7PX" localSheetId="6" hidden="1">#REF!</definedName>
    <definedName name="BEx02Q08R9G839Q4RFGG9026C7PX" localSheetId="17" hidden="1">#REF!</definedName>
    <definedName name="BEx02Q08R9G839Q4RFGG9026C7PX" hidden="1">#REF!</definedName>
    <definedName name="BEx02SEL3Z1QWGAHXDPUA9WLTTPS" localSheetId="6" hidden="1">#REF!</definedName>
    <definedName name="BEx02SEL3Z1QWGAHXDPUA9WLTTPS" localSheetId="17" hidden="1">#REF!</definedName>
    <definedName name="BEx02SEL3Z1QWGAHXDPUA9WLTTPS" hidden="1">#REF!</definedName>
    <definedName name="BEx02Y3KJZH5BGDM9QEZ1PVVI114" localSheetId="6" hidden="1">#REF!</definedName>
    <definedName name="BEx02Y3KJZH5BGDM9QEZ1PVVI114" localSheetId="17" hidden="1">#REF!</definedName>
    <definedName name="BEx02Y3KJZH5BGDM9QEZ1PVVI114" hidden="1">#REF!</definedName>
    <definedName name="BEx0313GRLLASDTVPW5DHTXHE74M" localSheetId="6" hidden="1">#REF!</definedName>
    <definedName name="BEx0313GRLLASDTVPW5DHTXHE74M" localSheetId="17" hidden="1">#REF!</definedName>
    <definedName name="BEx0313GRLLASDTVPW5DHTXHE74M" hidden="1">#REF!</definedName>
    <definedName name="BEx1F0SOZ3H5XUHXD7O01TCR8T6J" localSheetId="6" hidden="1">#REF!</definedName>
    <definedName name="BEx1F0SOZ3H5XUHXD7O01TCR8T6J" localSheetId="17" hidden="1">#REF!</definedName>
    <definedName name="BEx1F0SOZ3H5XUHXD7O01TCR8T6J" hidden="1">#REF!</definedName>
    <definedName name="BEx1F9HL824UCNCVZ2U62J4KZCX8" localSheetId="6" hidden="1">#REF!</definedName>
    <definedName name="BEx1F9HL824UCNCVZ2U62J4KZCX8" localSheetId="17" hidden="1">#REF!</definedName>
    <definedName name="BEx1F9HL824UCNCVZ2U62J4KZCX8" hidden="1">#REF!</definedName>
    <definedName name="BEx1FEVSJKTI1Q1Z874QZVFSJSVA" localSheetId="6" hidden="1">#REF!</definedName>
    <definedName name="BEx1FEVSJKTI1Q1Z874QZVFSJSVA" localSheetId="17" hidden="1">#REF!</definedName>
    <definedName name="BEx1FEVSJKTI1Q1Z874QZVFSJSVA" hidden="1">#REF!</definedName>
    <definedName name="BEx1FGDRUHHLI1GBHELT4PK0LY4V" localSheetId="6" hidden="1">#REF!</definedName>
    <definedName name="BEx1FGDRUHHLI1GBHELT4PK0LY4V" localSheetId="17" hidden="1">#REF!</definedName>
    <definedName name="BEx1FGDRUHHLI1GBHELT4PK0LY4V" hidden="1">#REF!</definedName>
    <definedName name="BEx1FJZ7GKO99IYTP6GGGF7EUL3Z" localSheetId="6" hidden="1">#REF!</definedName>
    <definedName name="BEx1FJZ7GKO99IYTP6GGGF7EUL3Z" localSheetId="17" hidden="1">#REF!</definedName>
    <definedName name="BEx1FJZ7GKO99IYTP6GGGF7EUL3Z" hidden="1">#REF!</definedName>
    <definedName name="BEx1FPDH0YKYQXDHUTFIQLIF34J8" localSheetId="6" hidden="1">#REF!</definedName>
    <definedName name="BEx1FPDH0YKYQXDHUTFIQLIF34J8" localSheetId="17" hidden="1">#REF!</definedName>
    <definedName name="BEx1FPDH0YKYQXDHUTFIQLIF34J8" hidden="1">#REF!</definedName>
    <definedName name="BEx1FQ9SZAGL2HEKRB046EOQDWOX" localSheetId="6" hidden="1">#REF!</definedName>
    <definedName name="BEx1FQ9SZAGL2HEKRB046EOQDWOX" localSheetId="17" hidden="1">#REF!</definedName>
    <definedName name="BEx1FQ9SZAGL2HEKRB046EOQDWOX" hidden="1">#REF!</definedName>
    <definedName name="BEx1FZV2CM77TBH1R6YYV9P06KA2" localSheetId="6" hidden="1">#REF!</definedName>
    <definedName name="BEx1FZV2CM77TBH1R6YYV9P06KA2" localSheetId="17" hidden="1">#REF!</definedName>
    <definedName name="BEx1FZV2CM77TBH1R6YYV9P06KA2" hidden="1">#REF!</definedName>
    <definedName name="BEx1G59AY8195JTUM6P18VXUFJ3E" localSheetId="6" hidden="1">#REF!</definedName>
    <definedName name="BEx1G59AY8195JTUM6P18VXUFJ3E" localSheetId="17" hidden="1">#REF!</definedName>
    <definedName name="BEx1G59AY8195JTUM6P18VXUFJ3E" hidden="1">#REF!</definedName>
    <definedName name="BEx1GKUDMCV60BOZT0SENCT0MD8L" localSheetId="6" hidden="1">#REF!</definedName>
    <definedName name="BEx1GKUDMCV60BOZT0SENCT0MD8L" localSheetId="17" hidden="1">#REF!</definedName>
    <definedName name="BEx1GKUDMCV60BOZT0SENCT0MD8L" hidden="1">#REF!</definedName>
    <definedName name="BEx1GUVQ5L0JCX3E4SROI4WBYVTO" localSheetId="6" hidden="1">#REF!</definedName>
    <definedName name="BEx1GUVQ5L0JCX3E4SROI4WBYVTO" localSheetId="17" hidden="1">#REF!</definedName>
    <definedName name="BEx1GUVQ5L0JCX3E4SROI4WBYVTO" hidden="1">#REF!</definedName>
    <definedName name="BEx1GVMRHFXUP6XYYY9NR12PV5TF" localSheetId="6" hidden="1">#REF!</definedName>
    <definedName name="BEx1GVMRHFXUP6XYYY9NR12PV5TF" localSheetId="17" hidden="1">#REF!</definedName>
    <definedName name="BEx1GVMRHFXUP6XYYY9NR12PV5TF" hidden="1">#REF!</definedName>
    <definedName name="BEx1H6KIT7BHUH6MDDWC935V9N47" localSheetId="6" hidden="1">#REF!</definedName>
    <definedName name="BEx1H6KIT7BHUH6MDDWC935V9N47" localSheetId="17" hidden="1">#REF!</definedName>
    <definedName name="BEx1H6KIT7BHUH6MDDWC935V9N47" hidden="1">#REF!</definedName>
    <definedName name="BEx1HA60AI3STEJQZAQ0RA3Q3AZV" localSheetId="6" hidden="1">#REF!</definedName>
    <definedName name="BEx1HA60AI3STEJQZAQ0RA3Q3AZV" localSheetId="17" hidden="1">#REF!</definedName>
    <definedName name="BEx1HA60AI3STEJQZAQ0RA3Q3AZV" hidden="1">#REF!</definedName>
    <definedName name="BEx1HB2DBVO5N6V2WX7BEHUFYTFU" localSheetId="6" hidden="1">#REF!</definedName>
    <definedName name="BEx1HB2DBVO5N6V2WX7BEHUFYTFU" localSheetId="17" hidden="1">#REF!</definedName>
    <definedName name="BEx1HB2DBVO5N6V2WX7BEHUFYTFU" hidden="1">#REF!</definedName>
    <definedName name="BEx1HDGOOJ3SKHYMWUZJ1P0RQZ9N" localSheetId="6" hidden="1">#REF!</definedName>
    <definedName name="BEx1HDGOOJ3SKHYMWUZJ1P0RQZ9N" localSheetId="17" hidden="1">#REF!</definedName>
    <definedName name="BEx1HDGOOJ3SKHYMWUZJ1P0RQZ9N" hidden="1">#REF!</definedName>
    <definedName name="BEx1HDM5ZXSJG6JQEMSFV52PZ10V" localSheetId="6" hidden="1">#REF!</definedName>
    <definedName name="BEx1HDM5ZXSJG6JQEMSFV52PZ10V" localSheetId="17" hidden="1">#REF!</definedName>
    <definedName name="BEx1HDM5ZXSJG6JQEMSFV52PZ10V" hidden="1">#REF!</definedName>
    <definedName name="BEx1HETBBZVN5F43LKOFMC4QB0CR" localSheetId="6" hidden="1">#REF!</definedName>
    <definedName name="BEx1HETBBZVN5F43LKOFMC4QB0CR" localSheetId="17" hidden="1">#REF!</definedName>
    <definedName name="BEx1HETBBZVN5F43LKOFMC4QB0CR" hidden="1">#REF!</definedName>
    <definedName name="BEx1HGWNWPLNXICOTP90TKQVVE4E" localSheetId="6" hidden="1">#REF!</definedName>
    <definedName name="BEx1HGWNWPLNXICOTP90TKQVVE4E" localSheetId="17" hidden="1">#REF!</definedName>
    <definedName name="BEx1HGWNWPLNXICOTP90TKQVVE4E" hidden="1">#REF!</definedName>
    <definedName name="BEx1HIPLJZABY0EMUOTZN0EQMDPU" localSheetId="6" hidden="1">#REF!</definedName>
    <definedName name="BEx1HIPLJZABY0EMUOTZN0EQMDPU" localSheetId="17" hidden="1">#REF!</definedName>
    <definedName name="BEx1HIPLJZABY0EMUOTZN0EQMDPU" hidden="1">#REF!</definedName>
    <definedName name="BEx1HO94JIRX219MPWMB5E5XZ04X" localSheetId="6" hidden="1">#REF!</definedName>
    <definedName name="BEx1HO94JIRX219MPWMB5E5XZ04X" localSheetId="17" hidden="1">#REF!</definedName>
    <definedName name="BEx1HO94JIRX219MPWMB5E5XZ04X" hidden="1">#REF!</definedName>
    <definedName name="BEx1HQNF6KHM21E3XLW0NMSSEI9S" localSheetId="6" hidden="1">#REF!</definedName>
    <definedName name="BEx1HQNF6KHM21E3XLW0NMSSEI9S" localSheetId="17" hidden="1">#REF!</definedName>
    <definedName name="BEx1HQNF6KHM21E3XLW0NMSSEI9S" hidden="1">#REF!</definedName>
    <definedName name="BEx1HSLNWIW4S97ZBYY7I7M5YVH4" localSheetId="6" hidden="1">#REF!</definedName>
    <definedName name="BEx1HSLNWIW4S97ZBYY7I7M5YVH4" localSheetId="17" hidden="1">#REF!</definedName>
    <definedName name="BEx1HSLNWIW4S97ZBYY7I7M5YVH4" hidden="1">#REF!</definedName>
    <definedName name="BEx1HZCBBWLB2BTNOXP319ZDEVOJ" localSheetId="6" hidden="1">#REF!</definedName>
    <definedName name="BEx1HZCBBWLB2BTNOXP319ZDEVOJ" localSheetId="17" hidden="1">#REF!</definedName>
    <definedName name="BEx1HZCBBWLB2BTNOXP319ZDEVOJ" hidden="1">#REF!</definedName>
    <definedName name="BEx1I4QKTILCKZUSOJCVZN7SNHL5" localSheetId="6" hidden="1">#REF!</definedName>
    <definedName name="BEx1I4QKTILCKZUSOJCVZN7SNHL5" localSheetId="17" hidden="1">#REF!</definedName>
    <definedName name="BEx1I4QKTILCKZUSOJCVZN7SNHL5" hidden="1">#REF!</definedName>
    <definedName name="BEx1IE0ZP7RIFM9FI24S9I6AAJ14" localSheetId="6" hidden="1">#REF!</definedName>
    <definedName name="BEx1IE0ZP7RIFM9FI24S9I6AAJ14" localSheetId="17" hidden="1">#REF!</definedName>
    <definedName name="BEx1IE0ZP7RIFM9FI24S9I6AAJ14" hidden="1">#REF!</definedName>
    <definedName name="BEx1IGQ5B697MNDOE06MVSR0H58E" localSheetId="6" hidden="1">#REF!</definedName>
    <definedName name="BEx1IGQ5B697MNDOE06MVSR0H58E" localSheetId="17" hidden="1">#REF!</definedName>
    <definedName name="BEx1IGQ5B697MNDOE06MVSR0H58E" hidden="1">#REF!</definedName>
    <definedName name="BEx1IKRPW8MLB9Y485M1TL2IT9SH" localSheetId="6" hidden="1">#REF!</definedName>
    <definedName name="BEx1IKRPW8MLB9Y485M1TL2IT9SH" localSheetId="17" hidden="1">#REF!</definedName>
    <definedName name="BEx1IKRPW8MLB9Y485M1TL2IT9SH" hidden="1">#REF!</definedName>
    <definedName name="BEx1IPKCFCT3TL9MSO1LSYJ2VJ2X" localSheetId="6" hidden="1">#REF!</definedName>
    <definedName name="BEx1IPKCFCT3TL9MSO1LSYJ2VJ2X" localSheetId="17" hidden="1">#REF!</definedName>
    <definedName name="BEx1IPKCFCT3TL9MSO1LSYJ2VJ2X" hidden="1">#REF!</definedName>
    <definedName name="BEx1IW5PQTTMD62XZ287XF2O3FBQ" localSheetId="6" hidden="1">#REF!</definedName>
    <definedName name="BEx1IW5PQTTMD62XZ287XF2O3FBQ" localSheetId="17" hidden="1">#REF!</definedName>
    <definedName name="BEx1IW5PQTTMD62XZ287XF2O3FBQ" hidden="1">#REF!</definedName>
    <definedName name="BEx1J0CSSHDJGBJUHVOEMCF2P4DL" localSheetId="6" hidden="1">#REF!</definedName>
    <definedName name="BEx1J0CSSHDJGBJUHVOEMCF2P4DL" localSheetId="17" hidden="1">#REF!</definedName>
    <definedName name="BEx1J0CSSHDJGBJUHVOEMCF2P4DL" hidden="1">#REF!</definedName>
    <definedName name="BEx1J0NL6D3ILC18B48AL0VNEN9A" localSheetId="6" hidden="1">#REF!</definedName>
    <definedName name="BEx1J0NL6D3ILC18B48AL0VNEN9A" localSheetId="17" hidden="1">#REF!</definedName>
    <definedName name="BEx1J0NL6D3ILC18B48AL0VNEN9A" hidden="1">#REF!</definedName>
    <definedName name="BEx1J7E8VCGLPYU82QXVUG5N3ZAI" localSheetId="6" hidden="1">#REF!</definedName>
    <definedName name="BEx1J7E8VCGLPYU82QXVUG5N3ZAI" localSheetId="17" hidden="1">#REF!</definedName>
    <definedName name="BEx1J7E8VCGLPYU82QXVUG5N3ZAI" hidden="1">#REF!</definedName>
    <definedName name="BEx1JGE2YQWH8S25USOY08XVGO0D" localSheetId="6" hidden="1">#REF!</definedName>
    <definedName name="BEx1JGE2YQWH8S25USOY08XVGO0D" localSheetId="17" hidden="1">#REF!</definedName>
    <definedName name="BEx1JGE2YQWH8S25USOY08XVGO0D" hidden="1">#REF!</definedName>
    <definedName name="BEx1JJJC9T1W7HY4V7HP1S1W4JO1" localSheetId="6" hidden="1">#REF!</definedName>
    <definedName name="BEx1JJJC9T1W7HY4V7HP1S1W4JO1" localSheetId="17" hidden="1">#REF!</definedName>
    <definedName name="BEx1JJJC9T1W7HY4V7HP1S1W4JO1" hidden="1">#REF!</definedName>
    <definedName name="BEx1JKKZSJ7DI4PTFVI9VVFMB1X2" localSheetId="6" hidden="1">#REF!</definedName>
    <definedName name="BEx1JKKZSJ7DI4PTFVI9VVFMB1X2" localSheetId="17" hidden="1">#REF!</definedName>
    <definedName name="BEx1JKKZSJ7DI4PTFVI9VVFMB1X2" hidden="1">#REF!</definedName>
    <definedName name="BEx1JUBQFRVMASSFK4B3V0AD7YP9" localSheetId="6" hidden="1">#REF!</definedName>
    <definedName name="BEx1JUBQFRVMASSFK4B3V0AD7YP9" localSheetId="17" hidden="1">#REF!</definedName>
    <definedName name="BEx1JUBQFRVMASSFK4B3V0AD7YP9" hidden="1">#REF!</definedName>
    <definedName name="BEx1JVTOATZGRJFXGXPJJLC4DOBE" localSheetId="6" hidden="1">#REF!</definedName>
    <definedName name="BEx1JVTOATZGRJFXGXPJJLC4DOBE" localSheetId="17" hidden="1">#REF!</definedName>
    <definedName name="BEx1JVTOATZGRJFXGXPJJLC4DOBE" hidden="1">#REF!</definedName>
    <definedName name="BEx1JXBM5W4YRWNQ0P95QQS6JWD6" localSheetId="6" hidden="1">#REF!</definedName>
    <definedName name="BEx1JXBM5W4YRWNQ0P95QQS6JWD6" localSheetId="17" hidden="1">#REF!</definedName>
    <definedName name="BEx1JXBM5W4YRWNQ0P95QQS6JWD6" hidden="1">#REF!</definedName>
    <definedName name="BEx1KGY9QEHZ9QSARMQUTQKRK4UX" localSheetId="6" hidden="1">#REF!</definedName>
    <definedName name="BEx1KGY9QEHZ9QSARMQUTQKRK4UX" localSheetId="17" hidden="1">#REF!</definedName>
    <definedName name="BEx1KGY9QEHZ9QSARMQUTQKRK4UX" hidden="1">#REF!</definedName>
    <definedName name="BEx1KIWH5MOLR00SBECT39NS3AJ1" localSheetId="6" hidden="1">#REF!</definedName>
    <definedName name="BEx1KIWH5MOLR00SBECT39NS3AJ1" localSheetId="17" hidden="1">#REF!</definedName>
    <definedName name="BEx1KIWH5MOLR00SBECT39NS3AJ1" hidden="1">#REF!</definedName>
    <definedName name="BEx1KKP1ELIF2UII2FWVGL7M1X7J" localSheetId="6" hidden="1">#REF!</definedName>
    <definedName name="BEx1KKP1ELIF2UII2FWVGL7M1X7J" localSheetId="17" hidden="1">#REF!</definedName>
    <definedName name="BEx1KKP1ELIF2UII2FWVGL7M1X7J" hidden="1">#REF!</definedName>
    <definedName name="BEx1KQJKIAPZKE9YDYH5HKXX52FM" localSheetId="6" hidden="1">#REF!</definedName>
    <definedName name="BEx1KQJKIAPZKE9YDYH5HKXX52FM" localSheetId="17" hidden="1">#REF!</definedName>
    <definedName name="BEx1KQJKIAPZKE9YDYH5HKXX52FM" hidden="1">#REF!</definedName>
    <definedName name="BEx1KUVWMB0QCWA3RBE4CADFVRIS" localSheetId="6" hidden="1">#REF!</definedName>
    <definedName name="BEx1KUVWMB0QCWA3RBE4CADFVRIS" localSheetId="17" hidden="1">#REF!</definedName>
    <definedName name="BEx1KUVWMB0QCWA3RBE4CADFVRIS" hidden="1">#REF!</definedName>
    <definedName name="BEx1L0AAH7PV8PPQQDBP5AI4TLYP" localSheetId="6" hidden="1">#REF!</definedName>
    <definedName name="BEx1L0AAH7PV8PPQQDBP5AI4TLYP" localSheetId="17" hidden="1">#REF!</definedName>
    <definedName name="BEx1L0AAH7PV8PPQQDBP5AI4TLYP" hidden="1">#REF!</definedName>
    <definedName name="BEx1L2OG1SDFK2TPXELJ77YP4NI2" localSheetId="6" hidden="1">#REF!</definedName>
    <definedName name="BEx1L2OG1SDFK2TPXELJ77YP4NI2" localSheetId="17" hidden="1">#REF!</definedName>
    <definedName name="BEx1L2OG1SDFK2TPXELJ77YP4NI2" hidden="1">#REF!</definedName>
    <definedName name="BEx1L6Q60MWRDJB4L20LK0XPA0Z2" localSheetId="6" hidden="1">#REF!</definedName>
    <definedName name="BEx1L6Q60MWRDJB4L20LK0XPA0Z2" localSheetId="17" hidden="1">#REF!</definedName>
    <definedName name="BEx1L6Q60MWRDJB4L20LK0XPA0Z2" hidden="1">#REF!</definedName>
    <definedName name="BEx1L7BSEFOLQDNZWMLUNBRO08T4" localSheetId="6" hidden="1">#REF!</definedName>
    <definedName name="BEx1L7BSEFOLQDNZWMLUNBRO08T4" localSheetId="17" hidden="1">#REF!</definedName>
    <definedName name="BEx1L7BSEFOLQDNZWMLUNBRO08T4" hidden="1">#REF!</definedName>
    <definedName name="BEx1LD63FP2Z4BR9TKSHOZW9KKZ5" localSheetId="6" hidden="1">#REF!</definedName>
    <definedName name="BEx1LD63FP2Z4BR9TKSHOZW9KKZ5" localSheetId="17" hidden="1">#REF!</definedName>
    <definedName name="BEx1LD63FP2Z4BR9TKSHOZW9KKZ5" hidden="1">#REF!</definedName>
    <definedName name="BEx1LDMB9RW982DUILM2WPT5VWQ3" localSheetId="6" hidden="1">#REF!</definedName>
    <definedName name="BEx1LDMB9RW982DUILM2WPT5VWQ3" localSheetId="17" hidden="1">#REF!</definedName>
    <definedName name="BEx1LDMB9RW982DUILM2WPT5VWQ3" hidden="1">#REF!</definedName>
    <definedName name="BEx1LFF2UQ13XL4X1I2WBD73NZ21" localSheetId="6" hidden="1">#REF!</definedName>
    <definedName name="BEx1LFF2UQ13XL4X1I2WBD73NZ21" localSheetId="17" hidden="1">#REF!</definedName>
    <definedName name="BEx1LFF2UQ13XL4X1I2WBD73NZ21" hidden="1">#REF!</definedName>
    <definedName name="BEx1LKTB33LO23ACTADIVRY7ZNFC" localSheetId="6" hidden="1">#REF!</definedName>
    <definedName name="BEx1LKTB33LO23ACTADIVRY7ZNFC" localSheetId="17" hidden="1">#REF!</definedName>
    <definedName name="BEx1LKTB33LO23ACTADIVRY7ZNFC" hidden="1">#REF!</definedName>
    <definedName name="BEx1LQNKVZAXGSEPDAM8AWU2FHHJ" localSheetId="6" hidden="1">#REF!</definedName>
    <definedName name="BEx1LQNKVZAXGSEPDAM8AWU2FHHJ" localSheetId="17" hidden="1">#REF!</definedName>
    <definedName name="BEx1LQNKVZAXGSEPDAM8AWU2FHHJ" hidden="1">#REF!</definedName>
    <definedName name="BEx1LRPGDQCOEMW8YT80J1XCDCIV" localSheetId="6" hidden="1">#REF!</definedName>
    <definedName name="BEx1LRPGDQCOEMW8YT80J1XCDCIV" localSheetId="17" hidden="1">#REF!</definedName>
    <definedName name="BEx1LRPGDQCOEMW8YT80J1XCDCIV" hidden="1">#REF!</definedName>
    <definedName name="BEx1LRUSJW4JG54X07QWD9R27WV9" localSheetId="6" hidden="1">#REF!</definedName>
    <definedName name="BEx1LRUSJW4JG54X07QWD9R27WV9" localSheetId="17" hidden="1">#REF!</definedName>
    <definedName name="BEx1LRUSJW4JG54X07QWD9R27WV9" hidden="1">#REF!</definedName>
    <definedName name="BEx1M1WBK5T0LP1AK2JYV6W87ID6" localSheetId="6" hidden="1">#REF!</definedName>
    <definedName name="BEx1M1WBK5T0LP1AK2JYV6W87ID6" localSheetId="17" hidden="1">#REF!</definedName>
    <definedName name="BEx1M1WBK5T0LP1AK2JYV6W87ID6" hidden="1">#REF!</definedName>
    <definedName name="BEx1M51HHDYGIT8PON7U8ICL2S95" localSheetId="6" hidden="1">#REF!</definedName>
    <definedName name="BEx1M51HHDYGIT8PON7U8ICL2S95" localSheetId="17" hidden="1">#REF!</definedName>
    <definedName name="BEx1M51HHDYGIT8PON7U8ICL2S95" hidden="1">#REF!</definedName>
    <definedName name="BEx1MP4FWKV0QYXE13PX9JSNA270" localSheetId="6" hidden="1">#REF!</definedName>
    <definedName name="BEx1MP4FWKV0QYXE13PX9JSNA270" localSheetId="17" hidden="1">#REF!</definedName>
    <definedName name="BEx1MP4FWKV0QYXE13PX9JSNA270" hidden="1">#REF!</definedName>
    <definedName name="BEx1MSV791FSS4CZQKG04NHT3F79" localSheetId="6" hidden="1">#REF!</definedName>
    <definedName name="BEx1MSV791FSS4CZQKG04NHT3F79" localSheetId="17" hidden="1">#REF!</definedName>
    <definedName name="BEx1MSV791FSS4CZQKG04NHT3F79" hidden="1">#REF!</definedName>
    <definedName name="BEx1MTRKKVCHOZ0YGID6HZ49LJTO" localSheetId="6" hidden="1">#REF!</definedName>
    <definedName name="BEx1MTRKKVCHOZ0YGID6HZ49LJTO" localSheetId="17" hidden="1">#REF!</definedName>
    <definedName name="BEx1MTRKKVCHOZ0YGID6HZ49LJTO" hidden="1">#REF!</definedName>
    <definedName name="BEx1N3CUJ3UX61X38ZAJVPEN4KMC" localSheetId="6" hidden="1">#REF!</definedName>
    <definedName name="BEx1N3CUJ3UX61X38ZAJVPEN4KMC" localSheetId="17" hidden="1">#REF!</definedName>
    <definedName name="BEx1N3CUJ3UX61X38ZAJVPEN4KMC" hidden="1">#REF!</definedName>
    <definedName name="BEx1N5R5IJ3CG6CL344F5KWPINEO" localSheetId="6" hidden="1">#REF!</definedName>
    <definedName name="BEx1N5R5IJ3CG6CL344F5KWPINEO" localSheetId="17" hidden="1">#REF!</definedName>
    <definedName name="BEx1N5R5IJ3CG6CL344F5KWPINEO" hidden="1">#REF!</definedName>
    <definedName name="BEx1NFCFVPBS7XURQ8Y0BZEGPBVP" localSheetId="6" hidden="1">#REF!</definedName>
    <definedName name="BEx1NFCFVPBS7XURQ8Y0BZEGPBVP" localSheetId="17" hidden="1">#REF!</definedName>
    <definedName name="BEx1NFCFVPBS7XURQ8Y0BZEGPBVP" hidden="1">#REF!</definedName>
    <definedName name="BEx1NM34KQTO1LDNSAFD1L82UZFG" localSheetId="6" hidden="1">#REF!</definedName>
    <definedName name="BEx1NM34KQTO1LDNSAFD1L82UZFG" localSheetId="17" hidden="1">#REF!</definedName>
    <definedName name="BEx1NM34KQTO1LDNSAFD1L82UZFG" hidden="1">#REF!</definedName>
    <definedName name="BEx1NO6TXZVOGCUWCCRTXRXWW0XL" localSheetId="6" hidden="1">#REF!</definedName>
    <definedName name="BEx1NO6TXZVOGCUWCCRTXRXWW0XL" localSheetId="17" hidden="1">#REF!</definedName>
    <definedName name="BEx1NO6TXZVOGCUWCCRTXRXWW0XL" hidden="1">#REF!</definedName>
    <definedName name="BEx1NS8EU5P9FQV3S0WRTXI5L361" localSheetId="6" hidden="1">#REF!</definedName>
    <definedName name="BEx1NS8EU5P9FQV3S0WRTXI5L361" localSheetId="17" hidden="1">#REF!</definedName>
    <definedName name="BEx1NS8EU5P9FQV3S0WRTXI5L361" hidden="1">#REF!</definedName>
    <definedName name="BEx1NUBX5VUYZFKQH69FN6BTLWCR" localSheetId="6" hidden="1">#REF!</definedName>
    <definedName name="BEx1NUBX5VUYZFKQH69FN6BTLWCR" localSheetId="17" hidden="1">#REF!</definedName>
    <definedName name="BEx1NUBX5VUYZFKQH69FN6BTLWCR" hidden="1">#REF!</definedName>
    <definedName name="BEx1NZ4K1L8UON80Y2A4RASKWGNP" localSheetId="6" hidden="1">#REF!</definedName>
    <definedName name="BEx1NZ4K1L8UON80Y2A4RASKWGNP" localSheetId="17" hidden="1">#REF!</definedName>
    <definedName name="BEx1NZ4K1L8UON80Y2A4RASKWGNP" hidden="1">#REF!</definedName>
    <definedName name="BEx1O24FB2CPATAGE3T7L1NBQQO1" localSheetId="6" hidden="1">#REF!</definedName>
    <definedName name="BEx1O24FB2CPATAGE3T7L1NBQQO1" localSheetId="17" hidden="1">#REF!</definedName>
    <definedName name="BEx1O24FB2CPATAGE3T7L1NBQQO1" hidden="1">#REF!</definedName>
    <definedName name="BEx1OLAZ915OGYWP0QP1QQWDLCRX" localSheetId="6" hidden="1">#REF!</definedName>
    <definedName name="BEx1OLAZ915OGYWP0QP1QQWDLCRX" localSheetId="17" hidden="1">#REF!</definedName>
    <definedName name="BEx1OLAZ915OGYWP0QP1QQWDLCRX" hidden="1">#REF!</definedName>
    <definedName name="BEx1OO5ER042IS6IC4TLDI75JNVH" localSheetId="6" hidden="1">#REF!</definedName>
    <definedName name="BEx1OO5ER042IS6IC4TLDI75JNVH" localSheetId="17" hidden="1">#REF!</definedName>
    <definedName name="BEx1OO5ER042IS6IC4TLDI75JNVH" hidden="1">#REF!</definedName>
    <definedName name="BEx1OTE54CBSUT8FWKRALEDCUWN4" localSheetId="6" hidden="1">#REF!</definedName>
    <definedName name="BEx1OTE54CBSUT8FWKRALEDCUWN4" localSheetId="17" hidden="1">#REF!</definedName>
    <definedName name="BEx1OTE54CBSUT8FWKRALEDCUWN4" hidden="1">#REF!</definedName>
    <definedName name="BEx1OVSMPADTX95QUOX34KZQ8EDY" localSheetId="6" hidden="1">#REF!</definedName>
    <definedName name="BEx1OVSMPADTX95QUOX34KZQ8EDY" localSheetId="17" hidden="1">#REF!</definedName>
    <definedName name="BEx1OVSMPADTX95QUOX34KZQ8EDY" hidden="1">#REF!</definedName>
    <definedName name="BEx1OWJJ0DP4628GCVVRQ9X0DRHQ" localSheetId="6" hidden="1">#REF!</definedName>
    <definedName name="BEx1OWJJ0DP4628GCVVRQ9X0DRHQ" localSheetId="17" hidden="1">#REF!</definedName>
    <definedName name="BEx1OWJJ0DP4628GCVVRQ9X0DRHQ" hidden="1">#REF!</definedName>
    <definedName name="BEx1OX544IO9FQJI7YYQGZCEHB3O" localSheetId="6" hidden="1">#REF!</definedName>
    <definedName name="BEx1OX544IO9FQJI7YYQGZCEHB3O" localSheetId="17" hidden="1">#REF!</definedName>
    <definedName name="BEx1OX544IO9FQJI7YYQGZCEHB3O" hidden="1">#REF!</definedName>
    <definedName name="BEx1OY6SVEUT2EQ26P7EKEND342G" localSheetId="6" hidden="1">#REF!</definedName>
    <definedName name="BEx1OY6SVEUT2EQ26P7EKEND342G" localSheetId="17" hidden="1">#REF!</definedName>
    <definedName name="BEx1OY6SVEUT2EQ26P7EKEND342G" hidden="1">#REF!</definedName>
    <definedName name="BEx1OYN1LPIPI12O9G6F7QAOS9T4" localSheetId="6" hidden="1">#REF!</definedName>
    <definedName name="BEx1OYN1LPIPI12O9G6F7QAOS9T4" localSheetId="17" hidden="1">#REF!</definedName>
    <definedName name="BEx1OYN1LPIPI12O9G6F7QAOS9T4" hidden="1">#REF!</definedName>
    <definedName name="BEx1P1HHKJA799O3YZXQAX6KFH58" localSheetId="6" hidden="1">#REF!</definedName>
    <definedName name="BEx1P1HHKJA799O3YZXQAX6KFH58" localSheetId="17" hidden="1">#REF!</definedName>
    <definedName name="BEx1P1HHKJA799O3YZXQAX6KFH58" hidden="1">#REF!</definedName>
    <definedName name="BEx1P34W467WGPOXPK292QFJIPHJ" localSheetId="6" hidden="1">#REF!</definedName>
    <definedName name="BEx1P34W467WGPOXPK292QFJIPHJ" localSheetId="17" hidden="1">#REF!</definedName>
    <definedName name="BEx1P34W467WGPOXPK292QFJIPHJ" hidden="1">#REF!</definedName>
    <definedName name="BEx1P76FRYAB1BWA5RJS4KOB3G9I" localSheetId="6" hidden="1">#REF!</definedName>
    <definedName name="BEx1P76FRYAB1BWA5RJS4KOB3G9I" localSheetId="17" hidden="1">#REF!</definedName>
    <definedName name="BEx1P76FRYAB1BWA5RJS4KOB3G9I" hidden="1">#REF!</definedName>
    <definedName name="BEx1P7S1J4TKGVJ43C2Q2R3M9WRB" localSheetId="6" hidden="1">#REF!</definedName>
    <definedName name="BEx1P7S1J4TKGVJ43C2Q2R3M9WRB" localSheetId="17" hidden="1">#REF!</definedName>
    <definedName name="BEx1P7S1J4TKGVJ43C2Q2R3M9WRB" hidden="1">#REF!</definedName>
    <definedName name="BEx1P8OF6WY3IH8SO71KQOU83V3Y" localSheetId="6" hidden="1">#REF!</definedName>
    <definedName name="BEx1P8OF6WY3IH8SO71KQOU83V3Y" localSheetId="17" hidden="1">#REF!</definedName>
    <definedName name="BEx1P8OF6WY3IH8SO71KQOU83V3Y" hidden="1">#REF!</definedName>
    <definedName name="BEx1PA11BLPVZM8RC5BL46WX8YB5" localSheetId="6" hidden="1">#REF!</definedName>
    <definedName name="BEx1PA11BLPVZM8RC5BL46WX8YB5" localSheetId="17" hidden="1">#REF!</definedName>
    <definedName name="BEx1PA11BLPVZM8RC5BL46WX8YB5" hidden="1">#REF!</definedName>
    <definedName name="BEx1PAMMMZTO2BTR6YLZ9ASMPS4N" localSheetId="6" hidden="1">#REF!</definedName>
    <definedName name="BEx1PAMMMZTO2BTR6YLZ9ASMPS4N" localSheetId="17" hidden="1">#REF!</definedName>
    <definedName name="BEx1PAMMMZTO2BTR6YLZ9ASMPS4N" hidden="1">#REF!</definedName>
    <definedName name="BEx1PBZ4BEFIPGMQXT9T8S4PZ2IM" localSheetId="6" hidden="1">#REF!</definedName>
    <definedName name="BEx1PBZ4BEFIPGMQXT9T8S4PZ2IM" localSheetId="17" hidden="1">#REF!</definedName>
    <definedName name="BEx1PBZ4BEFIPGMQXT9T8S4PZ2IM" hidden="1">#REF!</definedName>
    <definedName name="BEx1PJMAAUI73DAR3XUON2UMXTBS" localSheetId="6" hidden="1">#REF!</definedName>
    <definedName name="BEx1PJMAAUI73DAR3XUON2UMXTBS" localSheetId="17" hidden="1">#REF!</definedName>
    <definedName name="BEx1PJMAAUI73DAR3XUON2UMXTBS" hidden="1">#REF!</definedName>
    <definedName name="BEx1PLF2CFSXBZPVI6CJ534EIJDN" localSheetId="6" hidden="1">#REF!</definedName>
    <definedName name="BEx1PLF2CFSXBZPVI6CJ534EIJDN" localSheetId="17" hidden="1">#REF!</definedName>
    <definedName name="BEx1PLF2CFSXBZPVI6CJ534EIJDN" hidden="1">#REF!</definedName>
    <definedName name="BEx1PMWZB2DO6EM9BKLUICZJ65HD" localSheetId="6" hidden="1">#REF!</definedName>
    <definedName name="BEx1PMWZB2DO6EM9BKLUICZJ65HD" localSheetId="17" hidden="1">#REF!</definedName>
    <definedName name="BEx1PMWZB2DO6EM9BKLUICZJ65HD" hidden="1">#REF!</definedName>
    <definedName name="BEx1PU3X6U0EVLY9569KVBPAH7XU" localSheetId="6" hidden="1">#REF!</definedName>
    <definedName name="BEx1PU3X6U0EVLY9569KVBPAH7XU" localSheetId="17" hidden="1">#REF!</definedName>
    <definedName name="BEx1PU3X6U0EVLY9569KVBPAH7XU" hidden="1">#REF!</definedName>
    <definedName name="BEx1Q9OV5AOW28OUGRFCD3ZFVWC3" localSheetId="6" hidden="1">#REF!</definedName>
    <definedName name="BEx1Q9OV5AOW28OUGRFCD3ZFVWC3" localSheetId="17" hidden="1">#REF!</definedName>
    <definedName name="BEx1Q9OV5AOW28OUGRFCD3ZFVWC3" hidden="1">#REF!</definedName>
    <definedName name="BEx1QA54J2A4I7IBQR19BTY28ZMR" localSheetId="6" hidden="1">#REF!</definedName>
    <definedName name="BEx1QA54J2A4I7IBQR19BTY28ZMR" localSheetId="17" hidden="1">#REF!</definedName>
    <definedName name="BEx1QA54J2A4I7IBQR19BTY28ZMR" hidden="1">#REF!</definedName>
    <definedName name="BEx1QD50TNYYZ6YO943BWHPB9UD9" localSheetId="6" hidden="1">#REF!</definedName>
    <definedName name="BEx1QD50TNYYZ6YO943BWHPB9UD9" localSheetId="17" hidden="1">#REF!</definedName>
    <definedName name="BEx1QD50TNYYZ6YO943BWHPB9UD9" hidden="1">#REF!</definedName>
    <definedName name="BEx1QMQAHG3KQUK59DVM68SWKZIZ" localSheetId="6" hidden="1">#REF!</definedName>
    <definedName name="BEx1QMQAHG3KQUK59DVM68SWKZIZ" localSheetId="17" hidden="1">#REF!</definedName>
    <definedName name="BEx1QMQAHG3KQUK59DVM68SWKZIZ" hidden="1">#REF!</definedName>
    <definedName name="BEx1R9YFKJCMSEST8OVCAO5E47FO" localSheetId="6" hidden="1">#REF!</definedName>
    <definedName name="BEx1R9YFKJCMSEST8OVCAO5E47FO" localSheetId="17" hidden="1">#REF!</definedName>
    <definedName name="BEx1R9YFKJCMSEST8OVCAO5E47FO" hidden="1">#REF!</definedName>
    <definedName name="BEx1RBGC06B3T52OIC0EQ1KGVP1I" localSheetId="6" hidden="1">#REF!</definedName>
    <definedName name="BEx1RBGC06B3T52OIC0EQ1KGVP1I" localSheetId="17" hidden="1">#REF!</definedName>
    <definedName name="BEx1RBGC06B3T52OIC0EQ1KGVP1I" hidden="1">#REF!</definedName>
    <definedName name="BEx1RRC7X4NI1CU4EO5XYE2GVARJ" localSheetId="6" hidden="1">#REF!</definedName>
    <definedName name="BEx1RRC7X4NI1CU4EO5XYE2GVARJ" localSheetId="17" hidden="1">#REF!</definedName>
    <definedName name="BEx1RRC7X4NI1CU4EO5XYE2GVARJ" hidden="1">#REF!</definedName>
    <definedName name="BEx1RZA1NCGT832L7EMR7GMF588W" localSheetId="6" hidden="1">#REF!</definedName>
    <definedName name="BEx1RZA1NCGT832L7EMR7GMF588W" localSheetId="17" hidden="1">#REF!</definedName>
    <definedName name="BEx1RZA1NCGT832L7EMR7GMF588W" hidden="1">#REF!</definedName>
    <definedName name="BEx1S0XGIPUSZQUCSGWSK10GKW7Y" localSheetId="6" hidden="1">#REF!</definedName>
    <definedName name="BEx1S0XGIPUSZQUCSGWSK10GKW7Y" localSheetId="17" hidden="1">#REF!</definedName>
    <definedName name="BEx1S0XGIPUSZQUCSGWSK10GKW7Y" hidden="1">#REF!</definedName>
    <definedName name="BEx1S5VFNKIXHTTCWSV60UC50EZ8" localSheetId="6" hidden="1">#REF!</definedName>
    <definedName name="BEx1S5VFNKIXHTTCWSV60UC50EZ8" localSheetId="17" hidden="1">#REF!</definedName>
    <definedName name="BEx1S5VFNKIXHTTCWSV60UC50EZ8" hidden="1">#REF!</definedName>
    <definedName name="BEx1SK3U02H0RGKEYXW7ZMCEOF3V" localSheetId="6" hidden="1">#REF!</definedName>
    <definedName name="BEx1SK3U02H0RGKEYXW7ZMCEOF3V" localSheetId="17" hidden="1">#REF!</definedName>
    <definedName name="BEx1SK3U02H0RGKEYXW7ZMCEOF3V" hidden="1">#REF!</definedName>
    <definedName name="BEx1SSNEZINBJT29QVS62VS1THT4" localSheetId="6" hidden="1">#REF!</definedName>
    <definedName name="BEx1SSNEZINBJT29QVS62VS1THT4" localSheetId="17" hidden="1">#REF!</definedName>
    <definedName name="BEx1SSNEZINBJT29QVS62VS1THT4" hidden="1">#REF!</definedName>
    <definedName name="BEx1SVNCHNANBJIDIQVB8AFK4HAN" localSheetId="6" hidden="1">#REF!</definedName>
    <definedName name="BEx1SVNCHNANBJIDIQVB8AFK4HAN" localSheetId="17" hidden="1">#REF!</definedName>
    <definedName name="BEx1SVNCHNANBJIDIQVB8AFK4HAN" hidden="1">#REF!</definedName>
    <definedName name="BEx1SY74DYVEPAQ9TGGGXKJA025O" localSheetId="6" hidden="1">#REF!</definedName>
    <definedName name="BEx1SY74DYVEPAQ9TGGGXKJA025O" localSheetId="17" hidden="1">#REF!</definedName>
    <definedName name="BEx1SY74DYVEPAQ9TGGGXKJA025O" hidden="1">#REF!</definedName>
    <definedName name="BEx1TJ0WLS9O7KNSGIPWTYHDYI1D" localSheetId="6" hidden="1">#REF!</definedName>
    <definedName name="BEx1TJ0WLS9O7KNSGIPWTYHDYI1D" localSheetId="17" hidden="1">#REF!</definedName>
    <definedName name="BEx1TJ0WLS9O7KNSGIPWTYHDYI1D" hidden="1">#REF!</definedName>
    <definedName name="BEx1TUPQAYGAI13ZC7FU1FJXFAPM" localSheetId="6" hidden="1">#REF!</definedName>
    <definedName name="BEx1TUPQAYGAI13ZC7FU1FJXFAPM" localSheetId="17" hidden="1">#REF!</definedName>
    <definedName name="BEx1TUPQAYGAI13ZC7FU1FJXFAPM" hidden="1">#REF!</definedName>
    <definedName name="BEx1TY0F9W7EOF31FZXITWEYBSRT" localSheetId="6" hidden="1">#REF!</definedName>
    <definedName name="BEx1TY0F9W7EOF31FZXITWEYBSRT" localSheetId="17" hidden="1">#REF!</definedName>
    <definedName name="BEx1TY0F9W7EOF31FZXITWEYBSRT" hidden="1">#REF!</definedName>
    <definedName name="BEx1U7WFO8OZKB1EBF4H386JW91L" localSheetId="6" hidden="1">#REF!</definedName>
    <definedName name="BEx1U7WFO8OZKB1EBF4H386JW91L" localSheetId="17" hidden="1">#REF!</definedName>
    <definedName name="BEx1U7WFO8OZKB1EBF4H386JW91L" hidden="1">#REF!</definedName>
    <definedName name="BEx1U87938YR9N6HYI24KVBKLOS3" localSheetId="6" hidden="1">#REF!</definedName>
    <definedName name="BEx1U87938YR9N6HYI24KVBKLOS3" localSheetId="17" hidden="1">#REF!</definedName>
    <definedName name="BEx1U87938YR9N6HYI24KVBKLOS3" hidden="1">#REF!</definedName>
    <definedName name="BEx1U9P6VQWSVRICLZR9DYRMN61U" localSheetId="6" hidden="1">#REF!</definedName>
    <definedName name="BEx1U9P6VQWSVRICLZR9DYRMN61U" localSheetId="17" hidden="1">#REF!</definedName>
    <definedName name="BEx1U9P6VQWSVRICLZR9DYRMN61U" hidden="1">#REF!</definedName>
    <definedName name="BEx1UESH4KDWHYESQU2IE55RS3LI" localSheetId="6" hidden="1">#REF!</definedName>
    <definedName name="BEx1UESH4KDWHYESQU2IE55RS3LI" localSheetId="17" hidden="1">#REF!</definedName>
    <definedName name="BEx1UESH4KDWHYESQU2IE55RS3LI" hidden="1">#REF!</definedName>
    <definedName name="BEx1UI8N9KTCPSOJ7RDW0T8UEBNP" localSheetId="6" hidden="1">#REF!</definedName>
    <definedName name="BEx1UI8N9KTCPSOJ7RDW0T8UEBNP" localSheetId="17" hidden="1">#REF!</definedName>
    <definedName name="BEx1UI8N9KTCPSOJ7RDW0T8UEBNP" hidden="1">#REF!</definedName>
    <definedName name="BEx1UML0HHJFHA5TBOYQ24I3RV1W" localSheetId="6" hidden="1">#REF!</definedName>
    <definedName name="BEx1UML0HHJFHA5TBOYQ24I3RV1W" localSheetId="17" hidden="1">#REF!</definedName>
    <definedName name="BEx1UML0HHJFHA5TBOYQ24I3RV1W" hidden="1">#REF!</definedName>
    <definedName name="BEx1UO8ENOJNYCNX5Z95TBIJ3MKP" localSheetId="6" hidden="1">#REF!</definedName>
    <definedName name="BEx1UO8ENOJNYCNX5Z95TBIJ3MKP" localSheetId="17" hidden="1">#REF!</definedName>
    <definedName name="BEx1UO8ENOJNYCNX5Z95TBIJ3MKP" hidden="1">#REF!</definedName>
    <definedName name="BEx1UUDIQPZ23XQ79GUL0RAWRSCK" localSheetId="6" hidden="1">#REF!</definedName>
    <definedName name="BEx1UUDIQPZ23XQ79GUL0RAWRSCK" localSheetId="17" hidden="1">#REF!</definedName>
    <definedName name="BEx1UUDIQPZ23XQ79GUL0RAWRSCK" hidden="1">#REF!</definedName>
    <definedName name="BEx1V67SEV778NVW68J8W5SND1J7" localSheetId="6" hidden="1">#REF!</definedName>
    <definedName name="BEx1V67SEV778NVW68J8W5SND1J7" localSheetId="17" hidden="1">#REF!</definedName>
    <definedName name="BEx1V67SEV778NVW68J8W5SND1J7" hidden="1">#REF!</definedName>
    <definedName name="BEx1VIY9SQLRESD11CC4PHYT0XSG" localSheetId="6" hidden="1">#REF!</definedName>
    <definedName name="BEx1VIY9SQLRESD11CC4PHYT0XSG" localSheetId="17" hidden="1">#REF!</definedName>
    <definedName name="BEx1VIY9SQLRESD11CC4PHYT0XSG" hidden="1">#REF!</definedName>
    <definedName name="BEx1W3170EJU6QEJR4F8E2ULUU2U" localSheetId="6" hidden="1">#REF!</definedName>
    <definedName name="BEx1W3170EJU6QEJR4F8E2ULUU2U" localSheetId="17" hidden="1">#REF!</definedName>
    <definedName name="BEx1W3170EJU6QEJR4F8E2ULUU2U" hidden="1">#REF!</definedName>
    <definedName name="BEx1WC67EH10SC38QWX3WEA5KH3A" localSheetId="6" hidden="1">#REF!</definedName>
    <definedName name="BEx1WC67EH10SC38QWX3WEA5KH3A" localSheetId="17" hidden="1">#REF!</definedName>
    <definedName name="BEx1WC67EH10SC38QWX3WEA5KH3A" hidden="1">#REF!</definedName>
    <definedName name="BEx1WDTMC6W73PJPTY0JYLKOA883" localSheetId="6" hidden="1">#REF!</definedName>
    <definedName name="BEx1WDTMC6W73PJPTY0JYLKOA883" localSheetId="17" hidden="1">#REF!</definedName>
    <definedName name="BEx1WDTMC6W73PJPTY0JYLKOA883" hidden="1">#REF!</definedName>
    <definedName name="BEx1WGYTKZZIPM1577W5FEYKFH3V" localSheetId="6" hidden="1">#REF!</definedName>
    <definedName name="BEx1WGYTKZZIPM1577W5FEYKFH3V" localSheetId="17" hidden="1">#REF!</definedName>
    <definedName name="BEx1WGYTKZZIPM1577W5FEYKFH3V" hidden="1">#REF!</definedName>
    <definedName name="BEx1WHPURIV3D3PTJJ359H1OP7ZV" localSheetId="6" hidden="1">#REF!</definedName>
    <definedName name="BEx1WHPURIV3D3PTJJ359H1OP7ZV" localSheetId="17" hidden="1">#REF!</definedName>
    <definedName name="BEx1WHPURIV3D3PTJJ359H1OP7ZV" hidden="1">#REF!</definedName>
    <definedName name="BEx1WLBBR45RLDQX9FCLJWUUQX5R" localSheetId="6" hidden="1">#REF!</definedName>
    <definedName name="BEx1WLBBR45RLDQX9FCLJWUUQX5R" localSheetId="17" hidden="1">#REF!</definedName>
    <definedName name="BEx1WLBBR45RLDQX9FCLJWUUQX5R" hidden="1">#REF!</definedName>
    <definedName name="BEx1WLWY2CR1WRD694JJSWSDFAIR" localSheetId="6" hidden="1">#REF!</definedName>
    <definedName name="BEx1WLWY2CR1WRD694JJSWSDFAIR" localSheetId="17" hidden="1">#REF!</definedName>
    <definedName name="BEx1WLWY2CR1WRD694JJSWSDFAIR" hidden="1">#REF!</definedName>
    <definedName name="BEx1WMD1LWPWRIK6GGAJRJAHJM8I" localSheetId="6" hidden="1">#REF!</definedName>
    <definedName name="BEx1WMD1LWPWRIK6GGAJRJAHJM8I" localSheetId="17" hidden="1">#REF!</definedName>
    <definedName name="BEx1WMD1LWPWRIK6GGAJRJAHJM8I" hidden="1">#REF!</definedName>
    <definedName name="BEx1WR0D41MR174LBF3P9E3K0J51" localSheetId="6" hidden="1">#REF!</definedName>
    <definedName name="BEx1WR0D41MR174LBF3P9E3K0J51" localSheetId="17" hidden="1">#REF!</definedName>
    <definedName name="BEx1WR0D41MR174LBF3P9E3K0J51" hidden="1">#REF!</definedName>
    <definedName name="BEx1WT3VU2F7OSUQZHBIV4KTTFJ4" localSheetId="6" hidden="1">#REF!</definedName>
    <definedName name="BEx1WT3VU2F7OSUQZHBIV4KTTFJ4" localSheetId="17" hidden="1">#REF!</definedName>
    <definedName name="BEx1WT3VU2F7OSUQZHBIV4KTTFJ4" hidden="1">#REF!</definedName>
    <definedName name="BEx1WUB1FAS5PHU33TJ60SUHR618" localSheetId="6" hidden="1">#REF!</definedName>
    <definedName name="BEx1WUB1FAS5PHU33TJ60SUHR618" localSheetId="17" hidden="1">#REF!</definedName>
    <definedName name="BEx1WUB1FAS5PHU33TJ60SUHR618" hidden="1">#REF!</definedName>
    <definedName name="BEx1WX04G0INSPPG9NTNR3DYR6PZ" localSheetId="6" hidden="1">#REF!</definedName>
    <definedName name="BEx1WX04G0INSPPG9NTNR3DYR6PZ" localSheetId="17" hidden="1">#REF!</definedName>
    <definedName name="BEx1WX04G0INSPPG9NTNR3DYR6PZ" hidden="1">#REF!</definedName>
    <definedName name="BEx1X3LHU9DPG01VWX2IF65TRATF" localSheetId="6" hidden="1">#REF!</definedName>
    <definedName name="BEx1X3LHU9DPG01VWX2IF65TRATF" localSheetId="17" hidden="1">#REF!</definedName>
    <definedName name="BEx1X3LHU9DPG01VWX2IF65TRATF" hidden="1">#REF!</definedName>
    <definedName name="BEx1XFL3ISYW3FU1DQ3US0DYA8NQ" localSheetId="6" hidden="1">#REF!</definedName>
    <definedName name="BEx1XFL3ISYW3FU1DQ3US0DYA8NQ" localSheetId="17" hidden="1">#REF!</definedName>
    <definedName name="BEx1XFL3ISYW3FU1DQ3US0DYA8NQ" hidden="1">#REF!</definedName>
    <definedName name="BEx1XK8AAMO0AH0Z1OUKW30CA7EQ" localSheetId="6" hidden="1">#REF!</definedName>
    <definedName name="BEx1XK8AAMO0AH0Z1OUKW30CA7EQ" localSheetId="17" hidden="1">#REF!</definedName>
    <definedName name="BEx1XK8AAMO0AH0Z1OUKW30CA7EQ" hidden="1">#REF!</definedName>
    <definedName name="BEx1XL4MZ7C80495GHQRWOBS16PQ" localSheetId="6" hidden="1">#REF!</definedName>
    <definedName name="BEx1XL4MZ7C80495GHQRWOBS16PQ" localSheetId="17" hidden="1">#REF!</definedName>
    <definedName name="BEx1XL4MZ7C80495GHQRWOBS16PQ" hidden="1">#REF!</definedName>
    <definedName name="BEx1Y2IGS2K95E1M51PEF9KJZ0KB" localSheetId="6" hidden="1">#REF!</definedName>
    <definedName name="BEx1Y2IGS2K95E1M51PEF9KJZ0KB" localSheetId="17" hidden="1">#REF!</definedName>
    <definedName name="BEx1Y2IGS2K95E1M51PEF9KJZ0KB" hidden="1">#REF!</definedName>
    <definedName name="BEx1Y3PKK83X2FN9SAALFHOWKMRQ" localSheetId="6" hidden="1">#REF!</definedName>
    <definedName name="BEx1Y3PKK83X2FN9SAALFHOWKMRQ" localSheetId="17" hidden="1">#REF!</definedName>
    <definedName name="BEx1Y3PKK83X2FN9SAALFHOWKMRQ" hidden="1">#REF!</definedName>
    <definedName name="BEx1YL3DJ7Y4AZ01ERCOGW0FJ26T" localSheetId="6" hidden="1">#REF!</definedName>
    <definedName name="BEx1YL3DJ7Y4AZ01ERCOGW0FJ26T" localSheetId="17" hidden="1">#REF!</definedName>
    <definedName name="BEx1YL3DJ7Y4AZ01ERCOGW0FJ26T" hidden="1">#REF!</definedName>
    <definedName name="BEx1Z2RYHSVD1H37817SN93VMURZ" localSheetId="6" hidden="1">#REF!</definedName>
    <definedName name="BEx1Z2RYHSVD1H37817SN93VMURZ" localSheetId="17" hidden="1">#REF!</definedName>
    <definedName name="BEx1Z2RYHSVD1H37817SN93VMURZ" hidden="1">#REF!</definedName>
    <definedName name="BEx3AMAKWI6458B67VKZO56MCNJW" localSheetId="6" hidden="1">#REF!</definedName>
    <definedName name="BEx3AMAKWI6458B67VKZO56MCNJW" localSheetId="17" hidden="1">#REF!</definedName>
    <definedName name="BEx3AMAKWI6458B67VKZO56MCNJW" hidden="1">#REF!</definedName>
    <definedName name="BEx3AOOVM42G82TNF53W0EKXLUSI" localSheetId="6" hidden="1">#REF!</definedName>
    <definedName name="BEx3AOOVM42G82TNF53W0EKXLUSI" localSheetId="17" hidden="1">#REF!</definedName>
    <definedName name="BEx3AOOVM42G82TNF53W0EKXLUSI" hidden="1">#REF!</definedName>
    <definedName name="BEx3AZH9W4SUFCAHNDOQ728R9V4L" localSheetId="6" hidden="1">#REF!</definedName>
    <definedName name="BEx3AZH9W4SUFCAHNDOQ728R9V4L" localSheetId="17" hidden="1">#REF!</definedName>
    <definedName name="BEx3AZH9W4SUFCAHNDOQ728R9V4L" hidden="1">#REF!</definedName>
    <definedName name="BEx3BNR9ES4KY7Q1DK83KC5NDGL8" localSheetId="6" hidden="1">#REF!</definedName>
    <definedName name="BEx3BNR9ES4KY7Q1DK83KC5NDGL8" localSheetId="17" hidden="1">#REF!</definedName>
    <definedName name="BEx3BNR9ES4KY7Q1DK83KC5NDGL8" hidden="1">#REF!</definedName>
    <definedName name="BEx3BQR5VZXNQ4H949ORM8ESU3B3" localSheetId="6" hidden="1">#REF!</definedName>
    <definedName name="BEx3BQR5VZXNQ4H949ORM8ESU3B3" localSheetId="17" hidden="1">#REF!</definedName>
    <definedName name="BEx3BQR5VZXNQ4H949ORM8ESU3B3" hidden="1">#REF!</definedName>
    <definedName name="BEx3BTLL3ASJN134DLEQTQM70VZM" localSheetId="6" hidden="1">#REF!</definedName>
    <definedName name="BEx3BTLL3ASJN134DLEQTQM70VZM" localSheetId="17" hidden="1">#REF!</definedName>
    <definedName name="BEx3BTLL3ASJN134DLEQTQM70VZM" hidden="1">#REF!</definedName>
    <definedName name="BEx3BW5CTV0DJU5AQS3ZQFK2VLF3" localSheetId="6" hidden="1">#REF!</definedName>
    <definedName name="BEx3BW5CTV0DJU5AQS3ZQFK2VLF3" localSheetId="17" hidden="1">#REF!</definedName>
    <definedName name="BEx3BW5CTV0DJU5AQS3ZQFK2VLF3" hidden="1">#REF!</definedName>
    <definedName name="BEx3BYP0FG369M7G3JEFLMMXAKTS" localSheetId="6" hidden="1">#REF!</definedName>
    <definedName name="BEx3BYP0FG369M7G3JEFLMMXAKTS" localSheetId="17" hidden="1">#REF!</definedName>
    <definedName name="BEx3BYP0FG369M7G3JEFLMMXAKTS" hidden="1">#REF!</definedName>
    <definedName name="BEx3C2QR0WUD19QSVO8EMIPNQJKH" localSheetId="6" hidden="1">#REF!</definedName>
    <definedName name="BEx3C2QR0WUD19QSVO8EMIPNQJKH" localSheetId="17" hidden="1">#REF!</definedName>
    <definedName name="BEx3C2QR0WUD19QSVO8EMIPNQJKH" hidden="1">#REF!</definedName>
    <definedName name="BEx3CKFCCPZZ6ROLAT5C1DZNIC1U" localSheetId="6" hidden="1">#REF!</definedName>
    <definedName name="BEx3CKFCCPZZ6ROLAT5C1DZNIC1U" localSheetId="17" hidden="1">#REF!</definedName>
    <definedName name="BEx3CKFCCPZZ6ROLAT5C1DZNIC1U" hidden="1">#REF!</definedName>
    <definedName name="BEx3CO0SVO4WLH0DO43DCHYDTH1P" localSheetId="6" hidden="1">#REF!</definedName>
    <definedName name="BEx3CO0SVO4WLH0DO43DCHYDTH1P" localSheetId="17" hidden="1">#REF!</definedName>
    <definedName name="BEx3CO0SVO4WLH0DO43DCHYDTH1P" hidden="1">#REF!</definedName>
    <definedName name="BEx3CPDAEBC12450MVHX6S78ILBS" localSheetId="6" hidden="1">#REF!</definedName>
    <definedName name="BEx3CPDAEBC12450MVHX6S78ILBS" localSheetId="17" hidden="1">#REF!</definedName>
    <definedName name="BEx3CPDAEBC12450MVHX6S78ILBS" hidden="1">#REF!</definedName>
    <definedName name="BEx3CQ9OQ7E1YH93NADGWWEH0HD5" localSheetId="6" hidden="1">#REF!</definedName>
    <definedName name="BEx3CQ9OQ7E1YH93NADGWWEH0HD5" localSheetId="17" hidden="1">#REF!</definedName>
    <definedName name="BEx3CQ9OQ7E1YH93NADGWWEH0HD5" hidden="1">#REF!</definedName>
    <definedName name="BEx3D9G6QTSPF9UYI4X0XY0VE896" localSheetId="6" hidden="1">#REF!</definedName>
    <definedName name="BEx3D9G6QTSPF9UYI4X0XY0VE896" localSheetId="17" hidden="1">#REF!</definedName>
    <definedName name="BEx3D9G6QTSPF9UYI4X0XY0VE896" hidden="1">#REF!</definedName>
    <definedName name="BEx3DCQU9PBRXIMLO62KS5RLH447" localSheetId="6" hidden="1">#REF!</definedName>
    <definedName name="BEx3DCQU9PBRXIMLO62KS5RLH447" localSheetId="17" hidden="1">#REF!</definedName>
    <definedName name="BEx3DCQU9PBRXIMLO62KS5RLH447" hidden="1">#REF!</definedName>
    <definedName name="BEx3DQ8EH7C7L4XQAOL3NRRVRRT3" localSheetId="6" hidden="1">#REF!</definedName>
    <definedName name="BEx3DQ8EH7C7L4XQAOL3NRRVRRT3" localSheetId="17" hidden="1">#REF!</definedName>
    <definedName name="BEx3DQ8EH7C7L4XQAOL3NRRVRRT3" hidden="1">#REF!</definedName>
    <definedName name="BEx3EF99FD6QNNCNOKDEE67JHTUJ" localSheetId="6" hidden="1">#REF!</definedName>
    <definedName name="BEx3EF99FD6QNNCNOKDEE67JHTUJ" localSheetId="17" hidden="1">#REF!</definedName>
    <definedName name="BEx3EF99FD6QNNCNOKDEE67JHTUJ" hidden="1">#REF!</definedName>
    <definedName name="BEx3EGLXG4AU8GXIFP26DZ61E6EP" localSheetId="6" hidden="1">#REF!</definedName>
    <definedName name="BEx3EGLXG4AU8GXIFP26DZ61E6EP" localSheetId="17" hidden="1">#REF!</definedName>
    <definedName name="BEx3EGLXG4AU8GXIFP26DZ61E6EP" hidden="1">#REF!</definedName>
    <definedName name="BEx3EHCSERZ2O2OAG8Y95UPG2IY9" localSheetId="6" hidden="1">#REF!</definedName>
    <definedName name="BEx3EHCSERZ2O2OAG8Y95UPG2IY9" localSheetId="17" hidden="1">#REF!</definedName>
    <definedName name="BEx3EHCSERZ2O2OAG8Y95UPG2IY9" hidden="1">#REF!</definedName>
    <definedName name="BEx3EJR3TCJDYS7ZXNDS5N9KTGIK" localSheetId="6" hidden="1">#REF!</definedName>
    <definedName name="BEx3EJR3TCJDYS7ZXNDS5N9KTGIK" localSheetId="17" hidden="1">#REF!</definedName>
    <definedName name="BEx3EJR3TCJDYS7ZXNDS5N9KTGIK" hidden="1">#REF!</definedName>
    <definedName name="BEx3ELJTTBS6P05CNISMGOJOA60V" localSheetId="6" hidden="1">#REF!</definedName>
    <definedName name="BEx3ELJTTBS6P05CNISMGOJOA60V" localSheetId="17" hidden="1">#REF!</definedName>
    <definedName name="BEx3ELJTTBS6P05CNISMGOJOA60V" hidden="1">#REF!</definedName>
    <definedName name="BEx3EQSLJBDDJRHNX19PBFCKNY2I" localSheetId="6" hidden="1">#REF!</definedName>
    <definedName name="BEx3EQSLJBDDJRHNX19PBFCKNY2I" localSheetId="17" hidden="1">#REF!</definedName>
    <definedName name="BEx3EQSLJBDDJRHNX19PBFCKNY2I" hidden="1">#REF!</definedName>
    <definedName name="BEx3EUUAX947Q5N6MY6W0KSNY78Y" localSheetId="6" hidden="1">#REF!</definedName>
    <definedName name="BEx3EUUAX947Q5N6MY6W0KSNY78Y" localSheetId="17" hidden="1">#REF!</definedName>
    <definedName name="BEx3EUUAX947Q5N6MY6W0KSNY78Y" hidden="1">#REF!</definedName>
    <definedName name="BEx3F3OJYKFH63TY4TBS69H5CI8M" localSheetId="6" hidden="1">#REF!</definedName>
    <definedName name="BEx3F3OJYKFH63TY4TBS69H5CI8M" localSheetId="17" hidden="1">#REF!</definedName>
    <definedName name="BEx3F3OJYKFH63TY4TBS69H5CI8M" hidden="1">#REF!</definedName>
    <definedName name="BEx3FHMD1P5XBCH23ZKIFO6ZTCNB" localSheetId="6" hidden="1">#REF!</definedName>
    <definedName name="BEx3FHMD1P5XBCH23ZKIFO6ZTCNB" localSheetId="17" hidden="1">#REF!</definedName>
    <definedName name="BEx3FHMD1P5XBCH23ZKIFO6ZTCNB" hidden="1">#REF!</definedName>
    <definedName name="BEx3FI2G3YYIACQHXNXEA15M8ZK5" localSheetId="6" hidden="1">#REF!</definedName>
    <definedName name="BEx3FI2G3YYIACQHXNXEA15M8ZK5" localSheetId="17" hidden="1">#REF!</definedName>
    <definedName name="BEx3FI2G3YYIACQHXNXEA15M8ZK5" hidden="1">#REF!</definedName>
    <definedName name="BEx3FJ9MHSLDK8W91GO85FX1GX57" localSheetId="6" hidden="1">#REF!</definedName>
    <definedName name="BEx3FJ9MHSLDK8W91GO85FX1GX57" localSheetId="17" hidden="1">#REF!</definedName>
    <definedName name="BEx3FJ9MHSLDK8W91GO85FX1GX57" hidden="1">#REF!</definedName>
    <definedName name="BEx3FR251HFU7A33PU01SJUENL2B" localSheetId="6" hidden="1">#REF!</definedName>
    <definedName name="BEx3FR251HFU7A33PU01SJUENL2B" localSheetId="17" hidden="1">#REF!</definedName>
    <definedName name="BEx3FR251HFU7A33PU01SJUENL2B" hidden="1">#REF!</definedName>
    <definedName name="BEx3FX7EJL47JSLSWP3EOC265WAE" localSheetId="6" hidden="1">#REF!</definedName>
    <definedName name="BEx3FX7EJL47JSLSWP3EOC265WAE" localSheetId="17" hidden="1">#REF!</definedName>
    <definedName name="BEx3FX7EJL47JSLSWP3EOC265WAE" hidden="1">#REF!</definedName>
    <definedName name="BEx3G201R8NLJ6FIHO2QS0SW9QVV" localSheetId="6" hidden="1">#REF!</definedName>
    <definedName name="BEx3G201R8NLJ6FIHO2QS0SW9QVV" localSheetId="17" hidden="1">#REF!</definedName>
    <definedName name="BEx3G201R8NLJ6FIHO2QS0SW9QVV" hidden="1">#REF!</definedName>
    <definedName name="BEx3G2LL2II66XY5YCDPG4JE13A3" localSheetId="6" hidden="1">#REF!</definedName>
    <definedName name="BEx3G2LL2II66XY5YCDPG4JE13A3" localSheetId="17" hidden="1">#REF!</definedName>
    <definedName name="BEx3G2LL2II66XY5YCDPG4JE13A3" hidden="1">#REF!</definedName>
    <definedName name="BEx3G2WA0DTYY9D8AGHHOBTPE2B2" localSheetId="6" hidden="1">#REF!</definedName>
    <definedName name="BEx3G2WA0DTYY9D8AGHHOBTPE2B2" localSheetId="17" hidden="1">#REF!</definedName>
    <definedName name="BEx3G2WA0DTYY9D8AGHHOBTPE2B2" hidden="1">#REF!</definedName>
    <definedName name="BEx3GCXR6IAS0B6WJ03GJVH7CO52" localSheetId="6" hidden="1">#REF!</definedName>
    <definedName name="BEx3GCXR6IAS0B6WJ03GJVH7CO52" localSheetId="17" hidden="1">#REF!</definedName>
    <definedName name="BEx3GCXR6IAS0B6WJ03GJVH7CO52" hidden="1">#REF!</definedName>
    <definedName name="BEx3GEVV18SEQDI1JGY7EN6D1GT1" localSheetId="6" hidden="1">#REF!</definedName>
    <definedName name="BEx3GEVV18SEQDI1JGY7EN6D1GT1" localSheetId="17" hidden="1">#REF!</definedName>
    <definedName name="BEx3GEVV18SEQDI1JGY7EN6D1GT1" hidden="1">#REF!</definedName>
    <definedName name="BEx3GKFH64MKQX61S7DYTZ15JCPY" localSheetId="6" hidden="1">#REF!</definedName>
    <definedName name="BEx3GKFH64MKQX61S7DYTZ15JCPY" localSheetId="17" hidden="1">#REF!</definedName>
    <definedName name="BEx3GKFH64MKQX61S7DYTZ15JCPY" hidden="1">#REF!</definedName>
    <definedName name="BEx3GMJ1Y6UU02DLRL0QXCEKDA6C" localSheetId="6" hidden="1">#REF!</definedName>
    <definedName name="BEx3GMJ1Y6UU02DLRL0QXCEKDA6C" localSheetId="17" hidden="1">#REF!</definedName>
    <definedName name="BEx3GMJ1Y6UU02DLRL0QXCEKDA6C" hidden="1">#REF!</definedName>
    <definedName name="BEx3GN4LY0135CBDIN1TU2UEODGF" localSheetId="6" hidden="1">#REF!</definedName>
    <definedName name="BEx3GN4LY0135CBDIN1TU2UEODGF" localSheetId="17" hidden="1">#REF!</definedName>
    <definedName name="BEx3GN4LY0135CBDIN1TU2UEODGF" hidden="1">#REF!</definedName>
    <definedName name="BEx3GPDH2AH4QKT4OOSN563XUHBD" localSheetId="6" hidden="1">#REF!</definedName>
    <definedName name="BEx3GPDH2AH4QKT4OOSN563XUHBD" localSheetId="17" hidden="1">#REF!</definedName>
    <definedName name="BEx3GPDH2AH4QKT4OOSN563XUHBD" hidden="1">#REF!</definedName>
    <definedName name="BEx3GRGZOH1A62SHC133FKNN9K23" localSheetId="6" hidden="1">#REF!</definedName>
    <definedName name="BEx3GRGZOH1A62SHC133FKNN9K23" localSheetId="17" hidden="1">#REF!</definedName>
    <definedName name="BEx3GRGZOH1A62SHC133FKNN9K23" hidden="1">#REF!</definedName>
    <definedName name="BEx3GS2LABKJSRV8GPZLJZVX7NMJ" localSheetId="6" hidden="1">#REF!</definedName>
    <definedName name="BEx3GS2LABKJSRV8GPZLJZVX7NMJ" localSheetId="17" hidden="1">#REF!</definedName>
    <definedName name="BEx3GS2LABKJSRV8GPZLJZVX7NMJ" hidden="1">#REF!</definedName>
    <definedName name="BEx3H05W7OEBR6W6YJKGD6W5M3I1" localSheetId="6" hidden="1">#REF!</definedName>
    <definedName name="BEx3H05W7OEBR6W6YJKGD6W5M3I1" localSheetId="17" hidden="1">#REF!</definedName>
    <definedName name="BEx3H05W7OEBR6W6YJKGD6W5M3I1" hidden="1">#REF!</definedName>
    <definedName name="BEx3H244GCME7ZDNAXG6ZSJ64ZRE" localSheetId="6" hidden="1">#REF!</definedName>
    <definedName name="BEx3H244GCME7ZDNAXG6ZSJ64ZRE" localSheetId="17" hidden="1">#REF!</definedName>
    <definedName name="BEx3H244GCME7ZDNAXG6ZSJ64ZRE" hidden="1">#REF!</definedName>
    <definedName name="BEx3H5UX2GZFZZT657YR76RHW5I6" localSheetId="6" hidden="1">#REF!</definedName>
    <definedName name="BEx3H5UX2GZFZZT657YR76RHW5I6" localSheetId="17" hidden="1">#REF!</definedName>
    <definedName name="BEx3H5UX2GZFZZT657YR76RHW5I6" hidden="1">#REF!</definedName>
    <definedName name="BEx3HACPKDZVUOS9WBDCCFJB46DK" localSheetId="6" hidden="1">#REF!</definedName>
    <definedName name="BEx3HACPKDZVUOS9WBDCCFJB46DK" localSheetId="17" hidden="1">#REF!</definedName>
    <definedName name="BEx3HACPKDZVUOS9WBDCCFJB46DK" hidden="1">#REF!</definedName>
    <definedName name="BEx3HMSEFOP6DBM4R97XA6B7NFG6" localSheetId="6" hidden="1">#REF!</definedName>
    <definedName name="BEx3HMSEFOP6DBM4R97XA6B7NFG6" localSheetId="17" hidden="1">#REF!</definedName>
    <definedName name="BEx3HMSEFOP6DBM4R97XA6B7NFG6" hidden="1">#REF!</definedName>
    <definedName name="BEx3HWJ5SQSD2CVCQNR183X44FR8" localSheetId="6" hidden="1">#REF!</definedName>
    <definedName name="BEx3HWJ5SQSD2CVCQNR183X44FR8" localSheetId="17" hidden="1">#REF!</definedName>
    <definedName name="BEx3HWJ5SQSD2CVCQNR183X44FR8" hidden="1">#REF!</definedName>
    <definedName name="BEx3I09YVXO0G4X7KGSA4WGORM35" localSheetId="6" hidden="1">#REF!</definedName>
    <definedName name="BEx3I09YVXO0G4X7KGSA4WGORM35" localSheetId="17" hidden="1">#REF!</definedName>
    <definedName name="BEx3I09YVXO0G4X7KGSA4WGORM35" hidden="1">#REF!</definedName>
    <definedName name="BEx3I3KN8WAL54AYYACGCUM43J9W" localSheetId="6" hidden="1">#REF!</definedName>
    <definedName name="BEx3I3KN8WAL54AYYACGCUM43J9W" localSheetId="17" hidden="1">#REF!</definedName>
    <definedName name="BEx3I3KN8WAL54AYYACGCUM43J9W" hidden="1">#REF!</definedName>
    <definedName name="BEx3ICF1GY8HQEBIU9S43PDJ90BX" localSheetId="6" hidden="1">#REF!</definedName>
    <definedName name="BEx3ICF1GY8HQEBIU9S43PDJ90BX" localSheetId="17" hidden="1">#REF!</definedName>
    <definedName name="BEx3ICF1GY8HQEBIU9S43PDJ90BX" hidden="1">#REF!</definedName>
    <definedName name="BEx3IYAH2DEBFWO8F94H4MXE3RLY" localSheetId="6" hidden="1">#REF!</definedName>
    <definedName name="BEx3IYAH2DEBFWO8F94H4MXE3RLY" localSheetId="17" hidden="1">#REF!</definedName>
    <definedName name="BEx3IYAH2DEBFWO8F94H4MXE3RLY" hidden="1">#REF!</definedName>
    <definedName name="BEx3IZSG3932LSWHR5YV78IVRPCK" localSheetId="6" hidden="1">#REF!</definedName>
    <definedName name="BEx3IZSG3932LSWHR5YV78IVRPCK" localSheetId="17" hidden="1">#REF!</definedName>
    <definedName name="BEx3IZSG3932LSWHR5YV78IVRPCK" hidden="1">#REF!</definedName>
    <definedName name="BEx3IZXXSYEW50379N2EAFWO8DZV" localSheetId="6" hidden="1">#REF!</definedName>
    <definedName name="BEx3IZXXSYEW50379N2EAFWO8DZV" localSheetId="17" hidden="1">#REF!</definedName>
    <definedName name="BEx3IZXXSYEW50379N2EAFWO8DZV" hidden="1">#REF!</definedName>
    <definedName name="BEx3J1VZVGTKT4ATPO9O5JCSFTTR" localSheetId="6" hidden="1">#REF!</definedName>
    <definedName name="BEx3J1VZVGTKT4ATPO9O5JCSFTTR" localSheetId="17" hidden="1">#REF!</definedName>
    <definedName name="BEx3J1VZVGTKT4ATPO9O5JCSFTTR" hidden="1">#REF!</definedName>
    <definedName name="BEx3JC2TY7JNAAC3L7QHVPQXLGQ8" localSheetId="6" hidden="1">#REF!</definedName>
    <definedName name="BEx3JC2TY7JNAAC3L7QHVPQXLGQ8" localSheetId="17" hidden="1">#REF!</definedName>
    <definedName name="BEx3JC2TY7JNAAC3L7QHVPQXLGQ8" hidden="1">#REF!</definedName>
    <definedName name="BEx3JMF5D7ODCJ7THAJTC1GFSG95" localSheetId="6" hidden="1">#REF!</definedName>
    <definedName name="BEx3JMF5D7ODCJ7THAJTC1GFSG95" localSheetId="17" hidden="1">#REF!</definedName>
    <definedName name="BEx3JMF5D7ODCJ7THAJTC1GFSG95" hidden="1">#REF!</definedName>
    <definedName name="BEx3JX23SYDIGOGM4Y0CQFBW8ZBV" localSheetId="6" hidden="1">#REF!</definedName>
    <definedName name="BEx3JX23SYDIGOGM4Y0CQFBW8ZBV" localSheetId="17" hidden="1">#REF!</definedName>
    <definedName name="BEx3JX23SYDIGOGM4Y0CQFBW8ZBV" hidden="1">#REF!</definedName>
    <definedName name="BEx3JXCXCVBZJGV5VEG9MJEI01AL" localSheetId="6" hidden="1">#REF!</definedName>
    <definedName name="BEx3JXCXCVBZJGV5VEG9MJEI01AL" localSheetId="17" hidden="1">#REF!</definedName>
    <definedName name="BEx3JXCXCVBZJGV5VEG9MJEI01AL" hidden="1">#REF!</definedName>
    <definedName name="BEx3JYK2N7X59TPJSKYZ77ENY8SS" localSheetId="6" hidden="1">#REF!</definedName>
    <definedName name="BEx3JYK2N7X59TPJSKYZ77ENY8SS" localSheetId="17" hidden="1">#REF!</definedName>
    <definedName name="BEx3JYK2N7X59TPJSKYZ77ENY8SS" hidden="1">#REF!</definedName>
    <definedName name="BEx3K13PSDK50JLCLD0GX8L4TWAH" localSheetId="6" hidden="1">#REF!</definedName>
    <definedName name="BEx3K13PSDK50JLCLD0GX8L4TWAH" localSheetId="17" hidden="1">#REF!</definedName>
    <definedName name="BEx3K13PSDK50JLCLD0GX8L4TWAH" hidden="1">#REF!</definedName>
    <definedName name="BEx3K4EII7GU1CG0BN7UL15M6J8Z" localSheetId="6" hidden="1">#REF!</definedName>
    <definedName name="BEx3K4EII7GU1CG0BN7UL15M6J8Z" localSheetId="17" hidden="1">#REF!</definedName>
    <definedName name="BEx3K4EII7GU1CG0BN7UL15M6J8Z" hidden="1">#REF!</definedName>
    <definedName name="BEx3K4ZXQUQ2KYZF74B84SO48XMW" localSheetId="6" hidden="1">#REF!</definedName>
    <definedName name="BEx3K4ZXQUQ2KYZF74B84SO48XMW" localSheetId="17" hidden="1">#REF!</definedName>
    <definedName name="BEx3K4ZXQUQ2KYZF74B84SO48XMW" hidden="1">#REF!</definedName>
    <definedName name="BEx3KEFXUCVNVPH7KSEGAZYX13B5" localSheetId="6" hidden="1">#REF!</definedName>
    <definedName name="BEx3KEFXUCVNVPH7KSEGAZYX13B5" localSheetId="17" hidden="1">#REF!</definedName>
    <definedName name="BEx3KEFXUCVNVPH7KSEGAZYX13B5" hidden="1">#REF!</definedName>
    <definedName name="BEx3KFXUAF6YXAA47B7Q6X9B3VGB" localSheetId="6" hidden="1">#REF!</definedName>
    <definedName name="BEx3KFXUAF6YXAA47B7Q6X9B3VGB" localSheetId="17" hidden="1">#REF!</definedName>
    <definedName name="BEx3KFXUAF6YXAA47B7Q6X9B3VGB" hidden="1">#REF!</definedName>
    <definedName name="BEx3KIXQYOGMPK4WJJAVBRX4NR28" localSheetId="6" hidden="1">#REF!</definedName>
    <definedName name="BEx3KIXQYOGMPK4WJJAVBRX4NR28" localSheetId="17" hidden="1">#REF!</definedName>
    <definedName name="BEx3KIXQYOGMPK4WJJAVBRX4NR28" hidden="1">#REF!</definedName>
    <definedName name="BEx3KJOMVOSFZVJUL3GKCNP6DQDS" localSheetId="6" hidden="1">#REF!</definedName>
    <definedName name="BEx3KJOMVOSFZVJUL3GKCNP6DQDS" localSheetId="17" hidden="1">#REF!</definedName>
    <definedName name="BEx3KJOMVOSFZVJUL3GKCNP6DQDS" hidden="1">#REF!</definedName>
    <definedName name="BEx3KP2VRBMORK0QEAZUYCXL3DHJ" localSheetId="6" hidden="1">#REF!</definedName>
    <definedName name="BEx3KP2VRBMORK0QEAZUYCXL3DHJ" localSheetId="17" hidden="1">#REF!</definedName>
    <definedName name="BEx3KP2VRBMORK0QEAZUYCXL3DHJ" hidden="1">#REF!</definedName>
    <definedName name="BEx3L4IN3LI4C26SITKTGAH27CDU" localSheetId="6" hidden="1">#REF!</definedName>
    <definedName name="BEx3L4IN3LI4C26SITKTGAH27CDU" localSheetId="17" hidden="1">#REF!</definedName>
    <definedName name="BEx3L4IN3LI4C26SITKTGAH27CDU" hidden="1">#REF!</definedName>
    <definedName name="BEx3L4YQ0J7ZU0M5QM6YIPCEYC9K" localSheetId="6" hidden="1">#REF!</definedName>
    <definedName name="BEx3L4YQ0J7ZU0M5QM6YIPCEYC9K" localSheetId="17" hidden="1">#REF!</definedName>
    <definedName name="BEx3L4YQ0J7ZU0M5QM6YIPCEYC9K" hidden="1">#REF!</definedName>
    <definedName name="BEx3L60DJOR7NQN42G7YSAODP1EX" localSheetId="6" hidden="1">#REF!</definedName>
    <definedName name="BEx3L60DJOR7NQN42G7YSAODP1EX" localSheetId="17" hidden="1">#REF!</definedName>
    <definedName name="BEx3L60DJOR7NQN42G7YSAODP1EX" hidden="1">#REF!</definedName>
    <definedName name="BEx3L7D0PI38HWZ7VADU16C9E33D" localSheetId="6" hidden="1">#REF!</definedName>
    <definedName name="BEx3L7D0PI38HWZ7VADU16C9E33D" localSheetId="17" hidden="1">#REF!</definedName>
    <definedName name="BEx3L7D0PI38HWZ7VADU16C9E33D" hidden="1">#REF!</definedName>
    <definedName name="BEx3LANPY1HT49TAH98H4B9RC1D4" localSheetId="6" hidden="1">#REF!</definedName>
    <definedName name="BEx3LANPY1HT49TAH98H4B9RC1D4" localSheetId="17" hidden="1">#REF!</definedName>
    <definedName name="BEx3LANPY1HT49TAH98H4B9RC1D4" hidden="1">#REF!</definedName>
    <definedName name="BEx3LM1PR4Y7KINKMTMKR984GX8Q" localSheetId="6" hidden="1">#REF!</definedName>
    <definedName name="BEx3LM1PR4Y7KINKMTMKR984GX8Q" localSheetId="17" hidden="1">#REF!</definedName>
    <definedName name="BEx3LM1PR4Y7KINKMTMKR984GX8Q" hidden="1">#REF!</definedName>
    <definedName name="BEx3LM1PWWC9WH0R5TX5K06V559U" localSheetId="6" hidden="1">#REF!</definedName>
    <definedName name="BEx3LM1PWWC9WH0R5TX5K06V559U" localSheetId="17" hidden="1">#REF!</definedName>
    <definedName name="BEx3LM1PWWC9WH0R5TX5K06V559U" hidden="1">#REF!</definedName>
    <definedName name="BEx3LPCEZ1C0XEKNCM3YT09JWCUO" localSheetId="6" hidden="1">#REF!</definedName>
    <definedName name="BEx3LPCEZ1C0XEKNCM3YT09JWCUO" localSheetId="17" hidden="1">#REF!</definedName>
    <definedName name="BEx3LPCEZ1C0XEKNCM3YT09JWCUO" hidden="1">#REF!</definedName>
    <definedName name="BEx3LSXW33WR1ECIMRYUPFBJXGGH" localSheetId="6" hidden="1">#REF!</definedName>
    <definedName name="BEx3LSXW33WR1ECIMRYUPFBJXGGH" localSheetId="17" hidden="1">#REF!</definedName>
    <definedName name="BEx3LSXW33WR1ECIMRYUPFBJXGGH" hidden="1">#REF!</definedName>
    <definedName name="BEx3M1MR1K1NQD03H74BFWOK4MWQ" localSheetId="6" hidden="1">#REF!</definedName>
    <definedName name="BEx3M1MR1K1NQD03H74BFWOK4MWQ" localSheetId="17" hidden="1">#REF!</definedName>
    <definedName name="BEx3M1MR1K1NQD03H74BFWOK4MWQ" hidden="1">#REF!</definedName>
    <definedName name="BEx3M4H77MYUKOOD31H9F80NMVK8" localSheetId="6" hidden="1">#REF!</definedName>
    <definedName name="BEx3M4H77MYUKOOD31H9F80NMVK8" localSheetId="17" hidden="1">#REF!</definedName>
    <definedName name="BEx3M4H77MYUKOOD31H9F80NMVK8" hidden="1">#REF!</definedName>
    <definedName name="BEx3M9VFX329PZWYC4DMZ6P3W9R2" localSheetId="6" hidden="1">#REF!</definedName>
    <definedName name="BEx3M9VFX329PZWYC4DMZ6P3W9R2" localSheetId="17" hidden="1">#REF!</definedName>
    <definedName name="BEx3M9VFX329PZWYC4DMZ6P3W9R2" hidden="1">#REF!</definedName>
    <definedName name="BEx3MCQ0VEBV0CZXDS505L38EQ8N" localSheetId="6" hidden="1">#REF!</definedName>
    <definedName name="BEx3MCQ0VEBV0CZXDS505L38EQ8N" localSheetId="17" hidden="1">#REF!</definedName>
    <definedName name="BEx3MCQ0VEBV0CZXDS505L38EQ8N" hidden="1">#REF!</definedName>
    <definedName name="BEx3MEYV5LQY0BAL7V3CFAFVOM3T" localSheetId="6" hidden="1">#REF!</definedName>
    <definedName name="BEx3MEYV5LQY0BAL7V3CFAFVOM3T" localSheetId="17" hidden="1">#REF!</definedName>
    <definedName name="BEx3MEYV5LQY0BAL7V3CFAFVOM3T" hidden="1">#REF!</definedName>
    <definedName name="BEx3MF9LX8G8DXGARRYNTDH542WG" localSheetId="6" hidden="1">#REF!</definedName>
    <definedName name="BEx3MF9LX8G8DXGARRYNTDH542WG" localSheetId="17" hidden="1">#REF!</definedName>
    <definedName name="BEx3MF9LX8G8DXGARRYNTDH542WG" hidden="1">#REF!</definedName>
    <definedName name="BEx3MREOFWJQEYMCMBL7ZE06NBN6" localSheetId="6" hidden="1">#REF!</definedName>
    <definedName name="BEx3MREOFWJQEYMCMBL7ZE06NBN6" localSheetId="17" hidden="1">#REF!</definedName>
    <definedName name="BEx3MREOFWJQEYMCMBL7ZE06NBN6" hidden="1">#REF!</definedName>
    <definedName name="BEx3MSGD8I6KBFD4XFWYGH3DKUK3" localSheetId="6" hidden="1">#REF!</definedName>
    <definedName name="BEx3MSGD8I6KBFD4XFWYGH3DKUK3" localSheetId="17" hidden="1">#REF!</definedName>
    <definedName name="BEx3MSGD8I6KBFD4XFWYGH3DKUK3" hidden="1">#REF!</definedName>
    <definedName name="BEx3NDQFYEWZAUGWFMGT2R7E7RBT" localSheetId="6" hidden="1">#REF!</definedName>
    <definedName name="BEx3NDQFYEWZAUGWFMGT2R7E7RBT" localSheetId="17" hidden="1">#REF!</definedName>
    <definedName name="BEx3NDQFYEWZAUGWFMGT2R7E7RBT" hidden="1">#REF!</definedName>
    <definedName name="BEx3NGQBX2HEDKOCDX0TX1TGBB3P" localSheetId="6" hidden="1">#REF!</definedName>
    <definedName name="BEx3NGQBX2HEDKOCDX0TX1TGBB3P" localSheetId="17" hidden="1">#REF!</definedName>
    <definedName name="BEx3NGQBX2HEDKOCDX0TX1TGBB3P" hidden="1">#REF!</definedName>
    <definedName name="BEx3NLIZ7PHF2XE59ECZ3MD04ZG1" localSheetId="6" hidden="1">#REF!</definedName>
    <definedName name="BEx3NLIZ7PHF2XE59ECZ3MD04ZG1" localSheetId="17" hidden="1">#REF!</definedName>
    <definedName name="BEx3NLIZ7PHF2XE59ECZ3MD04ZG1" hidden="1">#REF!</definedName>
    <definedName name="BEx3NMQ4BVC94728AUM7CCX7UHTU" localSheetId="6" hidden="1">#REF!</definedName>
    <definedName name="BEx3NMQ4BVC94728AUM7CCX7UHTU" localSheetId="17" hidden="1">#REF!</definedName>
    <definedName name="BEx3NMQ4BVC94728AUM7CCX7UHTU" hidden="1">#REF!</definedName>
    <definedName name="BEx3NR2I4OUFP3Z2QZEDU2PIFIDI" localSheetId="6" hidden="1">#REF!</definedName>
    <definedName name="BEx3NR2I4OUFP3Z2QZEDU2PIFIDI" localSheetId="17" hidden="1">#REF!</definedName>
    <definedName name="BEx3NR2I4OUFP3Z2QZEDU2PIFIDI" hidden="1">#REF!</definedName>
    <definedName name="BEx3O19B8FTTAPVT5DZXQGQXWFR8" localSheetId="6" hidden="1">#REF!</definedName>
    <definedName name="BEx3O19B8FTTAPVT5DZXQGQXWFR8" localSheetId="17" hidden="1">#REF!</definedName>
    <definedName name="BEx3O19B8FTTAPVT5DZXQGQXWFR8" hidden="1">#REF!</definedName>
    <definedName name="BEx3O85IKWARA6NCJOLRBRJFMEWW" localSheetId="6" hidden="1">#REF!</definedName>
    <definedName name="BEx3O85IKWARA6NCJOLRBRJFMEWW" localSheetId="17" hidden="1">#REF!</definedName>
    <definedName name="BEx3O85IKWARA6NCJOLRBRJFMEWW" hidden="1">#REF!</definedName>
    <definedName name="BEx3OJZSCGFRW7SVGBFI0X9DNVMM" localSheetId="6" hidden="1">#REF!</definedName>
    <definedName name="BEx3OJZSCGFRW7SVGBFI0X9DNVMM" localSheetId="17" hidden="1">#REF!</definedName>
    <definedName name="BEx3OJZSCGFRW7SVGBFI0X9DNVMM" hidden="1">#REF!</definedName>
    <definedName name="BEx3ORSBUXAF21MKEY90YJV9AY9A" localSheetId="6" hidden="1">#REF!</definedName>
    <definedName name="BEx3ORSBUXAF21MKEY90YJV9AY9A" localSheetId="17" hidden="1">#REF!</definedName>
    <definedName name="BEx3ORSBUXAF21MKEY90YJV9AY9A" hidden="1">#REF!</definedName>
    <definedName name="BEx3OUS0N576NJN078Y1BWUWQK6B" localSheetId="6" hidden="1">#REF!</definedName>
    <definedName name="BEx3OUS0N576NJN078Y1BWUWQK6B" localSheetId="17" hidden="1">#REF!</definedName>
    <definedName name="BEx3OUS0N576NJN078Y1BWUWQK6B" hidden="1">#REF!</definedName>
    <definedName name="BEx3OV8BH6PYNZT7C246LOAU9SVX" localSheetId="6" hidden="1">#REF!</definedName>
    <definedName name="BEx3OV8BH6PYNZT7C246LOAU9SVX" localSheetId="17" hidden="1">#REF!</definedName>
    <definedName name="BEx3OV8BH6PYNZT7C246LOAU9SVX" hidden="1">#REF!</definedName>
    <definedName name="BEx3OXRYJZUEY6E72UJU0PHLMYAR" localSheetId="6" hidden="1">#REF!</definedName>
    <definedName name="BEx3OXRYJZUEY6E72UJU0PHLMYAR" localSheetId="17" hidden="1">#REF!</definedName>
    <definedName name="BEx3OXRYJZUEY6E72UJU0PHLMYAR" hidden="1">#REF!</definedName>
    <definedName name="BEx3P3RP5PYI4BJVYGNU1V7KT5EH" localSheetId="6" hidden="1">#REF!</definedName>
    <definedName name="BEx3P3RP5PYI4BJVYGNU1V7KT5EH" localSheetId="17" hidden="1">#REF!</definedName>
    <definedName name="BEx3P3RP5PYI4BJVYGNU1V7KT5EH" hidden="1">#REF!</definedName>
    <definedName name="BEx3P59TTRSGQY888P5C1O7M2PQT" localSheetId="6" hidden="1">#REF!</definedName>
    <definedName name="BEx3P59TTRSGQY888P5C1O7M2PQT" localSheetId="17" hidden="1">#REF!</definedName>
    <definedName name="BEx3P59TTRSGQY888P5C1O7M2PQT" hidden="1">#REF!</definedName>
    <definedName name="BEx3PDNRRNKD5GOUBUQFXAHIXLD9" localSheetId="6" hidden="1">#REF!</definedName>
    <definedName name="BEx3PDNRRNKD5GOUBUQFXAHIXLD9" localSheetId="17" hidden="1">#REF!</definedName>
    <definedName name="BEx3PDNRRNKD5GOUBUQFXAHIXLD9" hidden="1">#REF!</definedName>
    <definedName name="BEx3PDT8GNPWLLN02IH1XPV90XYK" localSheetId="6" hidden="1">#REF!</definedName>
    <definedName name="BEx3PDT8GNPWLLN02IH1XPV90XYK" localSheetId="17" hidden="1">#REF!</definedName>
    <definedName name="BEx3PDT8GNPWLLN02IH1XPV90XYK" hidden="1">#REF!</definedName>
    <definedName name="BEx3PKEMDW8KZEP11IL927C5O7I2" localSheetId="6" hidden="1">#REF!</definedName>
    <definedName name="BEx3PKEMDW8KZEP11IL927C5O7I2" localSheetId="17" hidden="1">#REF!</definedName>
    <definedName name="BEx3PKEMDW8KZEP11IL927C5O7I2" hidden="1">#REF!</definedName>
    <definedName name="BEx3PKJZ1Z7L9S6KV8KXVS6B2FX4" localSheetId="6" hidden="1">#REF!</definedName>
    <definedName name="BEx3PKJZ1Z7L9S6KV8KXVS6B2FX4" localSheetId="17" hidden="1">#REF!</definedName>
    <definedName name="BEx3PKJZ1Z7L9S6KV8KXVS6B2FX4" hidden="1">#REF!</definedName>
    <definedName name="BEx3PMNG53Z5HY138H99QOMTX8W3" localSheetId="6" hidden="1">#REF!</definedName>
    <definedName name="BEx3PMNG53Z5HY138H99QOMTX8W3" localSheetId="17" hidden="1">#REF!</definedName>
    <definedName name="BEx3PMNG53Z5HY138H99QOMTX8W3" hidden="1">#REF!</definedName>
    <definedName name="BEx3PP1RRSFZ8UC0JC9R91W6LNKW" localSheetId="6" hidden="1">#REF!</definedName>
    <definedName name="BEx3PP1RRSFZ8UC0JC9R91W6LNKW" localSheetId="17" hidden="1">#REF!</definedName>
    <definedName name="BEx3PP1RRSFZ8UC0JC9R91W6LNKW" hidden="1">#REF!</definedName>
    <definedName name="BEx3PRQW017D7T1X732WDV7L1KP8" localSheetId="6" hidden="1">#REF!</definedName>
    <definedName name="BEx3PRQW017D7T1X732WDV7L1KP8" localSheetId="17" hidden="1">#REF!</definedName>
    <definedName name="BEx3PRQW017D7T1X732WDV7L1KP8" hidden="1">#REF!</definedName>
    <definedName name="BEx3PVXYZC8WB9ZJE7OCKUXZ46EA" localSheetId="6" hidden="1">#REF!</definedName>
    <definedName name="BEx3PVXYZC8WB9ZJE7OCKUXZ46EA" localSheetId="17" hidden="1">#REF!</definedName>
    <definedName name="BEx3PVXYZC8WB9ZJE7OCKUXZ46EA" hidden="1">#REF!</definedName>
    <definedName name="BEx3Q0VWPU5EQECK7MQ47TYJ3SWW" localSheetId="6" hidden="1">#REF!</definedName>
    <definedName name="BEx3Q0VWPU5EQECK7MQ47TYJ3SWW" localSheetId="17" hidden="1">#REF!</definedName>
    <definedName name="BEx3Q0VWPU5EQECK7MQ47TYJ3SWW" hidden="1">#REF!</definedName>
    <definedName name="BEx3Q7BZ9PUXK2RLIOFSIS9AHU1B" localSheetId="6" hidden="1">#REF!</definedName>
    <definedName name="BEx3Q7BZ9PUXK2RLIOFSIS9AHU1B" localSheetId="17" hidden="1">#REF!</definedName>
    <definedName name="BEx3Q7BZ9PUXK2RLIOFSIS9AHU1B" hidden="1">#REF!</definedName>
    <definedName name="BEx3Q8J42S9VU6EAN2Y28MR6DF88" localSheetId="6" hidden="1">#REF!</definedName>
    <definedName name="BEx3Q8J42S9VU6EAN2Y28MR6DF88" localSheetId="17" hidden="1">#REF!</definedName>
    <definedName name="BEx3Q8J42S9VU6EAN2Y28MR6DF88" hidden="1">#REF!</definedName>
    <definedName name="BEx3QCFD2TBUF95ZN83Q7JPV97FK" localSheetId="6" hidden="1">#REF!</definedName>
    <definedName name="BEx3QCFD2TBUF95ZN83Q7JPV97FK" localSheetId="17" hidden="1">#REF!</definedName>
    <definedName name="BEx3QCFD2TBUF95ZN83Q7JPV97FK" hidden="1">#REF!</definedName>
    <definedName name="BEx3QEDFOYFY5NBTININ5W4RLD4Q" localSheetId="6" hidden="1">#REF!</definedName>
    <definedName name="BEx3QEDFOYFY5NBTININ5W4RLD4Q" localSheetId="17" hidden="1">#REF!</definedName>
    <definedName name="BEx3QEDFOYFY5NBTININ5W4RLD4Q" hidden="1">#REF!</definedName>
    <definedName name="BEx3QIKJ3U962US1Q564NZDLU8LD" localSheetId="6" hidden="1">#REF!</definedName>
    <definedName name="BEx3QIKJ3U962US1Q564NZDLU8LD" localSheetId="17" hidden="1">#REF!</definedName>
    <definedName name="BEx3QIKJ3U962US1Q564NZDLU8LD" hidden="1">#REF!</definedName>
    <definedName name="BEx3QLF3RHHBNUFLUWEROBZDF1U4" localSheetId="6" hidden="1">#REF!</definedName>
    <definedName name="BEx3QLF3RHHBNUFLUWEROBZDF1U4" localSheetId="17" hidden="1">#REF!</definedName>
    <definedName name="BEx3QLF3RHHBNUFLUWEROBZDF1U4" hidden="1">#REF!</definedName>
    <definedName name="BEx3QR9D45DHW50VQ7Y3Q1AXPOB9" localSheetId="6" hidden="1">#REF!</definedName>
    <definedName name="BEx3QR9D45DHW50VQ7Y3Q1AXPOB9" localSheetId="17" hidden="1">#REF!</definedName>
    <definedName name="BEx3QR9D45DHW50VQ7Y3Q1AXPOB9" hidden="1">#REF!</definedName>
    <definedName name="BEx3QSWT2S5KWG6U2V9711IYDQBM" localSheetId="6" hidden="1">#REF!</definedName>
    <definedName name="BEx3QSWT2S5KWG6U2V9711IYDQBM" localSheetId="17" hidden="1">#REF!</definedName>
    <definedName name="BEx3QSWT2S5KWG6U2V9711IYDQBM" hidden="1">#REF!</definedName>
    <definedName name="BEx3QVGG7Q2X4HZHJAM35A8T3VR7" localSheetId="6" hidden="1">#REF!</definedName>
    <definedName name="BEx3QVGG7Q2X4HZHJAM35A8T3VR7" localSheetId="17" hidden="1">#REF!</definedName>
    <definedName name="BEx3QVGG7Q2X4HZHJAM35A8T3VR7" hidden="1">#REF!</definedName>
    <definedName name="BEx3R0JUB9YN8PHPPQTAMIT1IHWK" localSheetId="6" hidden="1">#REF!</definedName>
    <definedName name="BEx3R0JUB9YN8PHPPQTAMIT1IHWK" localSheetId="17" hidden="1">#REF!</definedName>
    <definedName name="BEx3R0JUB9YN8PHPPQTAMIT1IHWK" hidden="1">#REF!</definedName>
    <definedName name="BEx3R81NFRO7M81VHVKOBFT0QBIL" localSheetId="6" hidden="1">#REF!</definedName>
    <definedName name="BEx3R81NFRO7M81VHVKOBFT0QBIL" localSheetId="17" hidden="1">#REF!</definedName>
    <definedName name="BEx3R81NFRO7M81VHVKOBFT0QBIL" hidden="1">#REF!</definedName>
    <definedName name="BEx3RHC2ZD5UFS6QD4OPFCNNMWH1" localSheetId="6" hidden="1">#REF!</definedName>
    <definedName name="BEx3RHC2ZD5UFS6QD4OPFCNNMWH1" localSheetId="17" hidden="1">#REF!</definedName>
    <definedName name="BEx3RHC2ZD5UFS6QD4OPFCNNMWH1" hidden="1">#REF!</definedName>
    <definedName name="BEx3RQ10QIWBAPHALAA91BUUCM2X" localSheetId="6" hidden="1">#REF!</definedName>
    <definedName name="BEx3RQ10QIWBAPHALAA91BUUCM2X" localSheetId="17" hidden="1">#REF!</definedName>
    <definedName name="BEx3RQ10QIWBAPHALAA91BUUCM2X" hidden="1">#REF!</definedName>
    <definedName name="BEx3RV4E1WT43SZBUN09RTB8EK1O" localSheetId="6" hidden="1">#REF!</definedName>
    <definedName name="BEx3RV4E1WT43SZBUN09RTB8EK1O" localSheetId="17" hidden="1">#REF!</definedName>
    <definedName name="BEx3RV4E1WT43SZBUN09RTB8EK1O" hidden="1">#REF!</definedName>
    <definedName name="BEx3RXYU0QLFXSFTM5EB20GD03W5" localSheetId="6" hidden="1">#REF!</definedName>
    <definedName name="BEx3RXYU0QLFXSFTM5EB20GD03W5" localSheetId="17" hidden="1">#REF!</definedName>
    <definedName name="BEx3RXYU0QLFXSFTM5EB20GD03W5" hidden="1">#REF!</definedName>
    <definedName name="BEx3RYKLC3QQO3XTUN7BEW2AQL98" localSheetId="6" hidden="1">#REF!</definedName>
    <definedName name="BEx3RYKLC3QQO3XTUN7BEW2AQL98" localSheetId="17" hidden="1">#REF!</definedName>
    <definedName name="BEx3RYKLC3QQO3XTUN7BEW2AQL98" hidden="1">#REF!</definedName>
    <definedName name="BEx3S37QNFSKW3DGRH5YVVEZLJI7" localSheetId="6" hidden="1">#REF!</definedName>
    <definedName name="BEx3S37QNFSKW3DGRH5YVVEZLJI7" localSheetId="17" hidden="1">#REF!</definedName>
    <definedName name="BEx3S37QNFSKW3DGRH5YVVEZLJI7" hidden="1">#REF!</definedName>
    <definedName name="BEx3SICJ45BYT6FHBER86PJT25FC" localSheetId="6" hidden="1">#REF!</definedName>
    <definedName name="BEx3SICJ45BYT6FHBER86PJT25FC" localSheetId="17" hidden="1">#REF!</definedName>
    <definedName name="BEx3SICJ45BYT6FHBER86PJT25FC" hidden="1">#REF!</definedName>
    <definedName name="BEx3SMUCMJVGQ2H4EHQI5ZFHEF0P" localSheetId="6" hidden="1">#REF!</definedName>
    <definedName name="BEx3SMUCMJVGQ2H4EHQI5ZFHEF0P" localSheetId="17" hidden="1">#REF!</definedName>
    <definedName name="BEx3SMUCMJVGQ2H4EHQI5ZFHEF0P" hidden="1">#REF!</definedName>
    <definedName name="BEx3SN56F03CPDRDA7LZ763V0N4I" localSheetId="6" hidden="1">#REF!</definedName>
    <definedName name="BEx3SN56F03CPDRDA7LZ763V0N4I" localSheetId="17" hidden="1">#REF!</definedName>
    <definedName name="BEx3SN56F03CPDRDA7LZ763V0N4I" hidden="1">#REF!</definedName>
    <definedName name="BEx3SPE6N1ORXPRCDL3JPZD73Z9F" localSheetId="6" hidden="1">#REF!</definedName>
    <definedName name="BEx3SPE6N1ORXPRCDL3JPZD73Z9F" localSheetId="17" hidden="1">#REF!</definedName>
    <definedName name="BEx3SPE6N1ORXPRCDL3JPZD73Z9F" hidden="1">#REF!</definedName>
    <definedName name="BEx3T29ZTULQE0OMSMWUMZDU9ZZ0" localSheetId="6" hidden="1">#REF!</definedName>
    <definedName name="BEx3T29ZTULQE0OMSMWUMZDU9ZZ0" localSheetId="17" hidden="1">#REF!</definedName>
    <definedName name="BEx3T29ZTULQE0OMSMWUMZDU9ZZ0" hidden="1">#REF!</definedName>
    <definedName name="BEx3T6MJ1QDJ929WMUDVZ0O3UW0Y" localSheetId="6" hidden="1">#REF!</definedName>
    <definedName name="BEx3T6MJ1QDJ929WMUDVZ0O3UW0Y" localSheetId="17" hidden="1">#REF!</definedName>
    <definedName name="BEx3T6MJ1QDJ929WMUDVZ0O3UW0Y" hidden="1">#REF!</definedName>
    <definedName name="BEx3TD7WH1NN1OH0MRS4T8ENRU32" localSheetId="6" hidden="1">#REF!</definedName>
    <definedName name="BEx3TD7WH1NN1OH0MRS4T8ENRU32" localSheetId="17" hidden="1">#REF!</definedName>
    <definedName name="BEx3TD7WH1NN1OH0MRS4T8ENRU32" hidden="1">#REF!</definedName>
    <definedName name="BEx3TPCSI16OAB2L9M9IULQMQ9J9" localSheetId="6" hidden="1">#REF!</definedName>
    <definedName name="BEx3TPCSI16OAB2L9M9IULQMQ9J9" localSheetId="17" hidden="1">#REF!</definedName>
    <definedName name="BEx3TPCSI16OAB2L9M9IULQMQ9J9" hidden="1">#REF!</definedName>
    <definedName name="BEx3TQ3SFJB2WTCV0OXDE56FB46K" localSheetId="6" hidden="1">#REF!</definedName>
    <definedName name="BEx3TQ3SFJB2WTCV0OXDE56FB46K" localSheetId="17" hidden="1">#REF!</definedName>
    <definedName name="BEx3TQ3SFJB2WTCV0OXDE56FB46K" hidden="1">#REF!</definedName>
    <definedName name="BEx3TX59M3456DDBXWFJ8X2TU37A" localSheetId="6" hidden="1">#REF!</definedName>
    <definedName name="BEx3TX59M3456DDBXWFJ8X2TU37A" localSheetId="17" hidden="1">#REF!</definedName>
    <definedName name="BEx3TX59M3456DDBXWFJ8X2TU37A" hidden="1">#REF!</definedName>
    <definedName name="BEx3U2UBY80GPGSTYFGI6F8TPKCV" localSheetId="6" hidden="1">#REF!</definedName>
    <definedName name="BEx3U2UBY80GPGSTYFGI6F8TPKCV" localSheetId="17" hidden="1">#REF!</definedName>
    <definedName name="BEx3U2UBY80GPGSTYFGI6F8TPKCV" hidden="1">#REF!</definedName>
    <definedName name="BEx3U64YUOZ419BAJS2W78UMATAW" localSheetId="6" hidden="1">#REF!</definedName>
    <definedName name="BEx3U64YUOZ419BAJS2W78UMATAW" localSheetId="17" hidden="1">#REF!</definedName>
    <definedName name="BEx3U64YUOZ419BAJS2W78UMATAW" hidden="1">#REF!</definedName>
    <definedName name="BEx3U94WCEA5DKMWBEX1GU0LKYG2" localSheetId="6" hidden="1">#REF!</definedName>
    <definedName name="BEx3U94WCEA5DKMWBEX1GU0LKYG2" localSheetId="17" hidden="1">#REF!</definedName>
    <definedName name="BEx3U94WCEA5DKMWBEX1GU0LKYG2" hidden="1">#REF!</definedName>
    <definedName name="BEx3U9VZ8SQVYS6ZA038J7AP7ZGW" localSheetId="6" hidden="1">#REF!</definedName>
    <definedName name="BEx3U9VZ8SQVYS6ZA038J7AP7ZGW" localSheetId="17" hidden="1">#REF!</definedName>
    <definedName name="BEx3U9VZ8SQVYS6ZA038J7AP7ZGW" hidden="1">#REF!</definedName>
    <definedName name="BEx3UIQ5WRJBGNTFCCLOR4N7B1OQ" localSheetId="6" hidden="1">#REF!</definedName>
    <definedName name="BEx3UIQ5WRJBGNTFCCLOR4N7B1OQ" localSheetId="17" hidden="1">#REF!</definedName>
    <definedName name="BEx3UIQ5WRJBGNTFCCLOR4N7B1OQ" hidden="1">#REF!</definedName>
    <definedName name="BEx3UJMIX2NUSSWGMSI25A5DM4CH" localSheetId="6" hidden="1">#REF!</definedName>
    <definedName name="BEx3UJMIX2NUSSWGMSI25A5DM4CH" localSheetId="17" hidden="1">#REF!</definedName>
    <definedName name="BEx3UJMIX2NUSSWGMSI25A5DM4CH" hidden="1">#REF!</definedName>
    <definedName name="BEx3UKIX0UULWP3BZA8VT2SQ8WI7" localSheetId="6" hidden="1">#REF!</definedName>
    <definedName name="BEx3UKIX0UULWP3BZA8VT2SQ8WI7" localSheetId="17" hidden="1">#REF!</definedName>
    <definedName name="BEx3UKIX0UULWP3BZA8VT2SQ8WI7" hidden="1">#REF!</definedName>
    <definedName name="BEx3UKOCOQG7S1YQ436S997K1KWV" localSheetId="6" hidden="1">#REF!</definedName>
    <definedName name="BEx3UKOCOQG7S1YQ436S997K1KWV" localSheetId="17" hidden="1">#REF!</definedName>
    <definedName name="BEx3UKOCOQG7S1YQ436S997K1KWV" hidden="1">#REF!</definedName>
    <definedName name="BEx3UNISOEXF3OFHT2BUA6P9RBIJ" localSheetId="6" hidden="1">#REF!</definedName>
    <definedName name="BEx3UNISOEXF3OFHT2BUA6P9RBIJ" localSheetId="17" hidden="1">#REF!</definedName>
    <definedName name="BEx3UNISOEXF3OFHT2BUA6P9RBIJ" hidden="1">#REF!</definedName>
    <definedName name="BEx3UYM19VIXLA0EU7LB9NHA77PB" localSheetId="6" hidden="1">#REF!</definedName>
    <definedName name="BEx3UYM19VIXLA0EU7LB9NHA77PB" localSheetId="17" hidden="1">#REF!</definedName>
    <definedName name="BEx3UYM19VIXLA0EU7LB9NHA77PB" hidden="1">#REF!</definedName>
    <definedName name="BEx3VML7CG70HPISMVYIUEN3711Q" localSheetId="6" hidden="1">#REF!</definedName>
    <definedName name="BEx3VML7CG70HPISMVYIUEN3711Q" localSheetId="17" hidden="1">#REF!</definedName>
    <definedName name="BEx3VML7CG70HPISMVYIUEN3711Q" hidden="1">#REF!</definedName>
    <definedName name="BEx56ZID5H04P9AIYLP1OASFGV56" localSheetId="6" hidden="1">#REF!</definedName>
    <definedName name="BEx56ZID5H04P9AIYLP1OASFGV56" localSheetId="17" hidden="1">#REF!</definedName>
    <definedName name="BEx56ZID5H04P9AIYLP1OASFGV56" hidden="1">#REF!</definedName>
    <definedName name="BEx57ROM8UIFKV5C1BOZWSQQLESO" localSheetId="6" hidden="1">#REF!</definedName>
    <definedName name="BEx57ROM8UIFKV5C1BOZWSQQLESO" localSheetId="17" hidden="1">#REF!</definedName>
    <definedName name="BEx57ROM8UIFKV5C1BOZWSQQLESO" hidden="1">#REF!</definedName>
    <definedName name="BEx587EYSS57E3PI8DT973HLJM9E" localSheetId="6" hidden="1">#REF!</definedName>
    <definedName name="BEx587EYSS57E3PI8DT973HLJM9E" localSheetId="17" hidden="1">#REF!</definedName>
    <definedName name="BEx587EYSS57E3PI8DT973HLJM9E" hidden="1">#REF!</definedName>
    <definedName name="BEx587KFQ3VKCOCY1SA5F24PQGUI" localSheetId="6" hidden="1">#REF!</definedName>
    <definedName name="BEx587KFQ3VKCOCY1SA5F24PQGUI" localSheetId="17" hidden="1">#REF!</definedName>
    <definedName name="BEx587KFQ3VKCOCY1SA5F24PQGUI" hidden="1">#REF!</definedName>
    <definedName name="BEx58O780PQ05NF0Z1SKKRB3N099" localSheetId="6" hidden="1">#REF!</definedName>
    <definedName name="BEx58O780PQ05NF0Z1SKKRB3N099" localSheetId="17" hidden="1">#REF!</definedName>
    <definedName name="BEx58O780PQ05NF0Z1SKKRB3N099" hidden="1">#REF!</definedName>
    <definedName name="BEx58W57CTL8HFK3U7ZRFYZR6MXE" localSheetId="6" hidden="1">#REF!</definedName>
    <definedName name="BEx58W57CTL8HFK3U7ZRFYZR6MXE" localSheetId="17" hidden="1">#REF!</definedName>
    <definedName name="BEx58W57CTL8HFK3U7ZRFYZR6MXE" hidden="1">#REF!</definedName>
    <definedName name="BEx58XHO7ZULLF2EUD7YIS0MGQJ5" localSheetId="6" hidden="1">#REF!</definedName>
    <definedName name="BEx58XHO7ZULLF2EUD7YIS0MGQJ5" localSheetId="17" hidden="1">#REF!</definedName>
    <definedName name="BEx58XHO7ZULLF2EUD7YIS0MGQJ5" hidden="1">#REF!</definedName>
    <definedName name="BEx58ZAFNTMGBNDH52VUYXLRJO7P" localSheetId="6" hidden="1">#REF!</definedName>
    <definedName name="BEx58ZAFNTMGBNDH52VUYXLRJO7P" localSheetId="17" hidden="1">#REF!</definedName>
    <definedName name="BEx58ZAFNTMGBNDH52VUYXLRJO7P" hidden="1">#REF!</definedName>
    <definedName name="BEx58ZW0HAIGIPEX9CVA1PQQTR6X" localSheetId="6" hidden="1">#REF!</definedName>
    <definedName name="BEx58ZW0HAIGIPEX9CVA1PQQTR6X" localSheetId="17" hidden="1">#REF!</definedName>
    <definedName name="BEx58ZW0HAIGIPEX9CVA1PQQTR6X" hidden="1">#REF!</definedName>
    <definedName name="BEx593SAFVYKW7V61D9COEZJXDA7" localSheetId="6" hidden="1">#REF!</definedName>
    <definedName name="BEx593SAFVYKW7V61D9COEZJXDA7" localSheetId="17" hidden="1">#REF!</definedName>
    <definedName name="BEx593SAFVYKW7V61D9COEZJXDA7" hidden="1">#REF!</definedName>
    <definedName name="BEx59BA1KH3RG6K1LHL7YS2VB79N" localSheetId="6" hidden="1">#REF!</definedName>
    <definedName name="BEx59BA1KH3RG6K1LHL7YS2VB79N" localSheetId="17" hidden="1">#REF!</definedName>
    <definedName name="BEx59BA1KH3RG6K1LHL7YS2VB79N" hidden="1">#REF!</definedName>
    <definedName name="BEx59DDIU0AMFOY94NSP1ULST8JD" localSheetId="6" hidden="1">#REF!</definedName>
    <definedName name="BEx59DDIU0AMFOY94NSP1ULST8JD" localSheetId="17" hidden="1">#REF!</definedName>
    <definedName name="BEx59DDIU0AMFOY94NSP1ULST8JD" hidden="1">#REF!</definedName>
    <definedName name="BEx59E9WABJP2TN71QAIKK79HPK9" localSheetId="6" hidden="1">#REF!</definedName>
    <definedName name="BEx59E9WABJP2TN71QAIKK79HPK9" localSheetId="17" hidden="1">#REF!</definedName>
    <definedName name="BEx59E9WABJP2TN71QAIKK79HPK9" hidden="1">#REF!</definedName>
    <definedName name="BEx59F0T17A80RNLNSZNFX8NAO8Y" localSheetId="6" hidden="1">#REF!</definedName>
    <definedName name="BEx59F0T17A80RNLNSZNFX8NAO8Y" localSheetId="17" hidden="1">#REF!</definedName>
    <definedName name="BEx59F0T17A80RNLNSZNFX8NAO8Y" hidden="1">#REF!</definedName>
    <definedName name="BEx59P7MAPNU129ZTC5H3EH892G1" localSheetId="6" hidden="1">#REF!</definedName>
    <definedName name="BEx59P7MAPNU129ZTC5H3EH892G1" localSheetId="17" hidden="1">#REF!</definedName>
    <definedName name="BEx59P7MAPNU129ZTC5H3EH892G1" hidden="1">#REF!</definedName>
    <definedName name="BEx5A11WZRQSIE089QE119AOX9ZG" localSheetId="6" hidden="1">#REF!</definedName>
    <definedName name="BEx5A11WZRQSIE089QE119AOX9ZG" localSheetId="17" hidden="1">#REF!</definedName>
    <definedName name="BEx5A11WZRQSIE089QE119AOX9ZG" hidden="1">#REF!</definedName>
    <definedName name="BEx5A7CIGCOTHJKHGUBDZG91JGPZ" localSheetId="6" hidden="1">#REF!</definedName>
    <definedName name="BEx5A7CIGCOTHJKHGUBDZG91JGPZ" localSheetId="17" hidden="1">#REF!</definedName>
    <definedName name="BEx5A7CIGCOTHJKHGUBDZG91JGPZ" hidden="1">#REF!</definedName>
    <definedName name="BEx5A8UFLT2SWVSG5COFA9B8P376" localSheetId="6" hidden="1">#REF!</definedName>
    <definedName name="BEx5A8UFLT2SWVSG5COFA9B8P376" localSheetId="17" hidden="1">#REF!</definedName>
    <definedName name="BEx5A8UFLT2SWVSG5COFA9B8P376" hidden="1">#REF!</definedName>
    <definedName name="BEx5ABUBK8WJV1WILGYU9A7CO0KI" localSheetId="6" hidden="1">#REF!</definedName>
    <definedName name="BEx5ABUBK8WJV1WILGYU9A7CO0KI" localSheetId="17" hidden="1">#REF!</definedName>
    <definedName name="BEx5ABUBK8WJV1WILGYU9A7CO0KI" hidden="1">#REF!</definedName>
    <definedName name="BEx5AFFTN3IXIBHDKM0FYC4OFL1S" localSheetId="6" hidden="1">#REF!</definedName>
    <definedName name="BEx5AFFTN3IXIBHDKM0FYC4OFL1S" localSheetId="17" hidden="1">#REF!</definedName>
    <definedName name="BEx5AFFTN3IXIBHDKM0FYC4OFL1S" hidden="1">#REF!</definedName>
    <definedName name="BEx5AOFIO8KVRHIZ1RII337AA8ML" localSheetId="6" hidden="1">#REF!</definedName>
    <definedName name="BEx5AOFIO8KVRHIZ1RII337AA8ML" localSheetId="17" hidden="1">#REF!</definedName>
    <definedName name="BEx5AOFIO8KVRHIZ1RII337AA8ML" hidden="1">#REF!</definedName>
    <definedName name="BEx5APRZ66L5BWHFE8E4YYNEDTI4" localSheetId="6" hidden="1">#REF!</definedName>
    <definedName name="BEx5APRZ66L5BWHFE8E4YYNEDTI4" localSheetId="17" hidden="1">#REF!</definedName>
    <definedName name="BEx5APRZ66L5BWHFE8E4YYNEDTI4" hidden="1">#REF!</definedName>
    <definedName name="BEx5AQJ1Z64KY10P8ZF1JKJUFEGN" localSheetId="6" hidden="1">#REF!</definedName>
    <definedName name="BEx5AQJ1Z64KY10P8ZF1JKJUFEGN" localSheetId="17" hidden="1">#REF!</definedName>
    <definedName name="BEx5AQJ1Z64KY10P8ZF1JKJUFEGN" hidden="1">#REF!</definedName>
    <definedName name="BEx5AY62R0TL82VHXE37SCZCINQC" localSheetId="6" hidden="1">#REF!</definedName>
    <definedName name="BEx5AY62R0TL82VHXE37SCZCINQC" localSheetId="17" hidden="1">#REF!</definedName>
    <definedName name="BEx5AY62R0TL82VHXE37SCZCINQC" hidden="1">#REF!</definedName>
    <definedName name="BEx5B0PV1FCOUSHWQTY94AO0B8P0" localSheetId="6" hidden="1">#REF!</definedName>
    <definedName name="BEx5B0PV1FCOUSHWQTY94AO0B8P0" localSheetId="17" hidden="1">#REF!</definedName>
    <definedName name="BEx5B0PV1FCOUSHWQTY94AO0B8P0" hidden="1">#REF!</definedName>
    <definedName name="BEx5B4RHHX0J1BF2FZKEA0SPP29O" localSheetId="6" hidden="1">#REF!</definedName>
    <definedName name="BEx5B4RHHX0J1BF2FZKEA0SPP29O" localSheetId="17" hidden="1">#REF!</definedName>
    <definedName name="BEx5B4RHHX0J1BF2FZKEA0SPP29O" hidden="1">#REF!</definedName>
    <definedName name="BEx5B5YMSWP0OVI5CIQRP5V18D0C" localSheetId="6" hidden="1">#REF!</definedName>
    <definedName name="BEx5B5YMSWP0OVI5CIQRP5V18D0C" localSheetId="17" hidden="1">#REF!</definedName>
    <definedName name="BEx5B5YMSWP0OVI5CIQRP5V18D0C" hidden="1">#REF!</definedName>
    <definedName name="BEx5B825RW35M5H0UB2IZGGRS4ER" localSheetId="6" hidden="1">#REF!</definedName>
    <definedName name="BEx5B825RW35M5H0UB2IZGGRS4ER" localSheetId="17" hidden="1">#REF!</definedName>
    <definedName name="BEx5B825RW35M5H0UB2IZGGRS4ER" hidden="1">#REF!</definedName>
    <definedName name="BEx5BAWPMY0TL684WDXX6KKJLRCN" localSheetId="6" hidden="1">#REF!</definedName>
    <definedName name="BEx5BAWPMY0TL684WDXX6KKJLRCN" localSheetId="17" hidden="1">#REF!</definedName>
    <definedName name="BEx5BAWPMY0TL684WDXX6KKJLRCN" hidden="1">#REF!</definedName>
    <definedName name="BEx5BBCUOWR6J9MZS2ML5XB0X7MW" localSheetId="6" hidden="1">#REF!</definedName>
    <definedName name="BEx5BBCUOWR6J9MZS2ML5XB0X7MW" localSheetId="17" hidden="1">#REF!</definedName>
    <definedName name="BEx5BBCUOWR6J9MZS2ML5XB0X7MW" hidden="1">#REF!</definedName>
    <definedName name="BEx5BBI61U4Y65GD0ARMTALPP7SJ" localSheetId="6" hidden="1">#REF!</definedName>
    <definedName name="BEx5BBI61U4Y65GD0ARMTALPP7SJ" localSheetId="17" hidden="1">#REF!</definedName>
    <definedName name="BEx5BBI61U4Y65GD0ARMTALPP7SJ" hidden="1">#REF!</definedName>
    <definedName name="BEx5BDR56MEV4IHY6CIH2SVNG1UB" localSheetId="6" hidden="1">#REF!</definedName>
    <definedName name="BEx5BDR56MEV4IHY6CIH2SVNG1UB" localSheetId="17" hidden="1">#REF!</definedName>
    <definedName name="BEx5BDR56MEV4IHY6CIH2SVNG1UB" hidden="1">#REF!</definedName>
    <definedName name="BEx5BESZC5H329SKHGJOHZFILYJJ" localSheetId="6" hidden="1">#REF!</definedName>
    <definedName name="BEx5BESZC5H329SKHGJOHZFILYJJ" localSheetId="17" hidden="1">#REF!</definedName>
    <definedName name="BEx5BESZC5H329SKHGJOHZFILYJJ" hidden="1">#REF!</definedName>
    <definedName name="BEx5BHSQ42B50IU1TEQFUXFX9XQD" localSheetId="6" hidden="1">#REF!</definedName>
    <definedName name="BEx5BHSQ42B50IU1TEQFUXFX9XQD" localSheetId="17" hidden="1">#REF!</definedName>
    <definedName name="BEx5BHSQ42B50IU1TEQFUXFX9XQD" hidden="1">#REF!</definedName>
    <definedName name="BEx5BKSM4UN4C1DM3EYKM79MRC5K" localSheetId="6" hidden="1">#REF!</definedName>
    <definedName name="BEx5BKSM4UN4C1DM3EYKM79MRC5K" localSheetId="17" hidden="1">#REF!</definedName>
    <definedName name="BEx5BKSM4UN4C1DM3EYKM79MRC5K" hidden="1">#REF!</definedName>
    <definedName name="BEx5BNN8NPH9KVOBARB9CDD9WLB6" localSheetId="6" hidden="1">#REF!</definedName>
    <definedName name="BEx5BNN8NPH9KVOBARB9CDD9WLB6" localSheetId="17" hidden="1">#REF!</definedName>
    <definedName name="BEx5BNN8NPH9KVOBARB9CDD9WLB6" hidden="1">#REF!</definedName>
    <definedName name="BEx5BPLEZ8XY6S89R7AZQSKLT4HK" localSheetId="6" hidden="1">#REF!</definedName>
    <definedName name="BEx5BPLEZ8XY6S89R7AZQSKLT4HK" localSheetId="17" hidden="1">#REF!</definedName>
    <definedName name="BEx5BPLEZ8XY6S89R7AZQSKLT4HK" hidden="1">#REF!</definedName>
    <definedName name="BEx5BYFMZ80TDDN2EZO8CF39AIAC" localSheetId="6" hidden="1">#REF!</definedName>
    <definedName name="BEx5BYFMZ80TDDN2EZO8CF39AIAC" localSheetId="17" hidden="1">#REF!</definedName>
    <definedName name="BEx5BYFMZ80TDDN2EZO8CF39AIAC" hidden="1">#REF!</definedName>
    <definedName name="BEx5C2BWFW6SHZBFDEISKGXHZCQW" localSheetId="6" hidden="1">#REF!</definedName>
    <definedName name="BEx5C2BWFW6SHZBFDEISKGXHZCQW" localSheetId="17" hidden="1">#REF!</definedName>
    <definedName name="BEx5C2BWFW6SHZBFDEISKGXHZCQW" hidden="1">#REF!</definedName>
    <definedName name="BEx5C44NK782B81CBGQUDS6Z8MV9" localSheetId="6" hidden="1">#REF!</definedName>
    <definedName name="BEx5C44NK782B81CBGQUDS6Z8MV9" localSheetId="17" hidden="1">#REF!</definedName>
    <definedName name="BEx5C44NK782B81CBGQUDS6Z8MV9" hidden="1">#REF!</definedName>
    <definedName name="BEx5C49ZFH8TO9ZU55729C3F7XG7" localSheetId="6" hidden="1">#REF!</definedName>
    <definedName name="BEx5C49ZFH8TO9ZU55729C3F7XG7" localSheetId="17" hidden="1">#REF!</definedName>
    <definedName name="BEx5C49ZFH8TO9ZU55729C3F7XG7" hidden="1">#REF!</definedName>
    <definedName name="BEx5C8GZQK13G60ZM70P63I5OS0L" localSheetId="6" hidden="1">#REF!</definedName>
    <definedName name="BEx5C8GZQK13G60ZM70P63I5OS0L" localSheetId="17" hidden="1">#REF!</definedName>
    <definedName name="BEx5C8GZQK13G60ZM70P63I5OS0L" hidden="1">#REF!</definedName>
    <definedName name="BEx5CAPTVN2NBT3UOMA1UFAL1C2R" localSheetId="6" hidden="1">#REF!</definedName>
    <definedName name="BEx5CAPTVN2NBT3UOMA1UFAL1C2R" localSheetId="17" hidden="1">#REF!</definedName>
    <definedName name="BEx5CAPTVN2NBT3UOMA1UFAL1C2R" hidden="1">#REF!</definedName>
    <definedName name="BEx5CEM3SYF9XP0ZZVE0GEPCLV3F" localSheetId="6" hidden="1">#REF!</definedName>
    <definedName name="BEx5CEM3SYF9XP0ZZVE0GEPCLV3F" localSheetId="17" hidden="1">#REF!</definedName>
    <definedName name="BEx5CEM3SYF9XP0ZZVE0GEPCLV3F" hidden="1">#REF!</definedName>
    <definedName name="BEx5CFYQ0F1Z6P8SCVJ0I3UPVFE4" localSheetId="6" hidden="1">#REF!</definedName>
    <definedName name="BEx5CFYQ0F1Z6P8SCVJ0I3UPVFE4" localSheetId="17" hidden="1">#REF!</definedName>
    <definedName name="BEx5CFYQ0F1Z6P8SCVJ0I3UPVFE4" hidden="1">#REF!</definedName>
    <definedName name="BEx5CPEKNSJORIPFQC2E1LTRYY8L" localSheetId="6" hidden="1">#REF!</definedName>
    <definedName name="BEx5CPEKNSJORIPFQC2E1LTRYY8L" localSheetId="17" hidden="1">#REF!</definedName>
    <definedName name="BEx5CPEKNSJORIPFQC2E1LTRYY8L" hidden="1">#REF!</definedName>
    <definedName name="BEx5CSUOL05D8PAM2TRDA9VRJT1O" localSheetId="6" hidden="1">#REF!</definedName>
    <definedName name="BEx5CSUOL05D8PAM2TRDA9VRJT1O" localSheetId="17" hidden="1">#REF!</definedName>
    <definedName name="BEx5CSUOL05D8PAM2TRDA9VRJT1O" hidden="1">#REF!</definedName>
    <definedName name="BEx5CUNFOO4YDFJ22HCMI2QKIGKM" localSheetId="6" hidden="1">#REF!</definedName>
    <definedName name="BEx5CUNFOO4YDFJ22HCMI2QKIGKM" localSheetId="17" hidden="1">#REF!</definedName>
    <definedName name="BEx5CUNFOO4YDFJ22HCMI2QKIGKM" hidden="1">#REF!</definedName>
    <definedName name="BEx5D01O3G6BXWXT7MZEVS1F4TE9" localSheetId="6" hidden="1">#REF!</definedName>
    <definedName name="BEx5D01O3G6BXWXT7MZEVS1F4TE9" localSheetId="17" hidden="1">#REF!</definedName>
    <definedName name="BEx5D01O3G6BXWXT7MZEVS1F4TE9" hidden="1">#REF!</definedName>
    <definedName name="BEx5D3HO5XE85AN0NGALZ4K4GE8J" localSheetId="6" hidden="1">#REF!</definedName>
    <definedName name="BEx5D3HO5XE85AN0NGALZ4K4GE8J" localSheetId="17" hidden="1">#REF!</definedName>
    <definedName name="BEx5D3HO5XE85AN0NGALZ4K4GE8J" hidden="1">#REF!</definedName>
    <definedName name="BEx5D8L47OF0WHBPFWXGZINZWUBZ" localSheetId="6" hidden="1">#REF!</definedName>
    <definedName name="BEx5D8L47OF0WHBPFWXGZINZWUBZ" localSheetId="17" hidden="1">#REF!</definedName>
    <definedName name="BEx5D8L47OF0WHBPFWXGZINZWUBZ" hidden="1">#REF!</definedName>
    <definedName name="BEx5DAJAHQ2SKUPCKSCR3PYML67L" localSheetId="6" hidden="1">#REF!</definedName>
    <definedName name="BEx5DAJAHQ2SKUPCKSCR3PYML67L" localSheetId="17" hidden="1">#REF!</definedName>
    <definedName name="BEx5DAJAHQ2SKUPCKSCR3PYML67L" hidden="1">#REF!</definedName>
    <definedName name="BEx5DC18JM1KJCV44PF18E0LNRKA" localSheetId="6" hidden="1">#REF!</definedName>
    <definedName name="BEx5DC18JM1KJCV44PF18E0LNRKA" localSheetId="17" hidden="1">#REF!</definedName>
    <definedName name="BEx5DC18JM1KJCV44PF18E0LNRKA" hidden="1">#REF!</definedName>
    <definedName name="BEx5DFH8EU3RCPUOTFY8S9G8SBCG" localSheetId="6" hidden="1">#REF!</definedName>
    <definedName name="BEx5DFH8EU3RCPUOTFY8S9G8SBCG" localSheetId="17" hidden="1">#REF!</definedName>
    <definedName name="BEx5DFH8EU3RCPUOTFY8S9G8SBCG" hidden="1">#REF!</definedName>
    <definedName name="BEx5DJIZBTNS011R9IIG2OQ2L6ZX" localSheetId="6" hidden="1">#REF!</definedName>
    <definedName name="BEx5DJIZBTNS011R9IIG2OQ2L6ZX" localSheetId="17" hidden="1">#REF!</definedName>
    <definedName name="BEx5DJIZBTNS011R9IIG2OQ2L6ZX" hidden="1">#REF!</definedName>
    <definedName name="BEx5DS2EKWFPC2UWI1W1QESX9QP5" localSheetId="6" hidden="1">#REF!</definedName>
    <definedName name="BEx5DS2EKWFPC2UWI1W1QESX9QP5" localSheetId="17" hidden="1">#REF!</definedName>
    <definedName name="BEx5DS2EKWFPC2UWI1W1QESX9QP5" hidden="1">#REF!</definedName>
    <definedName name="BEx5E123OLO9WQUOIRIDJ967KAGK" localSheetId="6" hidden="1">#REF!</definedName>
    <definedName name="BEx5E123OLO9WQUOIRIDJ967KAGK" localSheetId="17" hidden="1">#REF!</definedName>
    <definedName name="BEx5E123OLO9WQUOIRIDJ967KAGK" hidden="1">#REF!</definedName>
    <definedName name="BEx5E2UU5NES6W779W2OZTZOB4O7" localSheetId="6" hidden="1">#REF!</definedName>
    <definedName name="BEx5E2UU5NES6W779W2OZTZOB4O7" localSheetId="17" hidden="1">#REF!</definedName>
    <definedName name="BEx5E2UU5NES6W779W2OZTZOB4O7" hidden="1">#REF!</definedName>
    <definedName name="BEx5ELFT92WAQN3NW8COIMQHUL91" localSheetId="6" hidden="1">#REF!</definedName>
    <definedName name="BEx5ELFT92WAQN3NW8COIMQHUL91" localSheetId="17" hidden="1">#REF!</definedName>
    <definedName name="BEx5ELFT92WAQN3NW8COIMQHUL91" hidden="1">#REF!</definedName>
    <definedName name="BEx5ELQL9B0VR6UT18KP11DHOTFX" localSheetId="6" hidden="1">#REF!</definedName>
    <definedName name="BEx5ELQL9B0VR6UT18KP11DHOTFX" localSheetId="17" hidden="1">#REF!</definedName>
    <definedName name="BEx5ELQL9B0VR6UT18KP11DHOTFX" hidden="1">#REF!</definedName>
    <definedName name="BEx5ER4TJTFPN7IB1MNEB1ZFR5M6" localSheetId="6" hidden="1">#REF!</definedName>
    <definedName name="BEx5ER4TJTFPN7IB1MNEB1ZFR5M6" localSheetId="17" hidden="1">#REF!</definedName>
    <definedName name="BEx5ER4TJTFPN7IB1MNEB1ZFR5M6" hidden="1">#REF!</definedName>
    <definedName name="BEx5EYXB2LDMI4FLC3QFAOXC0FZ3" localSheetId="6" hidden="1">#REF!</definedName>
    <definedName name="BEx5EYXB2LDMI4FLC3QFAOXC0FZ3" localSheetId="17" hidden="1">#REF!</definedName>
    <definedName name="BEx5EYXB2LDMI4FLC3QFAOXC0FZ3" hidden="1">#REF!</definedName>
    <definedName name="BEx5F6V72QTCK7O39Y59R0EVM6CW" localSheetId="6" hidden="1">#REF!</definedName>
    <definedName name="BEx5F6V72QTCK7O39Y59R0EVM6CW" localSheetId="17" hidden="1">#REF!</definedName>
    <definedName name="BEx5F6V72QTCK7O39Y59R0EVM6CW" hidden="1">#REF!</definedName>
    <definedName name="BEx5FGLQVACD5F5YZG4DGSCHCGO2" localSheetId="6" hidden="1">#REF!</definedName>
    <definedName name="BEx5FGLQVACD5F5YZG4DGSCHCGO2" localSheetId="17" hidden="1">#REF!</definedName>
    <definedName name="BEx5FGLQVACD5F5YZG4DGSCHCGO2" hidden="1">#REF!</definedName>
    <definedName name="BEx5FHCTE8VTJEF7IK189AVLNYSY" localSheetId="6" hidden="1">#REF!</definedName>
    <definedName name="BEx5FHCTE8VTJEF7IK189AVLNYSY" localSheetId="17" hidden="1">#REF!</definedName>
    <definedName name="BEx5FHCTE8VTJEF7IK189AVLNYSY" hidden="1">#REF!</definedName>
    <definedName name="BEx5FLJWHLW3BTZILDPN5NMA449V" localSheetId="6" hidden="1">#REF!</definedName>
    <definedName name="BEx5FLJWHLW3BTZILDPN5NMA449V" localSheetId="17" hidden="1">#REF!</definedName>
    <definedName name="BEx5FLJWHLW3BTZILDPN5NMA449V" hidden="1">#REF!</definedName>
    <definedName name="BEx5FNI2O10YN2SI1NO4X5GP3GTF" localSheetId="6" hidden="1">#REF!</definedName>
    <definedName name="BEx5FNI2O10YN2SI1NO4X5GP3GTF" localSheetId="17" hidden="1">#REF!</definedName>
    <definedName name="BEx5FNI2O10YN2SI1NO4X5GP3GTF" hidden="1">#REF!</definedName>
    <definedName name="BEx5FO8YRFSZCG3L608EHIHIHFY4" localSheetId="6" hidden="1">#REF!</definedName>
    <definedName name="BEx5FO8YRFSZCG3L608EHIHIHFY4" localSheetId="17" hidden="1">#REF!</definedName>
    <definedName name="BEx5FO8YRFSZCG3L608EHIHIHFY4" hidden="1">#REF!</definedName>
    <definedName name="BEx5FQNA6V4CNYSH013K45RI4BCV" localSheetId="6" hidden="1">#REF!</definedName>
    <definedName name="BEx5FQNA6V4CNYSH013K45RI4BCV" localSheetId="17" hidden="1">#REF!</definedName>
    <definedName name="BEx5FQNA6V4CNYSH013K45RI4BCV" hidden="1">#REF!</definedName>
    <definedName name="BEx5FVQPPEU32CPNV9RRQ9MNLLVE" localSheetId="6" hidden="1">#REF!</definedName>
    <definedName name="BEx5FVQPPEU32CPNV9RRQ9MNLLVE" localSheetId="17" hidden="1">#REF!</definedName>
    <definedName name="BEx5FVQPPEU32CPNV9RRQ9MNLLVE" hidden="1">#REF!</definedName>
    <definedName name="BEx5G08KGMG5X2AQKDGPFYG5GH94" localSheetId="6" hidden="1">#REF!</definedName>
    <definedName name="BEx5G08KGMG5X2AQKDGPFYG5GH94" localSheetId="17" hidden="1">#REF!</definedName>
    <definedName name="BEx5G08KGMG5X2AQKDGPFYG5GH94" hidden="1">#REF!</definedName>
    <definedName name="BEx5G1A8TFN4C4QII35U9DKYNIS8" localSheetId="6" hidden="1">#REF!</definedName>
    <definedName name="BEx5G1A8TFN4C4QII35U9DKYNIS8" localSheetId="17" hidden="1">#REF!</definedName>
    <definedName name="BEx5G1A8TFN4C4QII35U9DKYNIS8" hidden="1">#REF!</definedName>
    <definedName name="BEx5G1L0QO91KEPDMV1D8OT4BT73" localSheetId="6" hidden="1">#REF!</definedName>
    <definedName name="BEx5G1L0QO91KEPDMV1D8OT4BT73" localSheetId="17" hidden="1">#REF!</definedName>
    <definedName name="BEx5G1L0QO91KEPDMV1D8OT4BT73" hidden="1">#REF!</definedName>
    <definedName name="BEx5G1QHX69GFUYHUZA5X74MTDMR" localSheetId="6" hidden="1">#REF!</definedName>
    <definedName name="BEx5G1QHX69GFUYHUZA5X74MTDMR" localSheetId="17" hidden="1">#REF!</definedName>
    <definedName name="BEx5G1QHX69GFUYHUZA5X74MTDMR" hidden="1">#REF!</definedName>
    <definedName name="BEx5G5S2C9JRD28ZQMMQLCBHWOHB" localSheetId="6" hidden="1">#REF!</definedName>
    <definedName name="BEx5G5S2C9JRD28ZQMMQLCBHWOHB" localSheetId="17" hidden="1">#REF!</definedName>
    <definedName name="BEx5G5S2C9JRD28ZQMMQLCBHWOHB" hidden="1">#REF!</definedName>
    <definedName name="BEx5G7KU3EGZQSYN2YNML8EW8NDC" localSheetId="6" hidden="1">#REF!</definedName>
    <definedName name="BEx5G7KU3EGZQSYN2YNML8EW8NDC" localSheetId="17" hidden="1">#REF!</definedName>
    <definedName name="BEx5G7KU3EGZQSYN2YNML8EW8NDC" hidden="1">#REF!</definedName>
    <definedName name="BEx5G86DZL1VYUX6KWODAP3WFAWP" localSheetId="6" hidden="1">#REF!</definedName>
    <definedName name="BEx5G86DZL1VYUX6KWODAP3WFAWP" localSheetId="17" hidden="1">#REF!</definedName>
    <definedName name="BEx5G86DZL1VYUX6KWODAP3WFAWP" hidden="1">#REF!</definedName>
    <definedName name="BEx5G8BV2GIOCM3C7IUFK8L04A6M" localSheetId="6" hidden="1">#REF!</definedName>
    <definedName name="BEx5G8BV2GIOCM3C7IUFK8L04A6M" localSheetId="17" hidden="1">#REF!</definedName>
    <definedName name="BEx5G8BV2GIOCM3C7IUFK8L04A6M" hidden="1">#REF!</definedName>
    <definedName name="BEx5GID9MVBUPFFT9M8K8B5MO9NV" localSheetId="6" hidden="1">#REF!</definedName>
    <definedName name="BEx5GID9MVBUPFFT9M8K8B5MO9NV" localSheetId="17" hidden="1">#REF!</definedName>
    <definedName name="BEx5GID9MVBUPFFT9M8K8B5MO9NV" hidden="1">#REF!</definedName>
    <definedName name="BEx5GN0EWA9SCQDPQ7NTUQH82QVK" localSheetId="6" hidden="1">#REF!</definedName>
    <definedName name="BEx5GN0EWA9SCQDPQ7NTUQH82QVK" localSheetId="17" hidden="1">#REF!</definedName>
    <definedName name="BEx5GN0EWA9SCQDPQ7NTUQH82QVK" hidden="1">#REF!</definedName>
    <definedName name="BEx5GNBCU4WZ74I0UXFL9ZG2XSGJ" localSheetId="6" hidden="1">#REF!</definedName>
    <definedName name="BEx5GNBCU4WZ74I0UXFL9ZG2XSGJ" localSheetId="17" hidden="1">#REF!</definedName>
    <definedName name="BEx5GNBCU4WZ74I0UXFL9ZG2XSGJ" hidden="1">#REF!</definedName>
    <definedName name="BEx5GUCTYC7QCWGWU5BTO7Y7HDZX" localSheetId="6" hidden="1">#REF!</definedName>
    <definedName name="BEx5GUCTYC7QCWGWU5BTO7Y7HDZX" localSheetId="17" hidden="1">#REF!</definedName>
    <definedName name="BEx5GUCTYC7QCWGWU5BTO7Y7HDZX" hidden="1">#REF!</definedName>
    <definedName name="BEx5GYUPJULJQ624TEESYFG1NFOH" localSheetId="6" hidden="1">#REF!</definedName>
    <definedName name="BEx5GYUPJULJQ624TEESYFG1NFOH" localSheetId="17" hidden="1">#REF!</definedName>
    <definedName name="BEx5GYUPJULJQ624TEESYFG1NFOH" hidden="1">#REF!</definedName>
    <definedName name="BEx5H0NEE0AIN5E2UHJ9J9ISU9N1" localSheetId="6" hidden="1">#REF!</definedName>
    <definedName name="BEx5H0NEE0AIN5E2UHJ9J9ISU9N1" localSheetId="17" hidden="1">#REF!</definedName>
    <definedName name="BEx5H0NEE0AIN5E2UHJ9J9ISU9N1" hidden="1">#REF!</definedName>
    <definedName name="BEx5H1UJSEUQM2K8QHQXO5THVHSO" localSheetId="6" hidden="1">#REF!</definedName>
    <definedName name="BEx5H1UJSEUQM2K8QHQXO5THVHSO" localSheetId="17" hidden="1">#REF!</definedName>
    <definedName name="BEx5H1UJSEUQM2K8QHQXO5THVHSO" hidden="1">#REF!</definedName>
    <definedName name="BEx5HAOT9XWUF7XIFRZZS8B9F5TZ" localSheetId="6" hidden="1">#REF!</definedName>
    <definedName name="BEx5HAOT9XWUF7XIFRZZS8B9F5TZ" localSheetId="17" hidden="1">#REF!</definedName>
    <definedName name="BEx5HAOT9XWUF7XIFRZZS8B9F5TZ" hidden="1">#REF!</definedName>
    <definedName name="BEx5HB534CO7TBSALKMD27WHMAQJ" localSheetId="6" hidden="1">#REF!</definedName>
    <definedName name="BEx5HB534CO7TBSALKMD27WHMAQJ" localSheetId="17" hidden="1">#REF!</definedName>
    <definedName name="BEx5HB534CO7TBSALKMD27WHMAQJ" hidden="1">#REF!</definedName>
    <definedName name="BEx5HE4XRF9BUY04MENWY9CHHN5H" localSheetId="6" hidden="1">#REF!</definedName>
    <definedName name="BEx5HE4XRF9BUY04MENWY9CHHN5H" localSheetId="17" hidden="1">#REF!</definedName>
    <definedName name="BEx5HE4XRF9BUY04MENWY9CHHN5H" hidden="1">#REF!</definedName>
    <definedName name="BEx5HFHMABAT0H9KKS754X4T304E" localSheetId="6" hidden="1">#REF!</definedName>
    <definedName name="BEx5HFHMABAT0H9KKS754X4T304E" localSheetId="17" hidden="1">#REF!</definedName>
    <definedName name="BEx5HFHMABAT0H9KKS754X4T304E" hidden="1">#REF!</definedName>
    <definedName name="BEx5HGDZ7MX1S3KNXLRL9WU565V4" localSheetId="6" hidden="1">#REF!</definedName>
    <definedName name="BEx5HGDZ7MX1S3KNXLRL9WU565V4" localSheetId="17" hidden="1">#REF!</definedName>
    <definedName name="BEx5HGDZ7MX1S3KNXLRL9WU565V4" hidden="1">#REF!</definedName>
    <definedName name="BEx5HJZ9FAVNZSSBTAYRPZDYM9NU" localSheetId="6" hidden="1">#REF!</definedName>
    <definedName name="BEx5HJZ9FAVNZSSBTAYRPZDYM9NU" localSheetId="17" hidden="1">#REF!</definedName>
    <definedName name="BEx5HJZ9FAVNZSSBTAYRPZDYM9NU" hidden="1">#REF!</definedName>
    <definedName name="BEx5HZ9JMKHNLFWLVUB1WP5B39BL" localSheetId="6" hidden="1">#REF!</definedName>
    <definedName name="BEx5HZ9JMKHNLFWLVUB1WP5B39BL" localSheetId="17" hidden="1">#REF!</definedName>
    <definedName name="BEx5HZ9JMKHNLFWLVUB1WP5B39BL" hidden="1">#REF!</definedName>
    <definedName name="BEx5I17QJ0PQ1OG1IMH69HMQWNEA" localSheetId="6" hidden="1">#REF!</definedName>
    <definedName name="BEx5I17QJ0PQ1OG1IMH69HMQWNEA" localSheetId="17" hidden="1">#REF!</definedName>
    <definedName name="BEx5I17QJ0PQ1OG1IMH69HMQWNEA" hidden="1">#REF!</definedName>
    <definedName name="BEx5I244LQHZTF3XI66J8705R9XX" localSheetId="6" hidden="1">#REF!</definedName>
    <definedName name="BEx5I244LQHZTF3XI66J8705R9XX" localSheetId="17" hidden="1">#REF!</definedName>
    <definedName name="BEx5I244LQHZTF3XI66J8705R9XX" hidden="1">#REF!</definedName>
    <definedName name="BEx5I8PBP4LIXDGID5BP0THLO0AQ" localSheetId="6" hidden="1">#REF!</definedName>
    <definedName name="BEx5I8PBP4LIXDGID5BP0THLO0AQ" localSheetId="17" hidden="1">#REF!</definedName>
    <definedName name="BEx5I8PBP4LIXDGID5BP0THLO0AQ" hidden="1">#REF!</definedName>
    <definedName name="BEx5I8USVUB3JP4S9OXGMZVMOQXR" localSheetId="6" hidden="1">#REF!</definedName>
    <definedName name="BEx5I8USVUB3JP4S9OXGMZVMOQXR" localSheetId="17" hidden="1">#REF!</definedName>
    <definedName name="BEx5I8USVUB3JP4S9OXGMZVMOQXR" hidden="1">#REF!</definedName>
    <definedName name="BEx5I9GDQSYIAL65UQNDMNFQCS9Y" localSheetId="6" hidden="1">#REF!</definedName>
    <definedName name="BEx5I9GDQSYIAL65UQNDMNFQCS9Y" localSheetId="17" hidden="1">#REF!</definedName>
    <definedName name="BEx5I9GDQSYIAL65UQNDMNFQCS9Y" hidden="1">#REF!</definedName>
    <definedName name="BEx5IBUPG9AWNW5PK7JGRGEJ4OLM" localSheetId="6" hidden="1">#REF!</definedName>
    <definedName name="BEx5IBUPG9AWNW5PK7JGRGEJ4OLM" localSheetId="17" hidden="1">#REF!</definedName>
    <definedName name="BEx5IBUPG9AWNW5PK7JGRGEJ4OLM" hidden="1">#REF!</definedName>
    <definedName name="BEx5IC06RVN8BSAEPREVKHKLCJ2L" localSheetId="6" hidden="1">#REF!</definedName>
    <definedName name="BEx5IC06RVN8BSAEPREVKHKLCJ2L" localSheetId="17" hidden="1">#REF!</definedName>
    <definedName name="BEx5IC06RVN8BSAEPREVKHKLCJ2L" hidden="1">#REF!</definedName>
    <definedName name="BEx5IGY4M04BPXSQF2J4GQYXF85O" localSheetId="6" hidden="1">#REF!</definedName>
    <definedName name="BEx5IGY4M04BPXSQF2J4GQYXF85O" localSheetId="17" hidden="1">#REF!</definedName>
    <definedName name="BEx5IGY4M04BPXSQF2J4GQYXF85O" hidden="1">#REF!</definedName>
    <definedName name="BEx5IWTZDCLZ5CCDG108STY04SAJ" localSheetId="6" hidden="1">#REF!</definedName>
    <definedName name="BEx5IWTZDCLZ5CCDG108STY04SAJ" localSheetId="17" hidden="1">#REF!</definedName>
    <definedName name="BEx5IWTZDCLZ5CCDG108STY04SAJ" hidden="1">#REF!</definedName>
    <definedName name="BEx5J0FFP1KS4NGY20AEJI8VREEA" localSheetId="6" hidden="1">#REF!</definedName>
    <definedName name="BEx5J0FFP1KS4NGY20AEJI8VREEA" localSheetId="17" hidden="1">#REF!</definedName>
    <definedName name="BEx5J0FFP1KS4NGY20AEJI8VREEA" hidden="1">#REF!</definedName>
    <definedName name="BEx5J1XE5FVWL6IJV6CWKPN24UBK" localSheetId="6" hidden="1">#REF!</definedName>
    <definedName name="BEx5J1XE5FVWL6IJV6CWKPN24UBK" localSheetId="17" hidden="1">#REF!</definedName>
    <definedName name="BEx5J1XE5FVWL6IJV6CWKPN24UBK" hidden="1">#REF!</definedName>
    <definedName name="BEx5JF3ZXLDIS8VNKDCY7ZI7H1CI" localSheetId="6" hidden="1">#REF!</definedName>
    <definedName name="BEx5JF3ZXLDIS8VNKDCY7ZI7H1CI" localSheetId="17" hidden="1">#REF!</definedName>
    <definedName name="BEx5JF3ZXLDIS8VNKDCY7ZI7H1CI" hidden="1">#REF!</definedName>
    <definedName name="BEx5JHCZJ8G6OOOW6EF3GABXKH6F" localSheetId="6" hidden="1">#REF!</definedName>
    <definedName name="BEx5JHCZJ8G6OOOW6EF3GABXKH6F" localSheetId="17" hidden="1">#REF!</definedName>
    <definedName name="BEx5JHCZJ8G6OOOW6EF3GABXKH6F" hidden="1">#REF!</definedName>
    <definedName name="BEx5JJB6W446THXQCRUKD3I7RKLP" localSheetId="6" hidden="1">#REF!</definedName>
    <definedName name="BEx5JJB6W446THXQCRUKD3I7RKLP" localSheetId="17" hidden="1">#REF!</definedName>
    <definedName name="BEx5JJB6W446THXQCRUKD3I7RKLP" hidden="1">#REF!</definedName>
    <definedName name="BEx5JNCT8Z7XSSPD5EMNAJELCU2V" localSheetId="6" hidden="1">#REF!</definedName>
    <definedName name="BEx5JNCT8Z7XSSPD5EMNAJELCU2V" localSheetId="17" hidden="1">#REF!</definedName>
    <definedName name="BEx5JNCT8Z7XSSPD5EMNAJELCU2V" hidden="1">#REF!</definedName>
    <definedName name="BEx5JQCNT9Y4RM306CHC8IPY3HBZ" localSheetId="6" hidden="1">#REF!</definedName>
    <definedName name="BEx5JQCNT9Y4RM306CHC8IPY3HBZ" localSheetId="17" hidden="1">#REF!</definedName>
    <definedName name="BEx5JQCNT9Y4RM306CHC8IPY3HBZ" hidden="1">#REF!</definedName>
    <definedName name="BEx5K08PYKE6JOKBYIB006TX619P" localSheetId="6" hidden="1">#REF!</definedName>
    <definedName name="BEx5K08PYKE6JOKBYIB006TX619P" localSheetId="17" hidden="1">#REF!</definedName>
    <definedName name="BEx5K08PYKE6JOKBYIB006TX619P" hidden="1">#REF!</definedName>
    <definedName name="BEx5K4W2S2K7M9V2M304KW93LK8Q" localSheetId="6" hidden="1">#REF!</definedName>
    <definedName name="BEx5K4W2S2K7M9V2M304KW93LK8Q" localSheetId="17" hidden="1">#REF!</definedName>
    <definedName name="BEx5K4W2S2K7M9V2M304KW93LK8Q" hidden="1">#REF!</definedName>
    <definedName name="BEx5K51DSERT1TR7B4A29R41W4NX" localSheetId="6" hidden="1">#REF!</definedName>
    <definedName name="BEx5K51DSERT1TR7B4A29R41W4NX" localSheetId="17" hidden="1">#REF!</definedName>
    <definedName name="BEx5K51DSERT1TR7B4A29R41W4NX" hidden="1">#REF!</definedName>
    <definedName name="BEx5KBBZ8KCEQK36ARG4ERYOFD4G" localSheetId="6" hidden="1">#REF!</definedName>
    <definedName name="BEx5KBBZ8KCEQK36ARG4ERYOFD4G" localSheetId="17" hidden="1">#REF!</definedName>
    <definedName name="BEx5KBBZ8KCEQK36ARG4ERYOFD4G" hidden="1">#REF!</definedName>
    <definedName name="BEx5KCOET0DYMY4VILOLGVBX7E3C" localSheetId="6" hidden="1">#REF!</definedName>
    <definedName name="BEx5KCOET0DYMY4VILOLGVBX7E3C" localSheetId="17" hidden="1">#REF!</definedName>
    <definedName name="BEx5KCOET0DYMY4VILOLGVBX7E3C" hidden="1">#REF!</definedName>
    <definedName name="BEx5KYER580I4T7WTLMUN7NLNP5K" localSheetId="6" hidden="1">#REF!</definedName>
    <definedName name="BEx5KYER580I4T7WTLMUN7NLNP5K" localSheetId="17" hidden="1">#REF!</definedName>
    <definedName name="BEx5KYER580I4T7WTLMUN7NLNP5K" hidden="1">#REF!</definedName>
    <definedName name="BEx5LHLB3M6K4ZKY2F42QBZT30ZH" localSheetId="6" hidden="1">#REF!</definedName>
    <definedName name="BEx5LHLB3M6K4ZKY2F42QBZT30ZH" localSheetId="17" hidden="1">#REF!</definedName>
    <definedName name="BEx5LHLB3M6K4ZKY2F42QBZT30ZH" hidden="1">#REF!</definedName>
    <definedName name="BEx5LKQJG40DO2JR1ZF6KD3PON9K" localSheetId="6" hidden="1">#REF!</definedName>
    <definedName name="BEx5LKQJG40DO2JR1ZF6KD3PON9K" localSheetId="17" hidden="1">#REF!</definedName>
    <definedName name="BEx5LKQJG40DO2JR1ZF6KD3PON9K" hidden="1">#REF!</definedName>
    <definedName name="BEx5LQA84QRPGAR4FLC7MCT3H9EN" localSheetId="6" hidden="1">#REF!</definedName>
    <definedName name="BEx5LQA84QRPGAR4FLC7MCT3H9EN" localSheetId="17" hidden="1">#REF!</definedName>
    <definedName name="BEx5LQA84QRPGAR4FLC7MCT3H9EN" hidden="1">#REF!</definedName>
    <definedName name="BEx5LRMNU3HXIE1BUMDHRU31F7JJ" localSheetId="6" hidden="1">#REF!</definedName>
    <definedName name="BEx5LRMNU3HXIE1BUMDHRU31F7JJ" localSheetId="17" hidden="1">#REF!</definedName>
    <definedName name="BEx5LRMNU3HXIE1BUMDHRU31F7JJ" hidden="1">#REF!</definedName>
    <definedName name="BEx5LSJ1LPUAX3ENSPECWPG4J7D1" localSheetId="6" hidden="1">#REF!</definedName>
    <definedName name="BEx5LSJ1LPUAX3ENSPECWPG4J7D1" localSheetId="17" hidden="1">#REF!</definedName>
    <definedName name="BEx5LSJ1LPUAX3ENSPECWPG4J7D1" hidden="1">#REF!</definedName>
    <definedName name="BEx5LTKQ8RQWJE4BC88OP928893U" localSheetId="6" hidden="1">#REF!</definedName>
    <definedName name="BEx5LTKQ8RQWJE4BC88OP928893U" localSheetId="17" hidden="1">#REF!</definedName>
    <definedName name="BEx5LTKQ8RQWJE4BC88OP928893U" hidden="1">#REF!</definedName>
    <definedName name="BEx5M4D4KHXU4JXKDEHZZNRG7NRA" localSheetId="6" hidden="1">#REF!</definedName>
    <definedName name="BEx5M4D4KHXU4JXKDEHZZNRG7NRA" localSheetId="17" hidden="1">#REF!</definedName>
    <definedName name="BEx5M4D4KHXU4JXKDEHZZNRG7NRA" hidden="1">#REF!</definedName>
    <definedName name="BEx5MB9BR71LZDG7XXQ2EO58JC5F" localSheetId="6" hidden="1">#REF!</definedName>
    <definedName name="BEx5MB9BR71LZDG7XXQ2EO58JC5F" localSheetId="17" hidden="1">#REF!</definedName>
    <definedName name="BEx5MB9BR71LZDG7XXQ2EO58JC5F" hidden="1">#REF!</definedName>
    <definedName name="BEx5MHEF05EVRV5DPTG4KMPWZSUS" localSheetId="6" hidden="1">#REF!</definedName>
    <definedName name="BEx5MHEF05EVRV5DPTG4KMPWZSUS" localSheetId="17" hidden="1">#REF!</definedName>
    <definedName name="BEx5MHEF05EVRV5DPTG4KMPWZSUS" hidden="1">#REF!</definedName>
    <definedName name="BEx5MLQZM68YQSKARVWTTPINFQ2C" localSheetId="6" hidden="1">#REF!</definedName>
    <definedName name="BEx5MLQZM68YQSKARVWTTPINFQ2C" localSheetId="17" hidden="1">#REF!</definedName>
    <definedName name="BEx5MLQZM68YQSKARVWTTPINFQ2C" hidden="1">#REF!</definedName>
    <definedName name="BEx5MMCJMU7FOOWUCW9EA13B7V5F" localSheetId="6" hidden="1">#REF!</definedName>
    <definedName name="BEx5MMCJMU7FOOWUCW9EA13B7V5F" localSheetId="17" hidden="1">#REF!</definedName>
    <definedName name="BEx5MMCJMU7FOOWUCW9EA13B7V5F" hidden="1">#REF!</definedName>
    <definedName name="BEx5MVXTKNBXHNWTL43C670E4KXC" localSheetId="6" hidden="1">#REF!</definedName>
    <definedName name="BEx5MVXTKNBXHNWTL43C670E4KXC" localSheetId="17" hidden="1">#REF!</definedName>
    <definedName name="BEx5MVXTKNBXHNWTL43C670E4KXC" hidden="1">#REF!</definedName>
    <definedName name="BEx5MWZGZ3VRB5418C2RNF9H17BQ" localSheetId="6" hidden="1">#REF!</definedName>
    <definedName name="BEx5MWZGZ3VRB5418C2RNF9H17BQ" localSheetId="17" hidden="1">#REF!</definedName>
    <definedName name="BEx5MWZGZ3VRB5418C2RNF9H17BQ" hidden="1">#REF!</definedName>
    <definedName name="BEx5MX4YD2QV39W04QH9C6AOA0FB" localSheetId="6" hidden="1">#REF!</definedName>
    <definedName name="BEx5MX4YD2QV39W04QH9C6AOA0FB" localSheetId="17" hidden="1">#REF!</definedName>
    <definedName name="BEx5MX4YD2QV39W04QH9C6AOA0FB" hidden="1">#REF!</definedName>
    <definedName name="BEx5N3A8LULD7YBJH5J83X27PZSW" localSheetId="6" hidden="1">#REF!</definedName>
    <definedName name="BEx5N3A8LULD7YBJH5J83X27PZSW" localSheetId="17" hidden="1">#REF!</definedName>
    <definedName name="BEx5N3A8LULD7YBJH5J83X27PZSW" hidden="1">#REF!</definedName>
    <definedName name="BEx5N4XI4PWB1W9PMZ4O5R0HWTYD" localSheetId="6" hidden="1">#REF!</definedName>
    <definedName name="BEx5N4XI4PWB1W9PMZ4O5R0HWTYD" localSheetId="17" hidden="1">#REF!</definedName>
    <definedName name="BEx5N4XI4PWB1W9PMZ4O5R0HWTYD" hidden="1">#REF!</definedName>
    <definedName name="BEx5N8DH1SY888WI2GZ2D6E9XCXB" localSheetId="6" hidden="1">#REF!</definedName>
    <definedName name="BEx5N8DH1SY888WI2GZ2D6E9XCXB" localSheetId="17" hidden="1">#REF!</definedName>
    <definedName name="BEx5N8DH1SY888WI2GZ2D6E9XCXB" hidden="1">#REF!</definedName>
    <definedName name="BEx5NA68N6FJFX9UJXK4M14U487F" localSheetId="6" hidden="1">#REF!</definedName>
    <definedName name="BEx5NA68N6FJFX9UJXK4M14U487F" localSheetId="17" hidden="1">#REF!</definedName>
    <definedName name="BEx5NA68N6FJFX9UJXK4M14U487F" hidden="1">#REF!</definedName>
    <definedName name="BEx5NIKBG2GDJOYGE3WCXKU7YY51" localSheetId="6" hidden="1">#REF!</definedName>
    <definedName name="BEx5NIKBG2GDJOYGE3WCXKU7YY51" localSheetId="17" hidden="1">#REF!</definedName>
    <definedName name="BEx5NIKBG2GDJOYGE3WCXKU7YY51" hidden="1">#REF!</definedName>
    <definedName name="BEx5NV06L5J5IMKGOMGKGJ4PBZCD" localSheetId="6" hidden="1">#REF!</definedName>
    <definedName name="BEx5NV06L5J5IMKGOMGKGJ4PBZCD" localSheetId="17" hidden="1">#REF!</definedName>
    <definedName name="BEx5NV06L5J5IMKGOMGKGJ4PBZCD" hidden="1">#REF!</definedName>
    <definedName name="BEx5NW1V6AB25NEEX9VPHRXWJDSS" localSheetId="6" hidden="1">#REF!</definedName>
    <definedName name="BEx5NW1V6AB25NEEX9VPHRXWJDSS" localSheetId="17" hidden="1">#REF!</definedName>
    <definedName name="BEx5NW1V6AB25NEEX9VPHRXWJDSS" hidden="1">#REF!</definedName>
    <definedName name="BEx5NWSXWACAUHWVZAI57DGZ8OCQ" localSheetId="6" hidden="1">#REF!</definedName>
    <definedName name="BEx5NWSXWACAUHWVZAI57DGZ8OCQ" localSheetId="17" hidden="1">#REF!</definedName>
    <definedName name="BEx5NWSXWACAUHWVZAI57DGZ8OCQ" hidden="1">#REF!</definedName>
    <definedName name="BEx5NZSSQ6PY99ZX2D7Q9IGOR34W" localSheetId="6" hidden="1">#REF!</definedName>
    <definedName name="BEx5NZSSQ6PY99ZX2D7Q9IGOR34W" localSheetId="17" hidden="1">#REF!</definedName>
    <definedName name="BEx5NZSSQ6PY99ZX2D7Q9IGOR34W" hidden="1">#REF!</definedName>
    <definedName name="BEx5O2N9HTGG4OJHR62PKFMNZTTW" localSheetId="6" hidden="1">#REF!</definedName>
    <definedName name="BEx5O2N9HTGG4OJHR62PKFMNZTTW" localSheetId="17" hidden="1">#REF!</definedName>
    <definedName name="BEx5O2N9HTGG4OJHR62PKFMNZTTW" hidden="1">#REF!</definedName>
    <definedName name="BEx5O3ZUQ2OARA1CDOZ3NC4UE5AA" localSheetId="6" hidden="1">#REF!</definedName>
    <definedName name="BEx5O3ZUQ2OARA1CDOZ3NC4UE5AA" localSheetId="17" hidden="1">#REF!</definedName>
    <definedName name="BEx5O3ZUQ2OARA1CDOZ3NC4UE5AA" hidden="1">#REF!</definedName>
    <definedName name="BEx5OAFS0NJ2CB86A02E1JYHMLQ1" localSheetId="6" hidden="1">#REF!</definedName>
    <definedName name="BEx5OAFS0NJ2CB86A02E1JYHMLQ1" localSheetId="17" hidden="1">#REF!</definedName>
    <definedName name="BEx5OAFS0NJ2CB86A02E1JYHMLQ1" hidden="1">#REF!</definedName>
    <definedName name="BEx5OG4RPU8W1ETWDWM234NYYYEN" localSheetId="6" hidden="1">#REF!</definedName>
    <definedName name="BEx5OG4RPU8W1ETWDWM234NYYYEN" localSheetId="17" hidden="1">#REF!</definedName>
    <definedName name="BEx5OG4RPU8W1ETWDWM234NYYYEN" hidden="1">#REF!</definedName>
    <definedName name="BEx5OP9Y43F99O2IT69MKCCXGL61" localSheetId="6" hidden="1">#REF!</definedName>
    <definedName name="BEx5OP9Y43F99O2IT69MKCCXGL61" localSheetId="17" hidden="1">#REF!</definedName>
    <definedName name="BEx5OP9Y43F99O2IT69MKCCXGL61" hidden="1">#REF!</definedName>
    <definedName name="BEx5P9Y9RDXNUAJ6CZ2LHMM8IM7T" localSheetId="6" hidden="1">#REF!</definedName>
    <definedName name="BEx5P9Y9RDXNUAJ6CZ2LHMM8IM7T" localSheetId="17" hidden="1">#REF!</definedName>
    <definedName name="BEx5P9Y9RDXNUAJ6CZ2LHMM8IM7T" hidden="1">#REF!</definedName>
    <definedName name="BEx5PHWB2C0D5QLP3BZIP3UO7DIZ" localSheetId="6" hidden="1">#REF!</definedName>
    <definedName name="BEx5PHWB2C0D5QLP3BZIP3UO7DIZ" localSheetId="17" hidden="1">#REF!</definedName>
    <definedName name="BEx5PHWB2C0D5QLP3BZIP3UO7DIZ" hidden="1">#REF!</definedName>
    <definedName name="BEx5PJP02W68K2E46L5C5YBSNU6T" localSheetId="6" hidden="1">#REF!</definedName>
    <definedName name="BEx5PJP02W68K2E46L5C5YBSNU6T" localSheetId="17" hidden="1">#REF!</definedName>
    <definedName name="BEx5PJP02W68K2E46L5C5YBSNU6T" hidden="1">#REF!</definedName>
    <definedName name="BEx5PLCA8DOMAU315YCS5275L2HS" localSheetId="6" hidden="1">#REF!</definedName>
    <definedName name="BEx5PLCA8DOMAU315YCS5275L2HS" localSheetId="17" hidden="1">#REF!</definedName>
    <definedName name="BEx5PLCA8DOMAU315YCS5275L2HS" hidden="1">#REF!</definedName>
    <definedName name="BEx5PRXMZ5M65Z732WNNGV564C2J" localSheetId="6" hidden="1">#REF!</definedName>
    <definedName name="BEx5PRXMZ5M65Z732WNNGV564C2J" localSheetId="17" hidden="1">#REF!</definedName>
    <definedName name="BEx5PRXMZ5M65Z732WNNGV564C2J" hidden="1">#REF!</definedName>
    <definedName name="BEx5Q29Y91E64DPE0YY53A6YHF3Y" localSheetId="6" hidden="1">#REF!</definedName>
    <definedName name="BEx5Q29Y91E64DPE0YY53A6YHF3Y" localSheetId="17" hidden="1">#REF!</definedName>
    <definedName name="BEx5Q29Y91E64DPE0YY53A6YHF3Y" hidden="1">#REF!</definedName>
    <definedName name="BEx5QPSW4IPLH50WSR87HRER05RF" localSheetId="6" hidden="1">#REF!</definedName>
    <definedName name="BEx5QPSW4IPLH50WSR87HRER05RF" localSheetId="17" hidden="1">#REF!</definedName>
    <definedName name="BEx5QPSW4IPLH50WSR87HRER05RF" hidden="1">#REF!</definedName>
    <definedName name="BEx73V0EP8EMNRC3EZJJKKVKWQVB" localSheetId="6" hidden="1">#REF!</definedName>
    <definedName name="BEx73V0EP8EMNRC3EZJJKKVKWQVB" localSheetId="17" hidden="1">#REF!</definedName>
    <definedName name="BEx73V0EP8EMNRC3EZJJKKVKWQVB" hidden="1">#REF!</definedName>
    <definedName name="BEx741WJHIJVXUX131SBXTVW8D71" localSheetId="6" hidden="1">#REF!</definedName>
    <definedName name="BEx741WJHIJVXUX131SBXTVW8D71" localSheetId="17" hidden="1">#REF!</definedName>
    <definedName name="BEx741WJHIJVXUX131SBXTVW8D71" hidden="1">#REF!</definedName>
    <definedName name="BEx74Q6H3O7133AWQXWC21MI2UFT" localSheetId="6" hidden="1">#REF!</definedName>
    <definedName name="BEx74Q6H3O7133AWQXWC21MI2UFT" localSheetId="17" hidden="1">#REF!</definedName>
    <definedName name="BEx74Q6H3O7133AWQXWC21MI2UFT" hidden="1">#REF!</definedName>
    <definedName name="BEx74R2VQ8BSMKPX25262AU3VZF7" localSheetId="6" hidden="1">#REF!</definedName>
    <definedName name="BEx74R2VQ8BSMKPX25262AU3VZF7" localSheetId="17" hidden="1">#REF!</definedName>
    <definedName name="BEx74R2VQ8BSMKPX25262AU3VZF7" hidden="1">#REF!</definedName>
    <definedName name="BEx74W6BJ8ENO3J25WNM5H5APKA3" localSheetId="6" hidden="1">#REF!</definedName>
    <definedName name="BEx74W6BJ8ENO3J25WNM5H5APKA3" localSheetId="17" hidden="1">#REF!</definedName>
    <definedName name="BEx74W6BJ8ENO3J25WNM5H5APKA3" hidden="1">#REF!</definedName>
    <definedName name="BEx74YKLW1FKLWC3DJ2ELZBZBY1M" localSheetId="6" hidden="1">#REF!</definedName>
    <definedName name="BEx74YKLW1FKLWC3DJ2ELZBZBY1M" localSheetId="17" hidden="1">#REF!</definedName>
    <definedName name="BEx74YKLW1FKLWC3DJ2ELZBZBY1M" hidden="1">#REF!</definedName>
    <definedName name="BEx755GRRD9BL27YHLH5QWIYLWB7" localSheetId="6" hidden="1">#REF!</definedName>
    <definedName name="BEx755GRRD9BL27YHLH5QWIYLWB7" localSheetId="17" hidden="1">#REF!</definedName>
    <definedName name="BEx755GRRD9BL27YHLH5QWIYLWB7" hidden="1">#REF!</definedName>
    <definedName name="BEx759D1D5SXS5ELLZVBI0SXYUNF" localSheetId="6" hidden="1">#REF!</definedName>
    <definedName name="BEx759D1D5SXS5ELLZVBI0SXYUNF" localSheetId="17" hidden="1">#REF!</definedName>
    <definedName name="BEx759D1D5SXS5ELLZVBI0SXYUNF" hidden="1">#REF!</definedName>
    <definedName name="BEx75DPEQTX055IZ2L8UVLJOT1DD" localSheetId="6" hidden="1">#REF!</definedName>
    <definedName name="BEx75DPEQTX055IZ2L8UVLJOT1DD" localSheetId="17" hidden="1">#REF!</definedName>
    <definedName name="BEx75DPEQTX055IZ2L8UVLJOT1DD" hidden="1">#REF!</definedName>
    <definedName name="BEx75GJZSZHUDN6OOAGQYFUDA2LP" localSheetId="6" hidden="1">#REF!</definedName>
    <definedName name="BEx75GJZSZHUDN6OOAGQYFUDA2LP" localSheetId="17" hidden="1">#REF!</definedName>
    <definedName name="BEx75GJZSZHUDN6OOAGQYFUDA2LP" hidden="1">#REF!</definedName>
    <definedName name="BEx75HGCCV5K4UCJWYV8EV9AG5YT" localSheetId="6" hidden="1">#REF!</definedName>
    <definedName name="BEx75HGCCV5K4UCJWYV8EV9AG5YT" localSheetId="17" hidden="1">#REF!</definedName>
    <definedName name="BEx75HGCCV5K4UCJWYV8EV9AG5YT" hidden="1">#REF!</definedName>
    <definedName name="BEx75PZT8TY5P13U978NVBUXKHT4" localSheetId="6" hidden="1">#REF!</definedName>
    <definedName name="BEx75PZT8TY5P13U978NVBUXKHT4" localSheetId="17" hidden="1">#REF!</definedName>
    <definedName name="BEx75PZT8TY5P13U978NVBUXKHT4" hidden="1">#REF!</definedName>
    <definedName name="BEx75T55F7GML8V1DMWL26WRT006" localSheetId="6" hidden="1">#REF!</definedName>
    <definedName name="BEx75T55F7GML8V1DMWL26WRT006" localSheetId="17" hidden="1">#REF!</definedName>
    <definedName name="BEx75T55F7GML8V1DMWL26WRT006" hidden="1">#REF!</definedName>
    <definedName name="BEx75VJGR07JY6UUWURQ4PJ29UKC" localSheetId="6" hidden="1">#REF!</definedName>
    <definedName name="BEx75VJGR07JY6UUWURQ4PJ29UKC" localSheetId="17" hidden="1">#REF!</definedName>
    <definedName name="BEx75VJGR07JY6UUWURQ4PJ29UKC" hidden="1">#REF!</definedName>
    <definedName name="BEx7696AZUPB1PK30JJQUWUELQPJ" localSheetId="6" hidden="1">#REF!</definedName>
    <definedName name="BEx7696AZUPB1PK30JJQUWUELQPJ" localSheetId="17" hidden="1">#REF!</definedName>
    <definedName name="BEx7696AZUPB1PK30JJQUWUELQPJ" hidden="1">#REF!</definedName>
    <definedName name="BEx76PNR8S4T4VUQS0KU58SEX0VN" localSheetId="6" hidden="1">#REF!</definedName>
    <definedName name="BEx76PNR8S4T4VUQS0KU58SEX0VN" localSheetId="17" hidden="1">#REF!</definedName>
    <definedName name="BEx76PNR8S4T4VUQS0KU58SEX0VN" hidden="1">#REF!</definedName>
    <definedName name="BEx76YY7ODSIKDD9VDF9TLTDM18I" localSheetId="6" hidden="1">#REF!</definedName>
    <definedName name="BEx76YY7ODSIKDD9VDF9TLTDM18I" localSheetId="17" hidden="1">#REF!</definedName>
    <definedName name="BEx76YY7ODSIKDD9VDF9TLTDM18I" hidden="1">#REF!</definedName>
    <definedName name="BEx7705E86I9B7DTKMMJMAFSYMUL" localSheetId="6" hidden="1">#REF!</definedName>
    <definedName name="BEx7705E86I9B7DTKMMJMAFSYMUL" localSheetId="17" hidden="1">#REF!</definedName>
    <definedName name="BEx7705E86I9B7DTKMMJMAFSYMUL" hidden="1">#REF!</definedName>
    <definedName name="BEx7741OUGLA0WJQLQRUJSL4DE00" localSheetId="6" hidden="1">#REF!</definedName>
    <definedName name="BEx7741OUGLA0WJQLQRUJSL4DE00" localSheetId="17" hidden="1">#REF!</definedName>
    <definedName name="BEx7741OUGLA0WJQLQRUJSL4DE00" hidden="1">#REF!</definedName>
    <definedName name="BEx774N83DXLJZ54Q42PWIJZ2DN1" localSheetId="6" hidden="1">#REF!</definedName>
    <definedName name="BEx774N83DXLJZ54Q42PWIJZ2DN1" localSheetId="17" hidden="1">#REF!</definedName>
    <definedName name="BEx774N83DXLJZ54Q42PWIJZ2DN1" hidden="1">#REF!</definedName>
    <definedName name="BEx779QNIY3061ZV9BR462WKEGRW" localSheetId="6" hidden="1">#REF!</definedName>
    <definedName name="BEx779QNIY3061ZV9BR462WKEGRW" localSheetId="17" hidden="1">#REF!</definedName>
    <definedName name="BEx779QNIY3061ZV9BR462WKEGRW" hidden="1">#REF!</definedName>
    <definedName name="BEx77G19QU9A95CNHE6QMVSQR2T3" localSheetId="6" hidden="1">#REF!</definedName>
    <definedName name="BEx77G19QU9A95CNHE6QMVSQR2T3" localSheetId="17" hidden="1">#REF!</definedName>
    <definedName name="BEx77G19QU9A95CNHE6QMVSQR2T3" hidden="1">#REF!</definedName>
    <definedName name="BEx77P0S3GVMS7BJUL9OWUGJ1B02" localSheetId="6" hidden="1">#REF!</definedName>
    <definedName name="BEx77P0S3GVMS7BJUL9OWUGJ1B02" localSheetId="17" hidden="1">#REF!</definedName>
    <definedName name="BEx77P0S3GVMS7BJUL9OWUGJ1B02" hidden="1">#REF!</definedName>
    <definedName name="BEx77QDESURI6WW5582YXSK3A972" localSheetId="6" hidden="1">#REF!</definedName>
    <definedName name="BEx77QDESURI6WW5582YXSK3A972" localSheetId="17" hidden="1">#REF!</definedName>
    <definedName name="BEx77QDESURI6WW5582YXSK3A972" hidden="1">#REF!</definedName>
    <definedName name="BEx77VBI9XOPFHKEWU5EHQ9J675Y" localSheetId="6" hidden="1">#REF!</definedName>
    <definedName name="BEx77VBI9XOPFHKEWU5EHQ9J675Y" localSheetId="17" hidden="1">#REF!</definedName>
    <definedName name="BEx77VBI9XOPFHKEWU5EHQ9J675Y" hidden="1">#REF!</definedName>
    <definedName name="BEx7809GQOCLHSNH95VOYIX7P1TV" localSheetId="6" hidden="1">#REF!</definedName>
    <definedName name="BEx7809GQOCLHSNH95VOYIX7P1TV" localSheetId="17" hidden="1">#REF!</definedName>
    <definedName name="BEx7809GQOCLHSNH95VOYIX7P1TV" hidden="1">#REF!</definedName>
    <definedName name="BEx780K8XAXUHGVZGZWQ74DK4CI3" localSheetId="6" hidden="1">#REF!</definedName>
    <definedName name="BEx780K8XAXUHGVZGZWQ74DK4CI3" localSheetId="17" hidden="1">#REF!</definedName>
    <definedName name="BEx780K8XAXUHGVZGZWQ74DK4CI3" hidden="1">#REF!</definedName>
    <definedName name="BEx78226TN58UE0CTY98YEDU0LSL" localSheetId="6" hidden="1">#REF!</definedName>
    <definedName name="BEx78226TN58UE0CTY98YEDU0LSL" localSheetId="17" hidden="1">#REF!</definedName>
    <definedName name="BEx78226TN58UE0CTY98YEDU0LSL" hidden="1">#REF!</definedName>
    <definedName name="BEx7881ZZBWHRAX6W2GY19J8MGEQ" localSheetId="6" hidden="1">#REF!</definedName>
    <definedName name="BEx7881ZZBWHRAX6W2GY19J8MGEQ" localSheetId="17" hidden="1">#REF!</definedName>
    <definedName name="BEx7881ZZBWHRAX6W2GY19J8MGEQ" hidden="1">#REF!</definedName>
    <definedName name="BEx78BSYINF85GYNSCIRD95PH86Q" localSheetId="6" hidden="1">#REF!</definedName>
    <definedName name="BEx78BSYINF85GYNSCIRD95PH86Q" localSheetId="17" hidden="1">#REF!</definedName>
    <definedName name="BEx78BSYINF85GYNSCIRD95PH86Q" hidden="1">#REF!</definedName>
    <definedName name="BEx78HHRIWDLHQX2LG0HWFRYEL1T" localSheetId="6" hidden="1">#REF!</definedName>
    <definedName name="BEx78HHRIWDLHQX2LG0HWFRYEL1T" localSheetId="17" hidden="1">#REF!</definedName>
    <definedName name="BEx78HHRIWDLHQX2LG0HWFRYEL1T" hidden="1">#REF!</definedName>
    <definedName name="BEx78QC4X2YVM9K6MQRB2WJG36N3" localSheetId="6" hidden="1">#REF!</definedName>
    <definedName name="BEx78QC4X2YVM9K6MQRB2WJG36N3" localSheetId="17" hidden="1">#REF!</definedName>
    <definedName name="BEx78QC4X2YVM9K6MQRB2WJG36N3" hidden="1">#REF!</definedName>
    <definedName name="BEx78QMXZ2P1ZB3HJ9O50DWHCMXR" localSheetId="6" hidden="1">#REF!</definedName>
    <definedName name="BEx78QMXZ2P1ZB3HJ9O50DWHCMXR" localSheetId="17" hidden="1">#REF!</definedName>
    <definedName name="BEx78QMXZ2P1ZB3HJ9O50DWHCMXR" hidden="1">#REF!</definedName>
    <definedName name="BEx78SFO5VR28677DWZEMDN7G86X" localSheetId="6" hidden="1">#REF!</definedName>
    <definedName name="BEx78SFO5VR28677DWZEMDN7G86X" localSheetId="17" hidden="1">#REF!</definedName>
    <definedName name="BEx78SFO5VR28677DWZEMDN7G86X" hidden="1">#REF!</definedName>
    <definedName name="BEx78SFOYH1Z0ZDTO47W2M60TW6K" localSheetId="6" hidden="1">#REF!</definedName>
    <definedName name="BEx78SFOYH1Z0ZDTO47W2M60TW6K" localSheetId="17" hidden="1">#REF!</definedName>
    <definedName name="BEx78SFOYH1Z0ZDTO47W2M60TW6K" hidden="1">#REF!</definedName>
    <definedName name="BEx7974EARYYX2ICWU0YC50VO5D8" localSheetId="6" hidden="1">#REF!</definedName>
    <definedName name="BEx7974EARYYX2ICWU0YC50VO5D8" localSheetId="17" hidden="1">#REF!</definedName>
    <definedName name="BEx7974EARYYX2ICWU0YC50VO5D8" hidden="1">#REF!</definedName>
    <definedName name="BEx79JK3E6JO8MX4O35A5G8NZCC8" localSheetId="6" hidden="1">#REF!</definedName>
    <definedName name="BEx79JK3E6JO8MX4O35A5G8NZCC8" localSheetId="17" hidden="1">#REF!</definedName>
    <definedName name="BEx79JK3E6JO8MX4O35A5G8NZCC8" hidden="1">#REF!</definedName>
    <definedName name="BEx79OCP4HQ6XP8EWNGEUDLOZBBS" localSheetId="6" hidden="1">#REF!</definedName>
    <definedName name="BEx79OCP4HQ6XP8EWNGEUDLOZBBS" localSheetId="17" hidden="1">#REF!</definedName>
    <definedName name="BEx79OCP4HQ6XP8EWNGEUDLOZBBS" hidden="1">#REF!</definedName>
    <definedName name="BEx79SEAYKUZB0H4LYBCD6WWJBG2" localSheetId="6" hidden="1">#REF!</definedName>
    <definedName name="BEx79SEAYKUZB0H4LYBCD6WWJBG2" localSheetId="17" hidden="1">#REF!</definedName>
    <definedName name="BEx79SEAYKUZB0H4LYBCD6WWJBG2" hidden="1">#REF!</definedName>
    <definedName name="BEx79SJRHTLS9PYM69O9BWW1FMJK" localSheetId="6" hidden="1">#REF!</definedName>
    <definedName name="BEx79SJRHTLS9PYM69O9BWW1FMJK" localSheetId="17" hidden="1">#REF!</definedName>
    <definedName name="BEx79SJRHTLS9PYM69O9BWW1FMJK" hidden="1">#REF!</definedName>
    <definedName name="BEx79YJJLBELICW9F9FRYSCQ101L" localSheetId="6" hidden="1">#REF!</definedName>
    <definedName name="BEx79YJJLBELICW9F9FRYSCQ101L" localSheetId="17" hidden="1">#REF!</definedName>
    <definedName name="BEx79YJJLBELICW9F9FRYSCQ101L" hidden="1">#REF!</definedName>
    <definedName name="BEx79YUC7B0V77FSBGIRCY1BR4VK" localSheetId="6" hidden="1">#REF!</definedName>
    <definedName name="BEx79YUC7B0V77FSBGIRCY1BR4VK" localSheetId="17" hidden="1">#REF!</definedName>
    <definedName name="BEx79YUC7B0V77FSBGIRCY1BR4VK" hidden="1">#REF!</definedName>
    <definedName name="BEx7A06T3RC2891FUX05G3QPRAUE" localSheetId="6" hidden="1">#REF!</definedName>
    <definedName name="BEx7A06T3RC2891FUX05G3QPRAUE" localSheetId="17" hidden="1">#REF!</definedName>
    <definedName name="BEx7A06T3RC2891FUX05G3QPRAUE" hidden="1">#REF!</definedName>
    <definedName name="BEx7A9S3JA1X7FH4CFSQLTZC4691" localSheetId="6" hidden="1">#REF!</definedName>
    <definedName name="BEx7A9S3JA1X7FH4CFSQLTZC4691" localSheetId="17" hidden="1">#REF!</definedName>
    <definedName name="BEx7A9S3JA1X7FH4CFSQLTZC4691" hidden="1">#REF!</definedName>
    <definedName name="BEx7ABA2C9IWH5VSLVLLLCY62161" localSheetId="6" hidden="1">#REF!</definedName>
    <definedName name="BEx7ABA2C9IWH5VSLVLLLCY62161" localSheetId="17" hidden="1">#REF!</definedName>
    <definedName name="BEx7ABA2C9IWH5VSLVLLLCY62161" hidden="1">#REF!</definedName>
    <definedName name="BEx7AE4LPLX8N85BYB0WCO5S7ZPV" localSheetId="6" hidden="1">#REF!</definedName>
    <definedName name="BEx7AE4LPLX8N85BYB0WCO5S7ZPV" localSheetId="17" hidden="1">#REF!</definedName>
    <definedName name="BEx7AE4LPLX8N85BYB0WCO5S7ZPV" hidden="1">#REF!</definedName>
    <definedName name="BEx7AR0EEP9O5JPPEKQWG1TC860T" localSheetId="6" hidden="1">#REF!</definedName>
    <definedName name="BEx7AR0EEP9O5JPPEKQWG1TC860T" localSheetId="17" hidden="1">#REF!</definedName>
    <definedName name="BEx7AR0EEP9O5JPPEKQWG1TC860T" hidden="1">#REF!</definedName>
    <definedName name="BEx7ASD1I654MEDCO6GGWA95PXSC" localSheetId="6" hidden="1">#REF!</definedName>
    <definedName name="BEx7ASD1I654MEDCO6GGWA95PXSC" localSheetId="17" hidden="1">#REF!</definedName>
    <definedName name="BEx7ASD1I654MEDCO6GGWA95PXSC" hidden="1">#REF!</definedName>
    <definedName name="BEx7AURD3S7JGN4D3YK1QAG6TAFA" localSheetId="6" hidden="1">#REF!</definedName>
    <definedName name="BEx7AURD3S7JGN4D3YK1QAG6TAFA" localSheetId="17" hidden="1">#REF!</definedName>
    <definedName name="BEx7AURD3S7JGN4D3YK1QAG6TAFA" hidden="1">#REF!</definedName>
    <definedName name="BEx7AVCX9S5RJP3NSZ4QM4E6ERDT" localSheetId="6" hidden="1">#REF!</definedName>
    <definedName name="BEx7AVCX9S5RJP3NSZ4QM4E6ERDT" localSheetId="17" hidden="1">#REF!</definedName>
    <definedName name="BEx7AVCX9S5RJP3NSZ4QM4E6ERDT" hidden="1">#REF!</definedName>
    <definedName name="BEx7AVYIGP0930MV5JEBWRYCJN68" localSheetId="6" hidden="1">#REF!</definedName>
    <definedName name="BEx7AVYIGP0930MV5JEBWRYCJN68" localSheetId="17" hidden="1">#REF!</definedName>
    <definedName name="BEx7AVYIGP0930MV5JEBWRYCJN68" hidden="1">#REF!</definedName>
    <definedName name="BEx7B6LH6917TXOSAAQ6U7HVF018" localSheetId="6" hidden="1">#REF!</definedName>
    <definedName name="BEx7B6LH6917TXOSAAQ6U7HVF018" localSheetId="17" hidden="1">#REF!</definedName>
    <definedName name="BEx7B6LH6917TXOSAAQ6U7HVF018" hidden="1">#REF!</definedName>
    <definedName name="BEx7BN8E88JR3K1BSLAZRPSFPQ9L" localSheetId="6" hidden="1">#REF!</definedName>
    <definedName name="BEx7BN8E88JR3K1BSLAZRPSFPQ9L" localSheetId="17" hidden="1">#REF!</definedName>
    <definedName name="BEx7BN8E88JR3K1BSLAZRPSFPQ9L" hidden="1">#REF!</definedName>
    <definedName name="BEx7BP14RMS3638K85OM4NCYLRHG" localSheetId="6" hidden="1">#REF!</definedName>
    <definedName name="BEx7BP14RMS3638K85OM4NCYLRHG" localSheetId="17" hidden="1">#REF!</definedName>
    <definedName name="BEx7BP14RMS3638K85OM4NCYLRHG" hidden="1">#REF!</definedName>
    <definedName name="BEx7BPXFZXJ79FQ0E8AQE21PGVHA" localSheetId="6" hidden="1">#REF!</definedName>
    <definedName name="BEx7BPXFZXJ79FQ0E8AQE21PGVHA" localSheetId="17" hidden="1">#REF!</definedName>
    <definedName name="BEx7BPXFZXJ79FQ0E8AQE21PGVHA" hidden="1">#REF!</definedName>
    <definedName name="BEx7C04AM39DQMC1TIX7CFZ2ADHX" localSheetId="6" hidden="1">#REF!</definedName>
    <definedName name="BEx7C04AM39DQMC1TIX7CFZ2ADHX" localSheetId="17" hidden="1">#REF!</definedName>
    <definedName name="BEx7C04AM39DQMC1TIX7CFZ2ADHX" hidden="1">#REF!</definedName>
    <definedName name="BEx7C346X4AX2J1QPM4NBC7JL5W9" localSheetId="6" hidden="1">#REF!</definedName>
    <definedName name="BEx7C346X4AX2J1QPM4NBC7JL5W9" localSheetId="17" hidden="1">#REF!</definedName>
    <definedName name="BEx7C346X4AX2J1QPM4NBC7JL5W9" hidden="1">#REF!</definedName>
    <definedName name="BEx7C40F0PQURHPI6YQ39NFIR86Z" localSheetId="6" hidden="1">#REF!</definedName>
    <definedName name="BEx7C40F0PQURHPI6YQ39NFIR86Z" localSheetId="17" hidden="1">#REF!</definedName>
    <definedName name="BEx7C40F0PQURHPI6YQ39NFIR86Z" hidden="1">#REF!</definedName>
    <definedName name="BEx7C7B9VCY7N0H7N1NH6HNNH724" localSheetId="6" hidden="1">#REF!</definedName>
    <definedName name="BEx7C7B9VCY7N0H7N1NH6HNNH724" localSheetId="17" hidden="1">#REF!</definedName>
    <definedName name="BEx7C7B9VCY7N0H7N1NH6HNNH724" hidden="1">#REF!</definedName>
    <definedName name="BEx7C93VR7SYRIJS1JO8YZKSFAW9" localSheetId="6" hidden="1">#REF!</definedName>
    <definedName name="BEx7C93VR7SYRIJS1JO8YZKSFAW9" localSheetId="17" hidden="1">#REF!</definedName>
    <definedName name="BEx7C93VR7SYRIJS1JO8YZKSFAW9" hidden="1">#REF!</definedName>
    <definedName name="BEx7CCPC6R1KQQZ2JQU6EFI1G0RM" localSheetId="6" hidden="1">#REF!</definedName>
    <definedName name="BEx7CCPC6R1KQQZ2JQU6EFI1G0RM" localSheetId="17" hidden="1">#REF!</definedName>
    <definedName name="BEx7CCPC6R1KQQZ2JQU6EFI1G0RM" hidden="1">#REF!</definedName>
    <definedName name="BEx7CIJST9GLS2QD383UK7VUDTGL" localSheetId="6" hidden="1">#REF!</definedName>
    <definedName name="BEx7CIJST9GLS2QD383UK7VUDTGL" localSheetId="17" hidden="1">#REF!</definedName>
    <definedName name="BEx7CIJST9GLS2QD383UK7VUDTGL" hidden="1">#REF!</definedName>
    <definedName name="BEx7CO8T2XKC7GHDSYNAWTZ9L7YR" localSheetId="6" hidden="1">#REF!</definedName>
    <definedName name="BEx7CO8T2XKC7GHDSYNAWTZ9L7YR" localSheetId="17" hidden="1">#REF!</definedName>
    <definedName name="BEx7CO8T2XKC7GHDSYNAWTZ9L7YR" hidden="1">#REF!</definedName>
    <definedName name="BEx7CW1CF00DO8A36UNC2X7K65C2" localSheetId="6" hidden="1">#REF!</definedName>
    <definedName name="BEx7CW1CF00DO8A36UNC2X7K65C2" localSheetId="17" hidden="1">#REF!</definedName>
    <definedName name="BEx7CW1CF00DO8A36UNC2X7K65C2" hidden="1">#REF!</definedName>
    <definedName name="BEx7CW6NFRL2P4XWP0MWHIYA97KF" localSheetId="6" hidden="1">#REF!</definedName>
    <definedName name="BEx7CW6NFRL2P4XWP0MWHIYA97KF" localSheetId="17" hidden="1">#REF!</definedName>
    <definedName name="BEx7CW6NFRL2P4XWP0MWHIYA97KF" hidden="1">#REF!</definedName>
    <definedName name="BEx7CZXN83U7XFVGG1P1N6ZCQK7U" localSheetId="6" hidden="1">#REF!</definedName>
    <definedName name="BEx7CZXN83U7XFVGG1P1N6ZCQK7U" localSheetId="17" hidden="1">#REF!</definedName>
    <definedName name="BEx7CZXN83U7XFVGG1P1N6ZCQK7U" hidden="1">#REF!</definedName>
    <definedName name="BEx7D14R4J25CLH301NHMGU8FSWM" localSheetId="6" hidden="1">#REF!</definedName>
    <definedName name="BEx7D14R4J25CLH301NHMGU8FSWM" localSheetId="17" hidden="1">#REF!</definedName>
    <definedName name="BEx7D14R4J25CLH301NHMGU8FSWM" hidden="1">#REF!</definedName>
    <definedName name="BEx7D38BE0Z9QLQBDMGARM9USFPM" localSheetId="6" hidden="1">#REF!</definedName>
    <definedName name="BEx7D38BE0Z9QLQBDMGARM9USFPM" localSheetId="17" hidden="1">#REF!</definedName>
    <definedName name="BEx7D38BE0Z9QLQBDMGARM9USFPM" hidden="1">#REF!</definedName>
    <definedName name="BEx7D5RWKRS4W71J4NZ6ZSFHPKFT" localSheetId="6" hidden="1">#REF!</definedName>
    <definedName name="BEx7D5RWKRS4W71J4NZ6ZSFHPKFT" localSheetId="17" hidden="1">#REF!</definedName>
    <definedName name="BEx7D5RWKRS4W71J4NZ6ZSFHPKFT" hidden="1">#REF!</definedName>
    <definedName name="BEx7D8H1TPOX1UN17QZYEV7Q58GA" localSheetId="6" hidden="1">#REF!</definedName>
    <definedName name="BEx7D8H1TPOX1UN17QZYEV7Q58GA" localSheetId="17" hidden="1">#REF!</definedName>
    <definedName name="BEx7D8H1TPOX1UN17QZYEV7Q58GA" hidden="1">#REF!</definedName>
    <definedName name="BEx7DGF13H2074LRWFZQ45PZ6JPX" localSheetId="6" hidden="1">#REF!</definedName>
    <definedName name="BEx7DGF13H2074LRWFZQ45PZ6JPX" localSheetId="17" hidden="1">#REF!</definedName>
    <definedName name="BEx7DGF13H2074LRWFZQ45PZ6JPX" hidden="1">#REF!</definedName>
    <definedName name="BEx7DHBE0SOC5KXWWQ73WUDBRX8J" localSheetId="6" hidden="1">#REF!</definedName>
    <definedName name="BEx7DHBE0SOC5KXWWQ73WUDBRX8J" localSheetId="17" hidden="1">#REF!</definedName>
    <definedName name="BEx7DHBE0SOC5KXWWQ73WUDBRX8J" hidden="1">#REF!</definedName>
    <definedName name="BEx7DKWUXEDIISSX4GDD4YYT887F" localSheetId="6" hidden="1">#REF!</definedName>
    <definedName name="BEx7DKWUXEDIISSX4GDD4YYT887F" localSheetId="17" hidden="1">#REF!</definedName>
    <definedName name="BEx7DKWUXEDIISSX4GDD4YYT887F" hidden="1">#REF!</definedName>
    <definedName name="BEx7DMUYR2HC26WW7AOB1TULERMB" localSheetId="6" hidden="1">#REF!</definedName>
    <definedName name="BEx7DMUYR2HC26WW7AOB1TULERMB" localSheetId="17" hidden="1">#REF!</definedName>
    <definedName name="BEx7DMUYR2HC26WW7AOB1TULERMB" hidden="1">#REF!</definedName>
    <definedName name="BEx7DVJTRV44IMJIBFXELE67SZ7S" localSheetId="6" hidden="1">#REF!</definedName>
    <definedName name="BEx7DVJTRV44IMJIBFXELE67SZ7S" localSheetId="17" hidden="1">#REF!</definedName>
    <definedName name="BEx7DVJTRV44IMJIBFXELE67SZ7S" hidden="1">#REF!</definedName>
    <definedName name="BEx7DVUMFCI5INHMVFIJ44RTTSTT" localSheetId="6" hidden="1">#REF!</definedName>
    <definedName name="BEx7DVUMFCI5INHMVFIJ44RTTSTT" localSheetId="17" hidden="1">#REF!</definedName>
    <definedName name="BEx7DVUMFCI5INHMVFIJ44RTTSTT" hidden="1">#REF!</definedName>
    <definedName name="BEx7E2QT2U8THYOKBPXONB1B47WH" localSheetId="6" hidden="1">#REF!</definedName>
    <definedName name="BEx7E2QT2U8THYOKBPXONB1B47WH" localSheetId="17" hidden="1">#REF!</definedName>
    <definedName name="BEx7E2QT2U8THYOKBPXONB1B47WH" hidden="1">#REF!</definedName>
    <definedName name="BEx7E5QP7W6UKO74F5Y0VJ741HS5" localSheetId="6" hidden="1">#REF!</definedName>
    <definedName name="BEx7E5QP7W6UKO74F5Y0VJ741HS5" localSheetId="17" hidden="1">#REF!</definedName>
    <definedName name="BEx7E5QP7W6UKO74F5Y0VJ741HS5" hidden="1">#REF!</definedName>
    <definedName name="BEx7E6N29HGH3I47AFB2DCS6MVS6" localSheetId="6" hidden="1">#REF!</definedName>
    <definedName name="BEx7E6N29HGH3I47AFB2DCS6MVS6" localSheetId="17" hidden="1">#REF!</definedName>
    <definedName name="BEx7E6N29HGH3I47AFB2DCS6MVS6" hidden="1">#REF!</definedName>
    <definedName name="BEx7EBA8IYHQKT7IQAOAML660SYA" localSheetId="6" hidden="1">#REF!</definedName>
    <definedName name="BEx7EBA8IYHQKT7IQAOAML660SYA" localSheetId="17" hidden="1">#REF!</definedName>
    <definedName name="BEx7EBA8IYHQKT7IQAOAML660SYA" hidden="1">#REF!</definedName>
    <definedName name="BEx7EI6C8MCRZFEQYUBE5FSUTIHK" localSheetId="6" hidden="1">#REF!</definedName>
    <definedName name="BEx7EI6C8MCRZFEQYUBE5FSUTIHK" localSheetId="17" hidden="1">#REF!</definedName>
    <definedName name="BEx7EI6C8MCRZFEQYUBE5FSUTIHK" hidden="1">#REF!</definedName>
    <definedName name="BEx7EI6DL1Z6UWLFBXAKVGZTKHWJ" localSheetId="6" hidden="1">#REF!</definedName>
    <definedName name="BEx7EI6DL1Z6UWLFBXAKVGZTKHWJ" localSheetId="17" hidden="1">#REF!</definedName>
    <definedName name="BEx7EI6DL1Z6UWLFBXAKVGZTKHWJ" hidden="1">#REF!</definedName>
    <definedName name="BEx7EQKHX7GZYOLXRDU534TT4H64" localSheetId="6" hidden="1">#REF!</definedName>
    <definedName name="BEx7EQKHX7GZYOLXRDU534TT4H64" localSheetId="17" hidden="1">#REF!</definedName>
    <definedName name="BEx7EQKHX7GZYOLXRDU534TT4H64" hidden="1">#REF!</definedName>
    <definedName name="BEx7ETV6L1TM7JSXJIGK3FC6RVZW" localSheetId="6" hidden="1">#REF!</definedName>
    <definedName name="BEx7ETV6L1TM7JSXJIGK3FC6RVZW" localSheetId="17" hidden="1">#REF!</definedName>
    <definedName name="BEx7ETV6L1TM7JSXJIGK3FC6RVZW" hidden="1">#REF!</definedName>
    <definedName name="BEx7EYYLHMBYQTH6I377FCQS7CSX" localSheetId="6" hidden="1">#REF!</definedName>
    <definedName name="BEx7EYYLHMBYQTH6I377FCQS7CSX" localSheetId="17" hidden="1">#REF!</definedName>
    <definedName name="BEx7EYYLHMBYQTH6I377FCQS7CSX" hidden="1">#REF!</definedName>
    <definedName name="BEx7FCLG1RYI2SNOU1Y2GQZNZSWA" localSheetId="6" hidden="1">#REF!</definedName>
    <definedName name="BEx7FCLG1RYI2SNOU1Y2GQZNZSWA" localSheetId="17" hidden="1">#REF!</definedName>
    <definedName name="BEx7FCLG1RYI2SNOU1Y2GQZNZSWA" hidden="1">#REF!</definedName>
    <definedName name="BEx7FN32ZGWOAA4TTH79KINTDWR9" localSheetId="6" hidden="1">#REF!</definedName>
    <definedName name="BEx7FN32ZGWOAA4TTH79KINTDWR9" localSheetId="17" hidden="1">#REF!</definedName>
    <definedName name="BEx7FN32ZGWOAA4TTH79KINTDWR9" hidden="1">#REF!</definedName>
    <definedName name="BEx7FV0WJHXL6X5JNQ2ZX45PX49P" localSheetId="6" hidden="1">#REF!</definedName>
    <definedName name="BEx7FV0WJHXL6X5JNQ2ZX45PX49P" localSheetId="17" hidden="1">#REF!</definedName>
    <definedName name="BEx7FV0WJHXL6X5JNQ2ZX45PX49P" hidden="1">#REF!</definedName>
    <definedName name="BEx7G82CKM3NIY1PHNFK28M09PCH" localSheetId="6" hidden="1">#REF!</definedName>
    <definedName name="BEx7G82CKM3NIY1PHNFK28M09PCH" localSheetId="17" hidden="1">#REF!</definedName>
    <definedName name="BEx7G82CKM3NIY1PHNFK28M09PCH" hidden="1">#REF!</definedName>
    <definedName name="BEx7GR3ENYWRXXS5IT0UMEGOLGUH" localSheetId="6" hidden="1">#REF!</definedName>
    <definedName name="BEx7GR3ENYWRXXS5IT0UMEGOLGUH" localSheetId="17" hidden="1">#REF!</definedName>
    <definedName name="BEx7GR3ENYWRXXS5IT0UMEGOLGUH" hidden="1">#REF!</definedName>
    <definedName name="BEx7GSAL6P7TASL8MB63RFST1LJL" localSheetId="6" hidden="1">#REF!</definedName>
    <definedName name="BEx7GSAL6P7TASL8MB63RFST1LJL" localSheetId="17" hidden="1">#REF!</definedName>
    <definedName name="BEx7GSAL6P7TASL8MB63RFST1LJL" hidden="1">#REF!</definedName>
    <definedName name="BEx7H0JD6I5I8WQLLWOYWY5YWPQE" localSheetId="6" hidden="1">#REF!</definedName>
    <definedName name="BEx7H0JD6I5I8WQLLWOYWY5YWPQE" localSheetId="17" hidden="1">#REF!</definedName>
    <definedName name="BEx7H0JD6I5I8WQLLWOYWY5YWPQE" hidden="1">#REF!</definedName>
    <definedName name="BEx7H14XCXH7WEXEY1HVO53A6AGH" localSheetId="6" hidden="1">#REF!</definedName>
    <definedName name="BEx7H14XCXH7WEXEY1HVO53A6AGH" localSheetId="17" hidden="1">#REF!</definedName>
    <definedName name="BEx7H14XCXH7WEXEY1HVO53A6AGH" hidden="1">#REF!</definedName>
    <definedName name="BEx7HGVBEF4LEIF6RC14N3PSU461" localSheetId="6" hidden="1">#REF!</definedName>
    <definedName name="BEx7HGVBEF4LEIF6RC14N3PSU461" localSheetId="17" hidden="1">#REF!</definedName>
    <definedName name="BEx7HGVBEF4LEIF6RC14N3PSU461" hidden="1">#REF!</definedName>
    <definedName name="BEx7HQ5T9FZ42QWS09UO4DT42Y0R" localSheetId="6" hidden="1">#REF!</definedName>
    <definedName name="BEx7HQ5T9FZ42QWS09UO4DT42Y0R" localSheetId="17" hidden="1">#REF!</definedName>
    <definedName name="BEx7HQ5T9FZ42QWS09UO4DT42Y0R" hidden="1">#REF!</definedName>
    <definedName name="BEx7HRCZE3CVGON1HV07MT5MNDZ3" localSheetId="6" hidden="1">#REF!</definedName>
    <definedName name="BEx7HRCZE3CVGON1HV07MT5MNDZ3" localSheetId="17" hidden="1">#REF!</definedName>
    <definedName name="BEx7HRCZE3CVGON1HV07MT5MNDZ3" hidden="1">#REF!</definedName>
    <definedName name="BEx7HWGE2CANG5M17X4C8YNC3N8F" localSheetId="6" hidden="1">#REF!</definedName>
    <definedName name="BEx7HWGE2CANG5M17X4C8YNC3N8F" localSheetId="17" hidden="1">#REF!</definedName>
    <definedName name="BEx7HWGE2CANG5M17X4C8YNC3N8F" hidden="1">#REF!</definedName>
    <definedName name="BEx7IB54GU5UCTJS549UBDW43EJL" localSheetId="6" hidden="1">#REF!</definedName>
    <definedName name="BEx7IB54GU5UCTJS549UBDW43EJL" localSheetId="17" hidden="1">#REF!</definedName>
    <definedName name="BEx7IB54GU5UCTJS549UBDW43EJL" hidden="1">#REF!</definedName>
    <definedName name="BEx7IBVYN47SFZIA0K4MDKQZNN9V" localSheetId="6" hidden="1">#REF!</definedName>
    <definedName name="BEx7IBVYN47SFZIA0K4MDKQZNN9V" localSheetId="17" hidden="1">#REF!</definedName>
    <definedName name="BEx7IBVYN47SFZIA0K4MDKQZNN9V" hidden="1">#REF!</definedName>
    <definedName name="BEx7IGOMJB39HUONENRXTK1MFHGE" localSheetId="6" hidden="1">#REF!</definedName>
    <definedName name="BEx7IGOMJB39HUONENRXTK1MFHGE" localSheetId="17" hidden="1">#REF!</definedName>
    <definedName name="BEx7IGOMJB39HUONENRXTK1MFHGE" hidden="1">#REF!</definedName>
    <definedName name="BEx7ISO6LTCYYDK0J6IN4PG2P6SW" localSheetId="6" hidden="1">#REF!</definedName>
    <definedName name="BEx7ISO6LTCYYDK0J6IN4PG2P6SW" localSheetId="17" hidden="1">#REF!</definedName>
    <definedName name="BEx7ISO6LTCYYDK0J6IN4PG2P6SW" hidden="1">#REF!</definedName>
    <definedName name="BEx7IV2IJ5WT7UC0UG7WP0WF2JZI" localSheetId="6" hidden="1">#REF!</definedName>
    <definedName name="BEx7IV2IJ5WT7UC0UG7WP0WF2JZI" localSheetId="17" hidden="1">#REF!</definedName>
    <definedName name="BEx7IV2IJ5WT7UC0UG7WP0WF2JZI" hidden="1">#REF!</definedName>
    <definedName name="BEx7IXGU74GE5E4S6W4Z13AR092Y" localSheetId="6" hidden="1">#REF!</definedName>
    <definedName name="BEx7IXGU74GE5E4S6W4Z13AR092Y" localSheetId="17" hidden="1">#REF!</definedName>
    <definedName name="BEx7IXGU74GE5E4S6W4Z13AR092Y" hidden="1">#REF!</definedName>
    <definedName name="BEx7J4YL8Q3BI1MLH16YYQ18IJRD" localSheetId="6" hidden="1">#REF!</definedName>
    <definedName name="BEx7J4YL8Q3BI1MLH16YYQ18IJRD" localSheetId="17" hidden="1">#REF!</definedName>
    <definedName name="BEx7J4YL8Q3BI1MLH16YYQ18IJRD" hidden="1">#REF!</definedName>
    <definedName name="BEx7J5K5QVUOXI6A663KUWL6PO3O" localSheetId="6" hidden="1">#REF!</definedName>
    <definedName name="BEx7J5K5QVUOXI6A663KUWL6PO3O" localSheetId="17" hidden="1">#REF!</definedName>
    <definedName name="BEx7J5K5QVUOXI6A663KUWL6PO3O" hidden="1">#REF!</definedName>
    <definedName name="BEx7JH3HGBPI07OHZ5LFYK0UFZQR" localSheetId="6" hidden="1">#REF!</definedName>
    <definedName name="BEx7JH3HGBPI07OHZ5LFYK0UFZQR" localSheetId="17" hidden="1">#REF!</definedName>
    <definedName name="BEx7JH3HGBPI07OHZ5LFYK0UFZQR" hidden="1">#REF!</definedName>
    <definedName name="BEx7JRL3MHRMVLQF3EN15MXRPN68" localSheetId="6" hidden="1">#REF!</definedName>
    <definedName name="BEx7JRL3MHRMVLQF3EN15MXRPN68" localSheetId="17" hidden="1">#REF!</definedName>
    <definedName name="BEx7JRL3MHRMVLQF3EN15MXRPN68" hidden="1">#REF!</definedName>
    <definedName name="BEx7JV194190CNM6WWGQ3UBJ3CHH" localSheetId="6" hidden="1">#REF!</definedName>
    <definedName name="BEx7JV194190CNM6WWGQ3UBJ3CHH" localSheetId="17" hidden="1">#REF!</definedName>
    <definedName name="BEx7JV194190CNM6WWGQ3UBJ3CHH" hidden="1">#REF!</definedName>
    <definedName name="BEx7JZJ4AE8AGMWPK3XPBTBUBZ48" localSheetId="6" hidden="1">#REF!</definedName>
    <definedName name="BEx7JZJ4AE8AGMWPK3XPBTBUBZ48" localSheetId="17" hidden="1">#REF!</definedName>
    <definedName name="BEx7JZJ4AE8AGMWPK3XPBTBUBZ48" hidden="1">#REF!</definedName>
    <definedName name="BEx7K7GZ607XQOGB81A1HINBTGOZ" localSheetId="6" hidden="1">#REF!</definedName>
    <definedName name="BEx7K7GZ607XQOGB81A1HINBTGOZ" localSheetId="17" hidden="1">#REF!</definedName>
    <definedName name="BEx7K7GZ607XQOGB81A1HINBTGOZ" hidden="1">#REF!</definedName>
    <definedName name="BEx7KEYPBDXSNROH8M6CDCBN6B50" localSheetId="6" hidden="1">#REF!</definedName>
    <definedName name="BEx7KEYPBDXSNROH8M6CDCBN6B50" localSheetId="17" hidden="1">#REF!</definedName>
    <definedName name="BEx7KEYPBDXSNROH8M6CDCBN6B50" hidden="1">#REF!</definedName>
    <definedName name="BEx7KH7PZ0A6FSWA4LAN2CMZ0WSF" localSheetId="6" hidden="1">#REF!</definedName>
    <definedName name="BEx7KH7PZ0A6FSWA4LAN2CMZ0WSF" localSheetId="17" hidden="1">#REF!</definedName>
    <definedName name="BEx7KH7PZ0A6FSWA4LAN2CMZ0WSF" hidden="1">#REF!</definedName>
    <definedName name="BEx7KNCTL6VMNQP4MFMHOMV1WI1Y" localSheetId="6" hidden="1">#REF!</definedName>
    <definedName name="BEx7KNCTL6VMNQP4MFMHOMV1WI1Y" localSheetId="17" hidden="1">#REF!</definedName>
    <definedName name="BEx7KNCTL6VMNQP4MFMHOMV1WI1Y" hidden="1">#REF!</definedName>
    <definedName name="BEx7KSAS8BZT6H8OQCZ5DNSTMO07" localSheetId="6" hidden="1">#REF!</definedName>
    <definedName name="BEx7KSAS8BZT6H8OQCZ5DNSTMO07" localSheetId="17" hidden="1">#REF!</definedName>
    <definedName name="BEx7KSAS8BZT6H8OQCZ5DNSTMO07" hidden="1">#REF!</definedName>
    <definedName name="BEx7KWHTBD21COXVI4HNEQH0Z3L8" localSheetId="6" hidden="1">#REF!</definedName>
    <definedName name="BEx7KWHTBD21COXVI4HNEQH0Z3L8" localSheetId="17" hidden="1">#REF!</definedName>
    <definedName name="BEx7KWHTBD21COXVI4HNEQH0Z3L8" hidden="1">#REF!</definedName>
    <definedName name="BEx7KXUGRMRSUXCM97Z7VRZQ9JH2" localSheetId="6" hidden="1">#REF!</definedName>
    <definedName name="BEx7KXUGRMRSUXCM97Z7VRZQ9JH2" localSheetId="17" hidden="1">#REF!</definedName>
    <definedName name="BEx7KXUGRMRSUXCM97Z7VRZQ9JH2" hidden="1">#REF!</definedName>
    <definedName name="BEx7L5C6U8MP6IZ67BD649WQYJEK" localSheetId="6" hidden="1">#REF!</definedName>
    <definedName name="BEx7L5C6U8MP6IZ67BD649WQYJEK" localSheetId="17" hidden="1">#REF!</definedName>
    <definedName name="BEx7L5C6U8MP6IZ67BD649WQYJEK" hidden="1">#REF!</definedName>
    <definedName name="BEx7L8HEYEVTATR0OG5JJO647KNI" localSheetId="6" hidden="1">#REF!</definedName>
    <definedName name="BEx7L8HEYEVTATR0OG5JJO647KNI" localSheetId="17" hidden="1">#REF!</definedName>
    <definedName name="BEx7L8HEYEVTATR0OG5JJO647KNI" hidden="1">#REF!</definedName>
    <definedName name="BEx7L8XOV64OMS15ZFURFEUXLMWF" localSheetId="6" hidden="1">#REF!</definedName>
    <definedName name="BEx7L8XOV64OMS15ZFURFEUXLMWF" localSheetId="17" hidden="1">#REF!</definedName>
    <definedName name="BEx7L8XOV64OMS15ZFURFEUXLMWF" hidden="1">#REF!</definedName>
    <definedName name="BEx7LPF478MRAYB9TQ6LDML6O3BY" localSheetId="6" hidden="1">#REF!</definedName>
    <definedName name="BEx7LPF478MRAYB9TQ6LDML6O3BY" localSheetId="17" hidden="1">#REF!</definedName>
    <definedName name="BEx7LPF478MRAYB9TQ6LDML6O3BY" hidden="1">#REF!</definedName>
    <definedName name="BEx7LPV780NFCG1VX4EKJ29YXOLZ" localSheetId="6" hidden="1">#REF!</definedName>
    <definedName name="BEx7LPV780NFCG1VX4EKJ29YXOLZ" localSheetId="17" hidden="1">#REF!</definedName>
    <definedName name="BEx7LPV780NFCG1VX4EKJ29YXOLZ" hidden="1">#REF!</definedName>
    <definedName name="BEx7LQ0PD30NJWOAYKPEYHM9J83B" localSheetId="6" hidden="1">#REF!</definedName>
    <definedName name="BEx7LQ0PD30NJWOAYKPEYHM9J83B" localSheetId="17" hidden="1">#REF!</definedName>
    <definedName name="BEx7LQ0PD30NJWOAYKPEYHM9J83B" hidden="1">#REF!</definedName>
    <definedName name="BEx7M4EKEDHZ1ZZ91NDLSUNPUFPZ" localSheetId="6" hidden="1">#REF!</definedName>
    <definedName name="BEx7M4EKEDHZ1ZZ91NDLSUNPUFPZ" localSheetId="17" hidden="1">#REF!</definedName>
    <definedName name="BEx7M4EKEDHZ1ZZ91NDLSUNPUFPZ" hidden="1">#REF!</definedName>
    <definedName name="BEx7MAUI1JJFDIJGDW4RWY5384LY" localSheetId="6" hidden="1">#REF!</definedName>
    <definedName name="BEx7MAUI1JJFDIJGDW4RWY5384LY" localSheetId="17" hidden="1">#REF!</definedName>
    <definedName name="BEx7MAUI1JJFDIJGDW4RWY5384LY" hidden="1">#REF!</definedName>
    <definedName name="BEx7MI1EW6N7FOBHWJLYC02TZSKR" localSheetId="6" hidden="1">#REF!</definedName>
    <definedName name="BEx7MI1EW6N7FOBHWJLYC02TZSKR" localSheetId="17" hidden="1">#REF!</definedName>
    <definedName name="BEx7MI1EW6N7FOBHWJLYC02TZSKR" hidden="1">#REF!</definedName>
    <definedName name="BEx7MJZO3UKAMJ53UWOJ5ZD4GGMQ" localSheetId="6" hidden="1">#REF!</definedName>
    <definedName name="BEx7MJZO3UKAMJ53UWOJ5ZD4GGMQ" localSheetId="17" hidden="1">#REF!</definedName>
    <definedName name="BEx7MJZO3UKAMJ53UWOJ5ZD4GGMQ" hidden="1">#REF!</definedName>
    <definedName name="BEx7MO17TZ6L4457Q12FYYLUUZAZ" localSheetId="6" hidden="1">#REF!</definedName>
    <definedName name="BEx7MO17TZ6L4457Q12FYYLUUZAZ" localSheetId="17" hidden="1">#REF!</definedName>
    <definedName name="BEx7MO17TZ6L4457Q12FYYLUUZAZ" hidden="1">#REF!</definedName>
    <definedName name="BEx7MT4MFNXIVQGAT6D971GZW7CA" localSheetId="6" hidden="1">#REF!</definedName>
    <definedName name="BEx7MT4MFNXIVQGAT6D971GZW7CA" localSheetId="17" hidden="1">#REF!</definedName>
    <definedName name="BEx7MT4MFNXIVQGAT6D971GZW7CA" hidden="1">#REF!</definedName>
    <definedName name="BEx7MUMLPPX92MX7SA8S1PLONDL8" localSheetId="6" hidden="1">#REF!</definedName>
    <definedName name="BEx7MUMLPPX92MX7SA8S1PLONDL8" localSheetId="17" hidden="1">#REF!</definedName>
    <definedName name="BEx7MUMLPPX92MX7SA8S1PLONDL8" hidden="1">#REF!</definedName>
    <definedName name="BEx7MX0W532Q7CB4V6KFVC9WAOUI" localSheetId="6" hidden="1">#REF!</definedName>
    <definedName name="BEx7MX0W532Q7CB4V6KFVC9WAOUI" localSheetId="17" hidden="1">#REF!</definedName>
    <definedName name="BEx7MX0W532Q7CB4V6KFVC9WAOUI" hidden="1">#REF!</definedName>
    <definedName name="BEx7NB403NE748IF75RXMWOFQ986" localSheetId="6" hidden="1">#REF!</definedName>
    <definedName name="BEx7NB403NE748IF75RXMWOFQ986" localSheetId="17" hidden="1">#REF!</definedName>
    <definedName name="BEx7NB403NE748IF75RXMWOFQ986" hidden="1">#REF!</definedName>
    <definedName name="BEx7NI062THZAM6I8AJWTFJL91CS" localSheetId="6" hidden="1">#REF!</definedName>
    <definedName name="BEx7NI062THZAM6I8AJWTFJL91CS" localSheetId="17" hidden="1">#REF!</definedName>
    <definedName name="BEx7NI062THZAM6I8AJWTFJL91CS" hidden="1">#REF!</definedName>
    <definedName name="BEx904S75BPRYMHF0083JF7ES4NG" localSheetId="6" hidden="1">#REF!</definedName>
    <definedName name="BEx904S75BPRYMHF0083JF7ES4NG" localSheetId="17" hidden="1">#REF!</definedName>
    <definedName name="BEx904S75BPRYMHF0083JF7ES4NG" hidden="1">#REF!</definedName>
    <definedName name="BEx90HDD4RWF7JZGA8GCGG7D63MG" localSheetId="6" hidden="1">#REF!</definedName>
    <definedName name="BEx90HDD4RWF7JZGA8GCGG7D63MG" localSheetId="17" hidden="1">#REF!</definedName>
    <definedName name="BEx90HDD4RWF7JZGA8GCGG7D63MG" hidden="1">#REF!</definedName>
    <definedName name="BEx90HO6UVMFVSV8U0YBZFHNCL38" localSheetId="6" hidden="1">#REF!</definedName>
    <definedName name="BEx90HO6UVMFVSV8U0YBZFHNCL38" localSheetId="17" hidden="1">#REF!</definedName>
    <definedName name="BEx90HO6UVMFVSV8U0YBZFHNCL38" hidden="1">#REF!</definedName>
    <definedName name="BEx90VGH5H09ON2QXYC9WIIEU98T" localSheetId="6" hidden="1">#REF!</definedName>
    <definedName name="BEx90VGH5H09ON2QXYC9WIIEU98T" localSheetId="17" hidden="1">#REF!</definedName>
    <definedName name="BEx90VGH5H09ON2QXYC9WIIEU98T" hidden="1">#REF!</definedName>
    <definedName name="BEx9157279000SVN5XNWQ99JY0WU" localSheetId="6" hidden="1">#REF!</definedName>
    <definedName name="BEx9157279000SVN5XNWQ99JY0WU" localSheetId="17" hidden="1">#REF!</definedName>
    <definedName name="BEx9157279000SVN5XNWQ99JY0WU" hidden="1">#REF!</definedName>
    <definedName name="BEx9175B70QXYAU5A8DJPGZQ46L9" localSheetId="6" hidden="1">#REF!</definedName>
    <definedName name="BEx9175B70QXYAU5A8DJPGZQ46L9" localSheetId="17" hidden="1">#REF!</definedName>
    <definedName name="BEx9175B70QXYAU5A8DJPGZQ46L9" hidden="1">#REF!</definedName>
    <definedName name="BEx91AQQRTV87AO27VWHSFZAD4ZR" localSheetId="6" hidden="1">#REF!</definedName>
    <definedName name="BEx91AQQRTV87AO27VWHSFZAD4ZR" localSheetId="17" hidden="1">#REF!</definedName>
    <definedName name="BEx91AQQRTV87AO27VWHSFZAD4ZR" hidden="1">#REF!</definedName>
    <definedName name="BEx91L8FLL5CWLA2CDHKCOMGVDZN" localSheetId="6" hidden="1">#REF!</definedName>
    <definedName name="BEx91L8FLL5CWLA2CDHKCOMGVDZN" localSheetId="17" hidden="1">#REF!</definedName>
    <definedName name="BEx91L8FLL5CWLA2CDHKCOMGVDZN" hidden="1">#REF!</definedName>
    <definedName name="BEx91OTVH9ZDBC3QTORU8RZX4EOC" localSheetId="6" hidden="1">#REF!</definedName>
    <definedName name="BEx91OTVH9ZDBC3QTORU8RZX4EOC" localSheetId="17" hidden="1">#REF!</definedName>
    <definedName name="BEx91OTVH9ZDBC3QTORU8RZX4EOC" hidden="1">#REF!</definedName>
    <definedName name="BEx91QH5JRZKQP1GPN2SQMR3CKAG" localSheetId="6" hidden="1">#REF!</definedName>
    <definedName name="BEx91QH5JRZKQP1GPN2SQMR3CKAG" localSheetId="17" hidden="1">#REF!</definedName>
    <definedName name="BEx91QH5JRZKQP1GPN2SQMR3CKAG" hidden="1">#REF!</definedName>
    <definedName name="BEx91ROALDNHO7FI4X8L61RH4UJE" localSheetId="6" hidden="1">#REF!</definedName>
    <definedName name="BEx91ROALDNHO7FI4X8L61RH4UJE" localSheetId="17" hidden="1">#REF!</definedName>
    <definedName name="BEx91ROALDNHO7FI4X8L61RH4UJE" hidden="1">#REF!</definedName>
    <definedName name="BEx91TMID71GVYH0U16QM1RV3PX0" localSheetId="6" hidden="1">#REF!</definedName>
    <definedName name="BEx91TMID71GVYH0U16QM1RV3PX0" localSheetId="17" hidden="1">#REF!</definedName>
    <definedName name="BEx91TMID71GVYH0U16QM1RV3PX0" hidden="1">#REF!</definedName>
    <definedName name="BEx91VF2D78PAF337E3L2L81K9W2" localSheetId="6" hidden="1">#REF!</definedName>
    <definedName name="BEx91VF2D78PAF337E3L2L81K9W2" localSheetId="17" hidden="1">#REF!</definedName>
    <definedName name="BEx91VF2D78PAF337E3L2L81K9W2" hidden="1">#REF!</definedName>
    <definedName name="BEx921PNZ46VORG2VRMWREWIC0SE" localSheetId="6" hidden="1">#REF!</definedName>
    <definedName name="BEx921PNZ46VORG2VRMWREWIC0SE" localSheetId="17" hidden="1">#REF!</definedName>
    <definedName name="BEx921PNZ46VORG2VRMWREWIC0SE" hidden="1">#REF!</definedName>
    <definedName name="BEx929CVDCG5CFUQWNDLOSNRQ1FN" localSheetId="6" hidden="1">#REF!</definedName>
    <definedName name="BEx929CVDCG5CFUQWNDLOSNRQ1FN" localSheetId="17" hidden="1">#REF!</definedName>
    <definedName name="BEx929CVDCG5CFUQWNDLOSNRQ1FN" hidden="1">#REF!</definedName>
    <definedName name="BEx92DPEKL5WM5A3CN8674JI0PR3" localSheetId="6" hidden="1">#REF!</definedName>
    <definedName name="BEx92DPEKL5WM5A3CN8674JI0PR3" localSheetId="17" hidden="1">#REF!</definedName>
    <definedName name="BEx92DPEKL5WM5A3CN8674JI0PR3" hidden="1">#REF!</definedName>
    <definedName name="BEx92ER2RMY93TZK0D9L9T3H0GI5" localSheetId="6" hidden="1">#REF!</definedName>
    <definedName name="BEx92ER2RMY93TZK0D9L9T3H0GI5" localSheetId="17" hidden="1">#REF!</definedName>
    <definedName name="BEx92ER2RMY93TZK0D9L9T3H0GI5" hidden="1">#REF!</definedName>
    <definedName name="BEx92FI04PJT4LI23KKIHRXWJDTT" localSheetId="6" hidden="1">#REF!</definedName>
    <definedName name="BEx92FI04PJT4LI23KKIHRXWJDTT" localSheetId="17" hidden="1">#REF!</definedName>
    <definedName name="BEx92FI04PJT4LI23KKIHRXWJDTT" hidden="1">#REF!</definedName>
    <definedName name="BEx92HR14HQ9D5JXCSPA4SS4RT62" localSheetId="6" hidden="1">#REF!</definedName>
    <definedName name="BEx92HR14HQ9D5JXCSPA4SS4RT62" localSheetId="17" hidden="1">#REF!</definedName>
    <definedName name="BEx92HR14HQ9D5JXCSPA4SS4RT62" hidden="1">#REF!</definedName>
    <definedName name="BEx92HWA2D6A5EX9MFG68G0NOMSN" localSheetId="6" hidden="1">#REF!</definedName>
    <definedName name="BEx92HWA2D6A5EX9MFG68G0NOMSN" localSheetId="17" hidden="1">#REF!</definedName>
    <definedName name="BEx92HWA2D6A5EX9MFG68G0NOMSN" hidden="1">#REF!</definedName>
    <definedName name="BEx92I1SQUKW2W7S22E82HLJXRGK" localSheetId="6" hidden="1">#REF!</definedName>
    <definedName name="BEx92I1SQUKW2W7S22E82HLJXRGK" localSheetId="17" hidden="1">#REF!</definedName>
    <definedName name="BEx92I1SQUKW2W7S22E82HLJXRGK" hidden="1">#REF!</definedName>
    <definedName name="BEx92PUBDIXAU1FW5ZAXECMAU0LN" localSheetId="6" hidden="1">#REF!</definedName>
    <definedName name="BEx92PUBDIXAU1FW5ZAXECMAU0LN" localSheetId="17" hidden="1">#REF!</definedName>
    <definedName name="BEx92PUBDIXAU1FW5ZAXECMAU0LN" hidden="1">#REF!</definedName>
    <definedName name="BEx92S8MHFFIVRQ2YSHZNQGOFUHD" localSheetId="6" hidden="1">#REF!</definedName>
    <definedName name="BEx92S8MHFFIVRQ2YSHZNQGOFUHD" localSheetId="17" hidden="1">#REF!</definedName>
    <definedName name="BEx92S8MHFFIVRQ2YSHZNQGOFUHD" hidden="1">#REF!</definedName>
    <definedName name="BEx92VJ5FJGXISSSMOUAESCSIWFV" localSheetId="6" hidden="1">#REF!</definedName>
    <definedName name="BEx92VJ5FJGXISSSMOUAESCSIWFV" localSheetId="17" hidden="1">#REF!</definedName>
    <definedName name="BEx92VJ5FJGXISSSMOUAESCSIWFV" hidden="1">#REF!</definedName>
    <definedName name="BEx93B9OULL2YGC896XXYAAJSTRK" localSheetId="6" hidden="1">#REF!</definedName>
    <definedName name="BEx93B9OULL2YGC896XXYAAJSTRK" localSheetId="17" hidden="1">#REF!</definedName>
    <definedName name="BEx93B9OULL2YGC896XXYAAJSTRK" hidden="1">#REF!</definedName>
    <definedName name="BEx93FRKF99NRT3LH99UTIH7AAYF" localSheetId="6" hidden="1">#REF!</definedName>
    <definedName name="BEx93FRKF99NRT3LH99UTIH7AAYF" localSheetId="17" hidden="1">#REF!</definedName>
    <definedName name="BEx93FRKF99NRT3LH99UTIH7AAYF" hidden="1">#REF!</definedName>
    <definedName name="BEx93M7FSHP50OG34A4W8W8DF12U" localSheetId="6" hidden="1">#REF!</definedName>
    <definedName name="BEx93M7FSHP50OG34A4W8W8DF12U" localSheetId="17" hidden="1">#REF!</definedName>
    <definedName name="BEx93M7FSHP50OG34A4W8W8DF12U" hidden="1">#REF!</definedName>
    <definedName name="BEx93OLWY2O3PRA74U41VG5RXT4Q" localSheetId="6" hidden="1">#REF!</definedName>
    <definedName name="BEx93OLWY2O3PRA74U41VG5RXT4Q" localSheetId="17" hidden="1">#REF!</definedName>
    <definedName name="BEx93OLWY2O3PRA74U41VG5RXT4Q" hidden="1">#REF!</definedName>
    <definedName name="BEx93RWFAF6YJGYUTITVM445C02U" localSheetId="6" hidden="1">#REF!</definedName>
    <definedName name="BEx93RWFAF6YJGYUTITVM445C02U" localSheetId="17" hidden="1">#REF!</definedName>
    <definedName name="BEx93RWFAF6YJGYUTITVM445C02U" hidden="1">#REF!</definedName>
    <definedName name="BEx93SY9RWG3HUV4YXQKXJH9FH14" localSheetId="6" hidden="1">#REF!</definedName>
    <definedName name="BEx93SY9RWG3HUV4YXQKXJH9FH14" localSheetId="17" hidden="1">#REF!</definedName>
    <definedName name="BEx93SY9RWG3HUV4YXQKXJH9FH14" hidden="1">#REF!</definedName>
    <definedName name="BEx93TJUX3U0FJDBG6DDSNQ91R5J" localSheetId="6" hidden="1">#REF!</definedName>
    <definedName name="BEx93TJUX3U0FJDBG6DDSNQ91R5J" localSheetId="17" hidden="1">#REF!</definedName>
    <definedName name="BEx93TJUX3U0FJDBG6DDSNQ91R5J" hidden="1">#REF!</definedName>
    <definedName name="BEx942UCRHMI4B0US31HO95GSC2X" localSheetId="6" hidden="1">#REF!</definedName>
    <definedName name="BEx942UCRHMI4B0US31HO95GSC2X" localSheetId="17" hidden="1">#REF!</definedName>
    <definedName name="BEx942UCRHMI4B0US31HO95GSC2X" hidden="1">#REF!</definedName>
    <definedName name="BEx942ZND3V7XSHKTD0UH9X85N5E" localSheetId="6" hidden="1">#REF!</definedName>
    <definedName name="BEx942ZND3V7XSHKTD0UH9X85N5E" localSheetId="17" hidden="1">#REF!</definedName>
    <definedName name="BEx942ZND3V7XSHKTD0UH9X85N5E" hidden="1">#REF!</definedName>
    <definedName name="BEx947HHLR6UU6NYPNDZRF79V52K" localSheetId="6" hidden="1">#REF!</definedName>
    <definedName name="BEx947HHLR6UU6NYPNDZRF79V52K" localSheetId="17" hidden="1">#REF!</definedName>
    <definedName name="BEx947HHLR6UU6NYPNDZRF79V52K" hidden="1">#REF!</definedName>
    <definedName name="BEx948ZFFQWVIDNG4AZAUGGGEB5U" localSheetId="6" hidden="1">#REF!</definedName>
    <definedName name="BEx948ZFFQWVIDNG4AZAUGGGEB5U" localSheetId="17" hidden="1">#REF!</definedName>
    <definedName name="BEx948ZFFQWVIDNG4AZAUGGGEB5U" hidden="1">#REF!</definedName>
    <definedName name="BEx94CKXG92OMURH41SNU6IOHK4J" localSheetId="6" hidden="1">#REF!</definedName>
    <definedName name="BEx94CKXG92OMURH41SNU6IOHK4J" localSheetId="17" hidden="1">#REF!</definedName>
    <definedName name="BEx94CKXG92OMURH41SNU6IOHK4J" hidden="1">#REF!</definedName>
    <definedName name="BEx94GXG30CIVB6ZQN3X3IK6BZXQ" localSheetId="6" hidden="1">#REF!</definedName>
    <definedName name="BEx94GXG30CIVB6ZQN3X3IK6BZXQ" localSheetId="17" hidden="1">#REF!</definedName>
    <definedName name="BEx94GXG30CIVB6ZQN3X3IK6BZXQ" hidden="1">#REF!</definedName>
    <definedName name="BEx94HJ0DWZHE39X4BLCQCJ3M1MC" localSheetId="6" hidden="1">#REF!</definedName>
    <definedName name="BEx94HJ0DWZHE39X4BLCQCJ3M1MC" localSheetId="17" hidden="1">#REF!</definedName>
    <definedName name="BEx94HJ0DWZHE39X4BLCQCJ3M1MC" hidden="1">#REF!</definedName>
    <definedName name="BEx94HZ5LURYM9ST744ALV6ZCKYP" localSheetId="6" hidden="1">#REF!</definedName>
    <definedName name="BEx94HZ5LURYM9ST744ALV6ZCKYP" localSheetId="17" hidden="1">#REF!</definedName>
    <definedName name="BEx94HZ5LURYM9ST744ALV6ZCKYP" hidden="1">#REF!</definedName>
    <definedName name="BEx94IQ75E90YUMWJ9N591LR7DQQ" localSheetId="6" hidden="1">#REF!</definedName>
    <definedName name="BEx94IQ75E90YUMWJ9N591LR7DQQ" localSheetId="17" hidden="1">#REF!</definedName>
    <definedName name="BEx94IQ75E90YUMWJ9N591LR7DQQ" hidden="1">#REF!</definedName>
    <definedName name="BEx94N7W5T3U7UOE97D6OVIBUCXS" localSheetId="6" hidden="1">#REF!</definedName>
    <definedName name="BEx94N7W5T3U7UOE97D6OVIBUCXS" localSheetId="17" hidden="1">#REF!</definedName>
    <definedName name="BEx94N7W5T3U7UOE97D6OVIBUCXS" hidden="1">#REF!</definedName>
    <definedName name="BEx955NIAWX5OLAHMTV6QFUZPR30" localSheetId="6" hidden="1">#REF!</definedName>
    <definedName name="BEx955NIAWX5OLAHMTV6QFUZPR30" localSheetId="17" hidden="1">#REF!</definedName>
    <definedName name="BEx955NIAWX5OLAHMTV6QFUZPR30" hidden="1">#REF!</definedName>
    <definedName name="BEx9581TYVI2M5TT4ISDAJV4W7Z6" localSheetId="6" hidden="1">#REF!</definedName>
    <definedName name="BEx9581TYVI2M5TT4ISDAJV4W7Z6" localSheetId="17" hidden="1">#REF!</definedName>
    <definedName name="BEx9581TYVI2M5TT4ISDAJV4W7Z6" hidden="1">#REF!</definedName>
    <definedName name="BEx95G55NR99FDSE95CXDI4DKWSV" localSheetId="6" hidden="1">#REF!</definedName>
    <definedName name="BEx95G55NR99FDSE95CXDI4DKWSV" localSheetId="17" hidden="1">#REF!</definedName>
    <definedName name="BEx95G55NR99FDSE95CXDI4DKWSV" hidden="1">#REF!</definedName>
    <definedName name="BEx95NHF4RVUE0YDOAFZEIVBYJXD" localSheetId="6" hidden="1">#REF!</definedName>
    <definedName name="BEx95NHF4RVUE0YDOAFZEIVBYJXD" localSheetId="17" hidden="1">#REF!</definedName>
    <definedName name="BEx95NHF4RVUE0YDOAFZEIVBYJXD" hidden="1">#REF!</definedName>
    <definedName name="BEx95QBZMG0E2KQ9BERJ861QLYN3" localSheetId="6" hidden="1">#REF!</definedName>
    <definedName name="BEx95QBZMG0E2KQ9BERJ861QLYN3" localSheetId="17" hidden="1">#REF!</definedName>
    <definedName name="BEx95QBZMG0E2KQ9BERJ861QLYN3" hidden="1">#REF!</definedName>
    <definedName name="BEx95QHBVDN795UNQJLRXG3RDU49" localSheetId="6" hidden="1">#REF!</definedName>
    <definedName name="BEx95QHBVDN795UNQJLRXG3RDU49" localSheetId="17" hidden="1">#REF!</definedName>
    <definedName name="BEx95QHBVDN795UNQJLRXG3RDU49" hidden="1">#REF!</definedName>
    <definedName name="BEx95TBVUWV7L7OMFMZDQEXGVHU6" localSheetId="6" hidden="1">#REF!</definedName>
    <definedName name="BEx95TBVUWV7L7OMFMZDQEXGVHU6" localSheetId="17" hidden="1">#REF!</definedName>
    <definedName name="BEx95TBVUWV7L7OMFMZDQEXGVHU6" hidden="1">#REF!</definedName>
    <definedName name="BEx95U89DZZSVO39TGS62CX8G9N4" localSheetId="6" hidden="1">#REF!</definedName>
    <definedName name="BEx95U89DZZSVO39TGS62CX8G9N4" localSheetId="17" hidden="1">#REF!</definedName>
    <definedName name="BEx95U89DZZSVO39TGS62CX8G9N4" hidden="1">#REF!</definedName>
    <definedName name="BEx95XTPKKKJG67C45LRX0T25I06" localSheetId="6" hidden="1">#REF!</definedName>
    <definedName name="BEx95XTPKKKJG67C45LRX0T25I06" localSheetId="17" hidden="1">#REF!</definedName>
    <definedName name="BEx95XTPKKKJG67C45LRX0T25I06" hidden="1">#REF!</definedName>
    <definedName name="BEx9602K2GHNBUEUVT9ONRQU1GMD" localSheetId="6" hidden="1">#REF!</definedName>
    <definedName name="BEx9602K2GHNBUEUVT9ONRQU1GMD" localSheetId="17" hidden="1">#REF!</definedName>
    <definedName name="BEx9602K2GHNBUEUVT9ONRQU1GMD" hidden="1">#REF!</definedName>
    <definedName name="BEx9602LTEI8BPC79BGMRK6S0RP8" localSheetId="6" hidden="1">#REF!</definedName>
    <definedName name="BEx9602LTEI8BPC79BGMRK6S0RP8" localSheetId="17" hidden="1">#REF!</definedName>
    <definedName name="BEx9602LTEI8BPC79BGMRK6S0RP8" hidden="1">#REF!</definedName>
    <definedName name="BEx962BL3Y4LA53EBYI64ZYMZE8U" localSheetId="6" hidden="1">#REF!</definedName>
    <definedName name="BEx962BL3Y4LA53EBYI64ZYMZE8U" localSheetId="17" hidden="1">#REF!</definedName>
    <definedName name="BEx962BL3Y4LA53EBYI64ZYMZE8U" hidden="1">#REF!</definedName>
    <definedName name="BEx96HAWZ2EMMI7VJ5NQXGK044OO" localSheetId="6" hidden="1">#REF!</definedName>
    <definedName name="BEx96HAWZ2EMMI7VJ5NQXGK044OO" localSheetId="17" hidden="1">#REF!</definedName>
    <definedName name="BEx96HAWZ2EMMI7VJ5NQXGK044OO" hidden="1">#REF!</definedName>
    <definedName name="BEx96KR21O7H9R29TN0S45Y3QPUK" localSheetId="6" hidden="1">#REF!</definedName>
    <definedName name="BEx96KR21O7H9R29TN0S45Y3QPUK" localSheetId="17" hidden="1">#REF!</definedName>
    <definedName name="BEx96KR21O7H9R29TN0S45Y3QPUK" hidden="1">#REF!</definedName>
    <definedName name="BEx96SUFKHHFE8XQ6UUO6ILDOXHO" localSheetId="6" hidden="1">#REF!</definedName>
    <definedName name="BEx96SUFKHHFE8XQ6UUO6ILDOXHO" localSheetId="17" hidden="1">#REF!</definedName>
    <definedName name="BEx96SUFKHHFE8XQ6UUO6ILDOXHO" hidden="1">#REF!</definedName>
    <definedName name="BEx96UN4YWXBDEZ1U1ZUIPP41Z7I" localSheetId="6" hidden="1">#REF!</definedName>
    <definedName name="BEx96UN4YWXBDEZ1U1ZUIPP41Z7I" localSheetId="17" hidden="1">#REF!</definedName>
    <definedName name="BEx96UN4YWXBDEZ1U1ZUIPP41Z7I" hidden="1">#REF!</definedName>
    <definedName name="BEx978KSD61YJH3S9DGO050R2EHA" localSheetId="6" hidden="1">#REF!</definedName>
    <definedName name="BEx978KSD61YJH3S9DGO050R2EHA" localSheetId="17" hidden="1">#REF!</definedName>
    <definedName name="BEx978KSD61YJH3S9DGO050R2EHA" hidden="1">#REF!</definedName>
    <definedName name="BEx97H9O1NAKAPK4MX4PKO34ICL5" localSheetId="6" hidden="1">#REF!</definedName>
    <definedName name="BEx97H9O1NAKAPK4MX4PKO34ICL5" localSheetId="17" hidden="1">#REF!</definedName>
    <definedName name="BEx97H9O1NAKAPK4MX4PKO34ICL5" hidden="1">#REF!</definedName>
    <definedName name="BEx97MNUZQ1Z0AO2FL7XQYVNCPR7" localSheetId="6" hidden="1">#REF!</definedName>
    <definedName name="BEx97MNUZQ1Z0AO2FL7XQYVNCPR7" localSheetId="17" hidden="1">#REF!</definedName>
    <definedName name="BEx97MNUZQ1Z0AO2FL7XQYVNCPR7" hidden="1">#REF!</definedName>
    <definedName name="BEx97NPQBACJVD9K1YXI08RTW9E2" localSheetId="6" hidden="1">#REF!</definedName>
    <definedName name="BEx97NPQBACJVD9K1YXI08RTW9E2" localSheetId="17" hidden="1">#REF!</definedName>
    <definedName name="BEx97NPQBACJVD9K1YXI08RTW9E2" hidden="1">#REF!</definedName>
    <definedName name="BEx97RWQLXS0OORDCN69IGA58CWU" localSheetId="6" hidden="1">#REF!</definedName>
    <definedName name="BEx97RWQLXS0OORDCN69IGA58CWU" localSheetId="17" hidden="1">#REF!</definedName>
    <definedName name="BEx97RWQLXS0OORDCN69IGA58CWU" hidden="1">#REF!</definedName>
    <definedName name="BEx97YNGGDFIXHTMGFL2IHAQX9MI" localSheetId="6" hidden="1">#REF!</definedName>
    <definedName name="BEx97YNGGDFIXHTMGFL2IHAQX9MI" localSheetId="17" hidden="1">#REF!</definedName>
    <definedName name="BEx97YNGGDFIXHTMGFL2IHAQX9MI" hidden="1">#REF!</definedName>
    <definedName name="BEx9805E16VCDEWPM3404WTQS6ZK" localSheetId="6" hidden="1">#REF!</definedName>
    <definedName name="BEx9805E16VCDEWPM3404WTQS6ZK" localSheetId="17" hidden="1">#REF!</definedName>
    <definedName name="BEx9805E16VCDEWPM3404WTQS6ZK" hidden="1">#REF!</definedName>
    <definedName name="BEx981HW73BUZWT14TBTZHC0ZTJ4" localSheetId="6" hidden="1">#REF!</definedName>
    <definedName name="BEx981HW73BUZWT14TBTZHC0ZTJ4" localSheetId="17" hidden="1">#REF!</definedName>
    <definedName name="BEx981HW73BUZWT14TBTZHC0ZTJ4" hidden="1">#REF!</definedName>
    <definedName name="BEx9871KU0N99P0900EAK69VFYT2" localSheetId="6" hidden="1">#REF!</definedName>
    <definedName name="BEx9871KU0N99P0900EAK69VFYT2" localSheetId="17" hidden="1">#REF!</definedName>
    <definedName name="BEx9871KU0N99P0900EAK69VFYT2" hidden="1">#REF!</definedName>
    <definedName name="BEx98IFKNJFGZFLID1YTRFEG1SXY" localSheetId="6" hidden="1">#REF!</definedName>
    <definedName name="BEx98IFKNJFGZFLID1YTRFEG1SXY" localSheetId="17" hidden="1">#REF!</definedName>
    <definedName name="BEx98IFKNJFGZFLID1YTRFEG1SXY" hidden="1">#REF!</definedName>
    <definedName name="BEx98T7ZEF0HKRFLBVK3BNKCG3CJ" localSheetId="6" hidden="1">#REF!</definedName>
    <definedName name="BEx98T7ZEF0HKRFLBVK3BNKCG3CJ" localSheetId="17" hidden="1">#REF!</definedName>
    <definedName name="BEx98T7ZEF0HKRFLBVK3BNKCG3CJ" hidden="1">#REF!</definedName>
    <definedName name="BEx98WYSAS39FWGYTMQ8QGIT81TF" localSheetId="6" hidden="1">#REF!</definedName>
    <definedName name="BEx98WYSAS39FWGYTMQ8QGIT81TF" localSheetId="17" hidden="1">#REF!</definedName>
    <definedName name="BEx98WYSAS39FWGYTMQ8QGIT81TF" hidden="1">#REF!</definedName>
    <definedName name="BEx990461P2YAJ7BRK25INFYZ7RQ" localSheetId="6" hidden="1">#REF!</definedName>
    <definedName name="BEx990461P2YAJ7BRK25INFYZ7RQ" localSheetId="17" hidden="1">#REF!</definedName>
    <definedName name="BEx990461P2YAJ7BRK25INFYZ7RQ" hidden="1">#REF!</definedName>
    <definedName name="BEx9915UVD4G7RA3IMLFZ0LG3UA2" localSheetId="6" hidden="1">#REF!</definedName>
    <definedName name="BEx9915UVD4G7RA3IMLFZ0LG3UA2" localSheetId="17" hidden="1">#REF!</definedName>
    <definedName name="BEx9915UVD4G7RA3IMLFZ0LG3UA2" hidden="1">#REF!</definedName>
    <definedName name="BEx991M410V3S2PKCJGQ30O6JT6H" localSheetId="6" hidden="1">#REF!</definedName>
    <definedName name="BEx991M410V3S2PKCJGQ30O6JT6H" localSheetId="17" hidden="1">#REF!</definedName>
    <definedName name="BEx991M410V3S2PKCJGQ30O6JT6H" hidden="1">#REF!</definedName>
    <definedName name="BEx992CZON8AO7U7V88VN1JBO0MG" localSheetId="6" hidden="1">#REF!</definedName>
    <definedName name="BEx992CZON8AO7U7V88VN1JBO0MG" localSheetId="17" hidden="1">#REF!</definedName>
    <definedName name="BEx992CZON8AO7U7V88VN1JBO0MG" hidden="1">#REF!</definedName>
    <definedName name="BEx9952469XMFGSPXL7CMXHPJF90" localSheetId="6" hidden="1">#REF!</definedName>
    <definedName name="BEx9952469XMFGSPXL7CMXHPJF90" localSheetId="17" hidden="1">#REF!</definedName>
    <definedName name="BEx9952469XMFGSPXL7CMXHPJF90" hidden="1">#REF!</definedName>
    <definedName name="BEx99B77I7TUSHRR4HIZ9FU2EIUT" localSheetId="6" hidden="1">#REF!</definedName>
    <definedName name="BEx99B77I7TUSHRR4HIZ9FU2EIUT" localSheetId="17" hidden="1">#REF!</definedName>
    <definedName name="BEx99B77I7TUSHRR4HIZ9FU2EIUT" hidden="1">#REF!</definedName>
    <definedName name="BEx99EHWKKHZB66Q30C7QIXU3BVM" localSheetId="6" hidden="1">#REF!</definedName>
    <definedName name="BEx99EHWKKHZB66Q30C7QIXU3BVM" localSheetId="17" hidden="1">#REF!</definedName>
    <definedName name="BEx99EHWKKHZB66Q30C7QIXU3BVM" hidden="1">#REF!</definedName>
    <definedName name="BEx99IE6TEODZ443HP0AYCXVTNOV" localSheetId="6" hidden="1">#REF!</definedName>
    <definedName name="BEx99IE6TEODZ443HP0AYCXVTNOV" localSheetId="17" hidden="1">#REF!</definedName>
    <definedName name="BEx99IE6TEODZ443HP0AYCXVTNOV" hidden="1">#REF!</definedName>
    <definedName name="BEx99Q6PH5F3OQKCCAAO75PYDEFN" localSheetId="6" hidden="1">#REF!</definedName>
    <definedName name="BEx99Q6PH5F3OQKCCAAO75PYDEFN" localSheetId="17" hidden="1">#REF!</definedName>
    <definedName name="BEx99Q6PH5F3OQKCCAAO75PYDEFN" hidden="1">#REF!</definedName>
    <definedName name="BEx99RU5I4O0109P2FW9DN4IU3QX" localSheetId="6" hidden="1">#REF!</definedName>
    <definedName name="BEx99RU5I4O0109P2FW9DN4IU3QX" localSheetId="17" hidden="1">#REF!</definedName>
    <definedName name="BEx99RU5I4O0109P2FW9DN4IU3QX" hidden="1">#REF!</definedName>
    <definedName name="BEx99WBYT2D6UUC1PT7A40ENYID4" localSheetId="6" hidden="1">#REF!</definedName>
    <definedName name="BEx99WBYT2D6UUC1PT7A40ENYID4" localSheetId="17" hidden="1">#REF!</definedName>
    <definedName name="BEx99WBYT2D6UUC1PT7A40ENYID4" hidden="1">#REF!</definedName>
    <definedName name="BEx99WS2X3RTQE9O764SS5G2FPE6" localSheetId="6" hidden="1">#REF!</definedName>
    <definedName name="BEx99WS2X3RTQE9O764SS5G2FPE6" localSheetId="17" hidden="1">#REF!</definedName>
    <definedName name="BEx99WS2X3RTQE9O764SS5G2FPE6" hidden="1">#REF!</definedName>
    <definedName name="BEx99ZRZ4I7FHDPGRAT5VW7NVBPU" localSheetId="6" hidden="1">#REF!</definedName>
    <definedName name="BEx99ZRZ4I7FHDPGRAT5VW7NVBPU" localSheetId="17" hidden="1">#REF!</definedName>
    <definedName name="BEx99ZRZ4I7FHDPGRAT5VW7NVBPU" hidden="1">#REF!</definedName>
    <definedName name="BEx9AT5E3ZSHKSOL35O38L8HF9TH" localSheetId="6" hidden="1">#REF!</definedName>
    <definedName name="BEx9AT5E3ZSHKSOL35O38L8HF9TH" localSheetId="17" hidden="1">#REF!</definedName>
    <definedName name="BEx9AT5E3ZSHKSOL35O38L8HF9TH" hidden="1">#REF!</definedName>
    <definedName name="BEx9ATW9WB5CNKQR5HKK7Y2GHYGR" localSheetId="6" hidden="1">#REF!</definedName>
    <definedName name="BEx9ATW9WB5CNKQR5HKK7Y2GHYGR" localSheetId="17" hidden="1">#REF!</definedName>
    <definedName name="BEx9ATW9WB5CNKQR5HKK7Y2GHYGR" hidden="1">#REF!</definedName>
    <definedName name="BEx9AV8W1FAWF5BHATYEN47X12JN" localSheetId="6" hidden="1">#REF!</definedName>
    <definedName name="BEx9AV8W1FAWF5BHATYEN47X12JN" localSheetId="17" hidden="1">#REF!</definedName>
    <definedName name="BEx9AV8W1FAWF5BHATYEN47X12JN" hidden="1">#REF!</definedName>
    <definedName name="BEx9B8A5186FNTQQNLIO5LK02ABI" localSheetId="6" hidden="1">#REF!</definedName>
    <definedName name="BEx9B8A5186FNTQQNLIO5LK02ABI" localSheetId="17" hidden="1">#REF!</definedName>
    <definedName name="BEx9B8A5186FNTQQNLIO5LK02ABI" hidden="1">#REF!</definedName>
    <definedName name="BEx9B8VR20E2CILU4CDQUQQ9ONXK" localSheetId="6" hidden="1">#REF!</definedName>
    <definedName name="BEx9B8VR20E2CILU4CDQUQQ9ONXK" localSheetId="17" hidden="1">#REF!</definedName>
    <definedName name="BEx9B8VR20E2CILU4CDQUQQ9ONXK" hidden="1">#REF!</definedName>
    <definedName name="BEx9B917EUP13X6FQ3NPQL76XM5V" localSheetId="6" hidden="1">#REF!</definedName>
    <definedName name="BEx9B917EUP13X6FQ3NPQL76XM5V" localSheetId="17" hidden="1">#REF!</definedName>
    <definedName name="BEx9B917EUP13X6FQ3NPQL76XM5V" hidden="1">#REF!</definedName>
    <definedName name="BEx9BAJ5WYEQ623HUT9NNCMP3RUG" localSheetId="6" hidden="1">#REF!</definedName>
    <definedName name="BEx9BAJ5WYEQ623HUT9NNCMP3RUG" localSheetId="17" hidden="1">#REF!</definedName>
    <definedName name="BEx9BAJ5WYEQ623HUT9NNCMP3RUG" hidden="1">#REF!</definedName>
    <definedName name="BEx9BE9Z7EFJCFDYJJOY5KFTGDF4" localSheetId="6" hidden="1">#REF!</definedName>
    <definedName name="BEx9BE9Z7EFJCFDYJJOY5KFTGDF4" localSheetId="17" hidden="1">#REF!</definedName>
    <definedName name="BEx9BE9Z7EFJCFDYJJOY5KFTGDF4" hidden="1">#REF!</definedName>
    <definedName name="BEx9BSIJN2O0MG8CXAMCAOADEMTO" localSheetId="6" hidden="1">#REF!</definedName>
    <definedName name="BEx9BSIJN2O0MG8CXAMCAOADEMTO" localSheetId="17" hidden="1">#REF!</definedName>
    <definedName name="BEx9BSIJN2O0MG8CXAMCAOADEMTO" hidden="1">#REF!</definedName>
    <definedName name="BEx9BU0BBJO3ITPCO4T9FIVEVJY7" localSheetId="6" hidden="1">#REF!</definedName>
    <definedName name="BEx9BU0BBJO3ITPCO4T9FIVEVJY7" localSheetId="17" hidden="1">#REF!</definedName>
    <definedName name="BEx9BU0BBJO3ITPCO4T9FIVEVJY7" hidden="1">#REF!</definedName>
    <definedName name="BEx9BYSYW7QCPXS2NAVLFAU5Y2Z2" localSheetId="6" hidden="1">#REF!</definedName>
    <definedName name="BEx9BYSYW7QCPXS2NAVLFAU5Y2Z2" localSheetId="17" hidden="1">#REF!</definedName>
    <definedName name="BEx9BYSYW7QCPXS2NAVLFAU5Y2Z2" hidden="1">#REF!</definedName>
    <definedName name="BEx9C590HJ2O31IWJB73C1HR74AI" localSheetId="6" hidden="1">#REF!</definedName>
    <definedName name="BEx9C590HJ2O31IWJB73C1HR74AI" localSheetId="17" hidden="1">#REF!</definedName>
    <definedName name="BEx9C590HJ2O31IWJB73C1HR74AI" hidden="1">#REF!</definedName>
    <definedName name="BEx9CCQRMYYOGIOYTOM73VKDIPS1" localSheetId="6" hidden="1">#REF!</definedName>
    <definedName name="BEx9CCQRMYYOGIOYTOM73VKDIPS1" localSheetId="17" hidden="1">#REF!</definedName>
    <definedName name="BEx9CCQRMYYOGIOYTOM73VKDIPS1" hidden="1">#REF!</definedName>
    <definedName name="BEx9CM6JVXIG9S6EAZMR899UW190" localSheetId="6" hidden="1">#REF!</definedName>
    <definedName name="BEx9CM6JVXIG9S6EAZMR899UW190" localSheetId="17" hidden="1">#REF!</definedName>
    <definedName name="BEx9CM6JVXIG9S6EAZMR899UW190" hidden="1">#REF!</definedName>
    <definedName name="BEx9D160NRGTDVT2ML4H9A7UKR4T" localSheetId="6" hidden="1">#REF!</definedName>
    <definedName name="BEx9D160NRGTDVT2ML4H9A7UKR4T" localSheetId="17" hidden="1">#REF!</definedName>
    <definedName name="BEx9D160NRGTDVT2ML4H9A7UKR4T" hidden="1">#REF!</definedName>
    <definedName name="BEx9D1BC9FT19KY0INAABNDBAMR1" localSheetId="6" hidden="1">#REF!</definedName>
    <definedName name="BEx9D1BC9FT19KY0INAABNDBAMR1" localSheetId="17" hidden="1">#REF!</definedName>
    <definedName name="BEx9D1BC9FT19KY0INAABNDBAMR1" hidden="1">#REF!</definedName>
    <definedName name="BEx9D1MB15VSARB7IKBMZYU0JJBI" localSheetId="6" hidden="1">#REF!</definedName>
    <definedName name="BEx9D1MB15VSARB7IKBMZYU0JJBI" localSheetId="17" hidden="1">#REF!</definedName>
    <definedName name="BEx9D1MB15VSARB7IKBMZYU0JJBI" hidden="1">#REF!</definedName>
    <definedName name="BEx9DN6ZMF18Q39MPMXSDJTZQNJ3" localSheetId="6" hidden="1">#REF!</definedName>
    <definedName name="BEx9DN6ZMF18Q39MPMXSDJTZQNJ3" localSheetId="17" hidden="1">#REF!</definedName>
    <definedName name="BEx9DN6ZMF18Q39MPMXSDJTZQNJ3" hidden="1">#REF!</definedName>
    <definedName name="BEx9DZXN85O544CD9O60K126YYAU" localSheetId="6" hidden="1">#REF!</definedName>
    <definedName name="BEx9DZXN85O544CD9O60K126YYAU" localSheetId="17" hidden="1">#REF!</definedName>
    <definedName name="BEx9DZXN85O544CD9O60K126YYAU" hidden="1">#REF!</definedName>
    <definedName name="BEx9E14TDNSEMI784W0OTIEQMWN6" localSheetId="6" hidden="1">#REF!</definedName>
    <definedName name="BEx9E14TDNSEMI784W0OTIEQMWN6" localSheetId="17" hidden="1">#REF!</definedName>
    <definedName name="BEx9E14TDNSEMI784W0OTIEQMWN6" hidden="1">#REF!</definedName>
    <definedName name="BEx9E14TGNBYGMDDG9NETDK4SYAW" localSheetId="6" hidden="1">#REF!</definedName>
    <definedName name="BEx9E14TGNBYGMDDG9NETDK4SYAW" localSheetId="17" hidden="1">#REF!</definedName>
    <definedName name="BEx9E14TGNBYGMDDG9NETDK4SYAW" hidden="1">#REF!</definedName>
    <definedName name="BEx9E2BZ2B1R41FMGJCJ7JLGLUAJ" localSheetId="6" hidden="1">#REF!</definedName>
    <definedName name="BEx9E2BZ2B1R41FMGJCJ7JLGLUAJ" localSheetId="17" hidden="1">#REF!</definedName>
    <definedName name="BEx9E2BZ2B1R41FMGJCJ7JLGLUAJ" hidden="1">#REF!</definedName>
    <definedName name="BEx9EG9KBJ77M8LEOR9ITOKN5KXY" localSheetId="6" hidden="1">#REF!</definedName>
    <definedName name="BEx9EG9KBJ77M8LEOR9ITOKN5KXY" localSheetId="17" hidden="1">#REF!</definedName>
    <definedName name="BEx9EG9KBJ77M8LEOR9ITOKN5KXY" hidden="1">#REF!</definedName>
    <definedName name="BEx9EL27NGDBCTVPW97K42QANS5K" localSheetId="6" hidden="1">#REF!</definedName>
    <definedName name="BEx9EL27NGDBCTVPW97K42QANS5K" localSheetId="17" hidden="1">#REF!</definedName>
    <definedName name="BEx9EL27NGDBCTVPW97K42QANS5K" hidden="1">#REF!</definedName>
    <definedName name="BEx9EMK6HAJJMVYZTN5AUIV7O1E6" localSheetId="6" hidden="1">#REF!</definedName>
    <definedName name="BEx9EMK6HAJJMVYZTN5AUIV7O1E6" localSheetId="17" hidden="1">#REF!</definedName>
    <definedName name="BEx9EMK6HAJJMVYZTN5AUIV7O1E6" hidden="1">#REF!</definedName>
    <definedName name="BEx9ENB8RPU9FA3QW16IGB6LK1CH" localSheetId="6" hidden="1">#REF!</definedName>
    <definedName name="BEx9ENB8RPU9FA3QW16IGB6LK1CH" localSheetId="17" hidden="1">#REF!</definedName>
    <definedName name="BEx9ENB8RPU9FA3QW16IGB6LK1CH" hidden="1">#REF!</definedName>
    <definedName name="BEx9EQLVZHYQ1TPX7WH3SOWXCZLE" localSheetId="6" hidden="1">#REF!</definedName>
    <definedName name="BEx9EQLVZHYQ1TPX7WH3SOWXCZLE" localSheetId="17" hidden="1">#REF!</definedName>
    <definedName name="BEx9EQLVZHYQ1TPX7WH3SOWXCZLE" hidden="1">#REF!</definedName>
    <definedName name="BEx9ETLU0EK5LGEM1QCNYN2S8O5F" localSheetId="6" hidden="1">#REF!</definedName>
    <definedName name="BEx9ETLU0EK5LGEM1QCNYN2S8O5F" localSheetId="17" hidden="1">#REF!</definedName>
    <definedName name="BEx9ETLU0EK5LGEM1QCNYN2S8O5F" hidden="1">#REF!</definedName>
    <definedName name="BEx9F0710LGLAU3161O0O346N58H" localSheetId="6" hidden="1">#REF!</definedName>
    <definedName name="BEx9F0710LGLAU3161O0O346N58H" localSheetId="17" hidden="1">#REF!</definedName>
    <definedName name="BEx9F0710LGLAU3161O0O346N58H" hidden="1">#REF!</definedName>
    <definedName name="BEx9F0Y2ESUNE3U7TQDLMPE9BO67" localSheetId="6" hidden="1">#REF!</definedName>
    <definedName name="BEx9F0Y2ESUNE3U7TQDLMPE9BO67" localSheetId="17" hidden="1">#REF!</definedName>
    <definedName name="BEx9F0Y2ESUNE3U7TQDLMPE9BO67" hidden="1">#REF!</definedName>
    <definedName name="BEx9F439L1R726MJFX2EP39XIBPY" localSheetId="6" hidden="1">#REF!</definedName>
    <definedName name="BEx9F439L1R726MJFX2EP39XIBPY" localSheetId="17" hidden="1">#REF!</definedName>
    <definedName name="BEx9F439L1R726MJFX2EP39XIBPY" hidden="1">#REF!</definedName>
    <definedName name="BEx9F5W18ZGFOKGRE8PR6T1MO6GT" localSheetId="6" hidden="1">#REF!</definedName>
    <definedName name="BEx9F5W18ZGFOKGRE8PR6T1MO6GT" localSheetId="17" hidden="1">#REF!</definedName>
    <definedName name="BEx9F5W18ZGFOKGRE8PR6T1MO6GT" hidden="1">#REF!</definedName>
    <definedName name="BEx9F78N4HY0XFGBQ4UJRD52L1EI" localSheetId="6" hidden="1">#REF!</definedName>
    <definedName name="BEx9F78N4HY0XFGBQ4UJRD52L1EI" localSheetId="17" hidden="1">#REF!</definedName>
    <definedName name="BEx9F78N4HY0XFGBQ4UJRD52L1EI" hidden="1">#REF!</definedName>
    <definedName name="BEx9FF16LOQP5QIR4UHW5EIFGQB8" localSheetId="6" hidden="1">#REF!</definedName>
    <definedName name="BEx9FF16LOQP5QIR4UHW5EIFGQB8" localSheetId="17" hidden="1">#REF!</definedName>
    <definedName name="BEx9FF16LOQP5QIR4UHW5EIFGQB8" hidden="1">#REF!</definedName>
    <definedName name="BEx9FJTSRCZ3ZXT3QVBJT5NF8T7V" localSheetId="6" hidden="1">#REF!</definedName>
    <definedName name="BEx9FJTSRCZ3ZXT3QVBJT5NF8T7V" localSheetId="17" hidden="1">#REF!</definedName>
    <definedName name="BEx9FJTSRCZ3ZXT3QVBJT5NF8T7V" hidden="1">#REF!</definedName>
    <definedName name="BEx9FRBEEYPS5HLS3XT34AKZN94G" localSheetId="6" hidden="1">#REF!</definedName>
    <definedName name="BEx9FRBEEYPS5HLS3XT34AKZN94G" localSheetId="17" hidden="1">#REF!</definedName>
    <definedName name="BEx9FRBEEYPS5HLS3XT34AKZN94G" hidden="1">#REF!</definedName>
    <definedName name="BEx9G5USBCNYNA7HGVW92D800SKX" localSheetId="6" hidden="1">#REF!</definedName>
    <definedName name="BEx9G5USBCNYNA7HGVW92D800SKX" localSheetId="17" hidden="1">#REF!</definedName>
    <definedName name="BEx9G5USBCNYNA7HGVW92D800SKX" hidden="1">#REF!</definedName>
    <definedName name="BEx9G7CPXG7HR6N6FHPU2DBBUIKG" localSheetId="6" hidden="1">#REF!</definedName>
    <definedName name="BEx9G7CPXG7HR6N6FHPU2DBBUIKG" localSheetId="17" hidden="1">#REF!</definedName>
    <definedName name="BEx9G7CPXG7HR6N6FHPU2DBBUIKG" hidden="1">#REF!</definedName>
    <definedName name="BEx9GDY4D8ZPQJCYFIMYM0V0C51Y" localSheetId="6" hidden="1">#REF!</definedName>
    <definedName name="BEx9GDY4D8ZPQJCYFIMYM0V0C51Y" localSheetId="17" hidden="1">#REF!</definedName>
    <definedName name="BEx9GDY4D8ZPQJCYFIMYM0V0C51Y" hidden="1">#REF!</definedName>
    <definedName name="BEx9GGY04V0ZWI6O9KZH4KSBB389" localSheetId="6" hidden="1">#REF!</definedName>
    <definedName name="BEx9GGY04V0ZWI6O9KZH4KSBB389" localSheetId="17" hidden="1">#REF!</definedName>
    <definedName name="BEx9GGY04V0ZWI6O9KZH4KSBB389" hidden="1">#REF!</definedName>
    <definedName name="BEx9GMC7TE8SDTCO5PHODBUF4SM1" localSheetId="6" hidden="1">#REF!</definedName>
    <definedName name="BEx9GMC7TE8SDTCO5PHODBUF4SM1" localSheetId="17" hidden="1">#REF!</definedName>
    <definedName name="BEx9GMC7TE8SDTCO5PHODBUF4SM1" hidden="1">#REF!</definedName>
    <definedName name="BEx9GMN0B495HEAOG6JQK9D7HUPC" localSheetId="6" hidden="1">#REF!</definedName>
    <definedName name="BEx9GMN0B495HEAOG6JQK9D7HUPC" localSheetId="17" hidden="1">#REF!</definedName>
    <definedName name="BEx9GMN0B495HEAOG6JQK9D7HUPC" hidden="1">#REF!</definedName>
    <definedName name="BEx9GNOPB6OZ2RH3FCDNJR38RJOS" localSheetId="6" hidden="1">#REF!</definedName>
    <definedName name="BEx9GNOPB6OZ2RH3FCDNJR38RJOS" localSheetId="17" hidden="1">#REF!</definedName>
    <definedName name="BEx9GNOPB6OZ2RH3FCDNJR38RJOS" hidden="1">#REF!</definedName>
    <definedName name="BEx9GUQALUWCD30UKUQGSWW8KBQ7" localSheetId="6" hidden="1">#REF!</definedName>
    <definedName name="BEx9GUQALUWCD30UKUQGSWW8KBQ7" localSheetId="17" hidden="1">#REF!</definedName>
    <definedName name="BEx9GUQALUWCD30UKUQGSWW8KBQ7" hidden="1">#REF!</definedName>
    <definedName name="BEx9GY6BVFQGCLMOWVT6PIC9WP5X" localSheetId="6" hidden="1">#REF!</definedName>
    <definedName name="BEx9GY6BVFQGCLMOWVT6PIC9WP5X" localSheetId="17" hidden="1">#REF!</definedName>
    <definedName name="BEx9GY6BVFQGCLMOWVT6PIC9WP5X" hidden="1">#REF!</definedName>
    <definedName name="BEx9GZ2P3FDHKXEBXX2VS0BG2NP2" localSheetId="6" hidden="1">#REF!</definedName>
    <definedName name="BEx9GZ2P3FDHKXEBXX2VS0BG2NP2" localSheetId="17" hidden="1">#REF!</definedName>
    <definedName name="BEx9GZ2P3FDHKXEBXX2VS0BG2NP2" hidden="1">#REF!</definedName>
    <definedName name="BEx9H04IB14E1437FF2OIRRWBSD7" localSheetId="6" hidden="1">#REF!</definedName>
    <definedName name="BEx9H04IB14E1437FF2OIRRWBSD7" localSheetId="17" hidden="1">#REF!</definedName>
    <definedName name="BEx9H04IB14E1437FF2OIRRWBSD7" hidden="1">#REF!</definedName>
    <definedName name="BEx9H5O1KDZJCW91Q29VRPY5YS6P" localSheetId="6" hidden="1">#REF!</definedName>
    <definedName name="BEx9H5O1KDZJCW91Q29VRPY5YS6P" localSheetId="17" hidden="1">#REF!</definedName>
    <definedName name="BEx9H5O1KDZJCW91Q29VRPY5YS6P" hidden="1">#REF!</definedName>
    <definedName name="BEx9H8YR0E906F1JXZMBX3LNT004" localSheetId="6" hidden="1">#REF!</definedName>
    <definedName name="BEx9H8YR0E906F1JXZMBX3LNT004" localSheetId="17" hidden="1">#REF!</definedName>
    <definedName name="BEx9H8YR0E906F1JXZMBX3LNT004" hidden="1">#REF!</definedName>
    <definedName name="BEx9I1QKLI6OOUPQLUQ0EF0355X6" localSheetId="6" hidden="1">#REF!</definedName>
    <definedName name="BEx9I1QKLI6OOUPQLUQ0EF0355X6" localSheetId="17" hidden="1">#REF!</definedName>
    <definedName name="BEx9I1QKLI6OOUPQLUQ0EF0355X6" hidden="1">#REF!</definedName>
    <definedName name="BEx9I8XIG7E5NB48QQHXP23FIN60" localSheetId="6" hidden="1">#REF!</definedName>
    <definedName name="BEx9I8XIG7E5NB48QQHXP23FIN60" localSheetId="17" hidden="1">#REF!</definedName>
    <definedName name="BEx9I8XIG7E5NB48QQHXP23FIN60" hidden="1">#REF!</definedName>
    <definedName name="BEx9IQRF01ATLVK0YE60ARKQJ68L" localSheetId="6" hidden="1">#REF!</definedName>
    <definedName name="BEx9IQRF01ATLVK0YE60ARKQJ68L" localSheetId="17" hidden="1">#REF!</definedName>
    <definedName name="BEx9IQRF01ATLVK0YE60ARKQJ68L" hidden="1">#REF!</definedName>
    <definedName name="BEx9IT5QNZWKM6YQ5WER0DC2PMMU" localSheetId="6" hidden="1">#REF!</definedName>
    <definedName name="BEx9IT5QNZWKM6YQ5WER0DC2PMMU" localSheetId="17" hidden="1">#REF!</definedName>
    <definedName name="BEx9IT5QNZWKM6YQ5WER0DC2PMMU" hidden="1">#REF!</definedName>
    <definedName name="BEx9IUICG3HZWG57MG3NXCEX4LQI" localSheetId="6" hidden="1">#REF!</definedName>
    <definedName name="BEx9IUICG3HZWG57MG3NXCEX4LQI" localSheetId="17" hidden="1">#REF!</definedName>
    <definedName name="BEx9IUICG3HZWG57MG3NXCEX4LQI" hidden="1">#REF!</definedName>
    <definedName name="BEx9IW5LYJF40GS78FJNXO9O667A" localSheetId="6" hidden="1">#REF!</definedName>
    <definedName name="BEx9IW5LYJF40GS78FJNXO9O667A" localSheetId="17" hidden="1">#REF!</definedName>
    <definedName name="BEx9IW5LYJF40GS78FJNXO9O667A" hidden="1">#REF!</definedName>
    <definedName name="BEx9IW5MFLXTVCJHVUZTUH93AXOS" localSheetId="6" hidden="1">#REF!</definedName>
    <definedName name="BEx9IW5MFLXTVCJHVUZTUH93AXOS" localSheetId="17" hidden="1">#REF!</definedName>
    <definedName name="BEx9IW5MFLXTVCJHVUZTUH93AXOS" hidden="1">#REF!</definedName>
    <definedName name="BEx9IXCSPSZC80YZUPRCYTG326KV" localSheetId="6" hidden="1">#REF!</definedName>
    <definedName name="BEx9IXCSPSZC80YZUPRCYTG326KV" localSheetId="17" hidden="1">#REF!</definedName>
    <definedName name="BEx9IXCSPSZC80YZUPRCYTG326KV" hidden="1">#REF!</definedName>
    <definedName name="BEx9IYUQSBZ0GG9ZT1QKX83F42F1" localSheetId="6" hidden="1">#REF!</definedName>
    <definedName name="BEx9IYUQSBZ0GG9ZT1QKX83F42F1" localSheetId="17" hidden="1">#REF!</definedName>
    <definedName name="BEx9IYUQSBZ0GG9ZT1QKX83F42F1" hidden="1">#REF!</definedName>
    <definedName name="BEx9IZR39NHDGOM97H4E6F81RTQW" localSheetId="6" hidden="1">#REF!</definedName>
    <definedName name="BEx9IZR39NHDGOM97H4E6F81RTQW" localSheetId="17" hidden="1">#REF!</definedName>
    <definedName name="BEx9IZR39NHDGOM97H4E6F81RTQW" hidden="1">#REF!</definedName>
    <definedName name="BEx9J6CH5E7YZPER7HXEIOIKGPCA" localSheetId="6" hidden="1">#REF!</definedName>
    <definedName name="BEx9J6CH5E7YZPER7HXEIOIKGPCA" localSheetId="17" hidden="1">#REF!</definedName>
    <definedName name="BEx9J6CH5E7YZPER7HXEIOIKGPCA" hidden="1">#REF!</definedName>
    <definedName name="BEx9JJTZKVUJAVPTRE0RAVTEH41G" localSheetId="6" hidden="1">#REF!</definedName>
    <definedName name="BEx9JJTZKVUJAVPTRE0RAVTEH41G" localSheetId="17" hidden="1">#REF!</definedName>
    <definedName name="BEx9JJTZKVUJAVPTRE0RAVTEH41G" hidden="1">#REF!</definedName>
    <definedName name="BEx9JLBYK239B3F841C7YG1GT7ST" localSheetId="6" hidden="1">#REF!</definedName>
    <definedName name="BEx9JLBYK239B3F841C7YG1GT7ST" localSheetId="17" hidden="1">#REF!</definedName>
    <definedName name="BEx9JLBYK239B3F841C7YG1GT7ST" hidden="1">#REF!</definedName>
    <definedName name="BExAW4IIW5D0MDY6TJ3G4FOLPYIR" localSheetId="6" hidden="1">#REF!</definedName>
    <definedName name="BExAW4IIW5D0MDY6TJ3G4FOLPYIR" localSheetId="17" hidden="1">#REF!</definedName>
    <definedName name="BExAW4IIW5D0MDY6TJ3G4FOLPYIR" hidden="1">#REF!</definedName>
    <definedName name="BExAWNP1B2E9Q88TW48NH41C0FTZ" localSheetId="6" hidden="1">#REF!</definedName>
    <definedName name="BExAWNP1B2E9Q88TW48NH41C0FTZ" localSheetId="17" hidden="1">#REF!</definedName>
    <definedName name="BExAWNP1B2E9Q88TW48NH41C0FTZ" hidden="1">#REF!</definedName>
    <definedName name="BExAWUFQXTIPQ308ERZPSVPTUMYN" localSheetId="6" hidden="1">#REF!</definedName>
    <definedName name="BExAWUFQXTIPQ308ERZPSVPTUMYN" localSheetId="17" hidden="1">#REF!</definedName>
    <definedName name="BExAWUFQXTIPQ308ERZPSVPTUMYN" hidden="1">#REF!</definedName>
    <definedName name="BExAWY6O96OQO2R036QK2DI37EKV" localSheetId="6" hidden="1">#REF!</definedName>
    <definedName name="BExAWY6O96OQO2R036QK2DI37EKV" localSheetId="17" hidden="1">#REF!</definedName>
    <definedName name="BExAWY6O96OQO2R036QK2DI37EKV" hidden="1">#REF!</definedName>
    <definedName name="BExAX410NB4F2XOB84OR2197H8M5" localSheetId="6" hidden="1">#REF!</definedName>
    <definedName name="BExAX410NB4F2XOB84OR2197H8M5" localSheetId="17" hidden="1">#REF!</definedName>
    <definedName name="BExAX410NB4F2XOB84OR2197H8M5" hidden="1">#REF!</definedName>
    <definedName name="BExAX8TNG8LQ5Q4904SAYQIPGBSV" localSheetId="6" hidden="1">#REF!</definedName>
    <definedName name="BExAX8TNG8LQ5Q4904SAYQIPGBSV" localSheetId="17" hidden="1">#REF!</definedName>
    <definedName name="BExAX8TNG8LQ5Q4904SAYQIPGBSV" hidden="1">#REF!</definedName>
    <definedName name="BExAX9KPAVIVUVU3XREDCV1BIYZL" localSheetId="6" hidden="1">#REF!</definedName>
    <definedName name="BExAX9KPAVIVUVU3XREDCV1BIYZL" localSheetId="17" hidden="1">#REF!</definedName>
    <definedName name="BExAX9KPAVIVUVU3XREDCV1BIYZL" hidden="1">#REF!</definedName>
    <definedName name="BExAXPB35BNVXZYF2XS6UP3LP0QH" localSheetId="6" hidden="1">#REF!</definedName>
    <definedName name="BExAXPB35BNVXZYF2XS6UP3LP0QH" localSheetId="17" hidden="1">#REF!</definedName>
    <definedName name="BExAXPB35BNVXZYF2XS6UP3LP0QH" hidden="1">#REF!</definedName>
    <definedName name="BExAXWSRVPK0GCZ2UFU10UOP01IY" localSheetId="6" hidden="1">#REF!</definedName>
    <definedName name="BExAXWSRVPK0GCZ2UFU10UOP01IY" localSheetId="17" hidden="1">#REF!</definedName>
    <definedName name="BExAXWSRVPK0GCZ2UFU10UOP01IY" hidden="1">#REF!</definedName>
    <definedName name="BExAY0EAT2LXR5MFGM0DLIB45PLO" localSheetId="6" hidden="1">#REF!</definedName>
    <definedName name="BExAY0EAT2LXR5MFGM0DLIB45PLO" localSheetId="17" hidden="1">#REF!</definedName>
    <definedName name="BExAY0EAT2LXR5MFGM0DLIB45PLO" hidden="1">#REF!</definedName>
    <definedName name="BExAY6JK0AK9EBIJSPEJNOIDE40W" localSheetId="6" hidden="1">#REF!</definedName>
    <definedName name="BExAY6JK0AK9EBIJSPEJNOIDE40W" localSheetId="17" hidden="1">#REF!</definedName>
    <definedName name="BExAY6JK0AK9EBIJSPEJNOIDE40W" hidden="1">#REF!</definedName>
    <definedName name="BExAYE6LNIEBR9DSNI5JGNITGKIT" localSheetId="6" hidden="1">#REF!</definedName>
    <definedName name="BExAYE6LNIEBR9DSNI5JGNITGKIT" localSheetId="17" hidden="1">#REF!</definedName>
    <definedName name="BExAYE6LNIEBR9DSNI5JGNITGKIT" hidden="1">#REF!</definedName>
    <definedName name="BExAYHMLXGGO25P8HYB2S75DEB4F" localSheetId="6" hidden="1">#REF!</definedName>
    <definedName name="BExAYHMLXGGO25P8HYB2S75DEB4F" localSheetId="17" hidden="1">#REF!</definedName>
    <definedName name="BExAYHMLXGGO25P8HYB2S75DEB4F" hidden="1">#REF!</definedName>
    <definedName name="BExAYKXAUWGDOPG952TEJ2UKZKWN" localSheetId="6" hidden="1">#REF!</definedName>
    <definedName name="BExAYKXAUWGDOPG952TEJ2UKZKWN" localSheetId="17" hidden="1">#REF!</definedName>
    <definedName name="BExAYKXAUWGDOPG952TEJ2UKZKWN" hidden="1">#REF!</definedName>
    <definedName name="BExAYP9TDTI2MBP6EYE0H39CPMXN" localSheetId="6" hidden="1">#REF!</definedName>
    <definedName name="BExAYP9TDTI2MBP6EYE0H39CPMXN" localSheetId="17" hidden="1">#REF!</definedName>
    <definedName name="BExAYP9TDTI2MBP6EYE0H39CPMXN" hidden="1">#REF!</definedName>
    <definedName name="BExAYPPWJPWDKU59O051WMGB7O0J" localSheetId="6" hidden="1">#REF!</definedName>
    <definedName name="BExAYPPWJPWDKU59O051WMGB7O0J" localSheetId="17" hidden="1">#REF!</definedName>
    <definedName name="BExAYPPWJPWDKU59O051WMGB7O0J" hidden="1">#REF!</definedName>
    <definedName name="BExAYR2JZCJBUH6F1LZC2A7JIVRJ" localSheetId="6" hidden="1">#REF!</definedName>
    <definedName name="BExAYR2JZCJBUH6F1LZC2A7JIVRJ" localSheetId="17" hidden="1">#REF!</definedName>
    <definedName name="BExAYR2JZCJBUH6F1LZC2A7JIVRJ" hidden="1">#REF!</definedName>
    <definedName name="BExAYTGVRD3DLKO75RFPMBKCIWB8" localSheetId="6" hidden="1">#REF!</definedName>
    <definedName name="BExAYTGVRD3DLKO75RFPMBKCIWB8" localSheetId="17" hidden="1">#REF!</definedName>
    <definedName name="BExAYTGVRD3DLKO75RFPMBKCIWB8" hidden="1">#REF!</definedName>
    <definedName name="BExAYY9H9COOT46HJLPVDLTO12UL" localSheetId="6" hidden="1">#REF!</definedName>
    <definedName name="BExAYY9H9COOT46HJLPVDLTO12UL" localSheetId="17" hidden="1">#REF!</definedName>
    <definedName name="BExAYY9H9COOT46HJLPVDLTO12UL" hidden="1">#REF!</definedName>
    <definedName name="BExAYYKAQA3KDMQ890FIE5M9SPBL" localSheetId="6" hidden="1">#REF!</definedName>
    <definedName name="BExAYYKAQA3KDMQ890FIE5M9SPBL" localSheetId="17" hidden="1">#REF!</definedName>
    <definedName name="BExAYYKAQA3KDMQ890FIE5M9SPBL" hidden="1">#REF!</definedName>
    <definedName name="BExAZ6SY0EU69GC3CWI5EOO0YLFG" localSheetId="6" hidden="1">#REF!</definedName>
    <definedName name="BExAZ6SY0EU69GC3CWI5EOO0YLFG" localSheetId="17" hidden="1">#REF!</definedName>
    <definedName name="BExAZ6SY0EU69GC3CWI5EOO0YLFG" hidden="1">#REF!</definedName>
    <definedName name="BExAZ6YEEBJV0PCKFE137K2Y3A8M" localSheetId="6" hidden="1">#REF!</definedName>
    <definedName name="BExAZ6YEEBJV0PCKFE137K2Y3A8M" localSheetId="17" hidden="1">#REF!</definedName>
    <definedName name="BExAZ6YEEBJV0PCKFE137K2Y3A8M" hidden="1">#REF!</definedName>
    <definedName name="BExAZAP844MJ4GSAIYNYHQ7FECC3" localSheetId="6" hidden="1">#REF!</definedName>
    <definedName name="BExAZAP844MJ4GSAIYNYHQ7FECC3" localSheetId="17" hidden="1">#REF!</definedName>
    <definedName name="BExAZAP844MJ4GSAIYNYHQ7FECC3" hidden="1">#REF!</definedName>
    <definedName name="BExAZCNEGB4JYHC8CZ51KTN890US" localSheetId="6" hidden="1">#REF!</definedName>
    <definedName name="BExAZCNEGB4JYHC8CZ51KTN890US" localSheetId="17" hidden="1">#REF!</definedName>
    <definedName name="BExAZCNEGB4JYHC8CZ51KTN890US" hidden="1">#REF!</definedName>
    <definedName name="BExAZFCI302YFYRDJYQDWQQL0Q0O" localSheetId="6" hidden="1">#REF!</definedName>
    <definedName name="BExAZFCI302YFYRDJYQDWQQL0Q0O" localSheetId="17" hidden="1">#REF!</definedName>
    <definedName name="BExAZFCI302YFYRDJYQDWQQL0Q0O" hidden="1">#REF!</definedName>
    <definedName name="BExAZJE2UOL40XUAU2RB53X5K20P" localSheetId="6" hidden="1">#REF!</definedName>
    <definedName name="BExAZJE2UOL40XUAU2RB53X5K20P" localSheetId="17" hidden="1">#REF!</definedName>
    <definedName name="BExAZJE2UOL40XUAU2RB53X5K20P" hidden="1">#REF!</definedName>
    <definedName name="BExAZLHLST9OP89R1HJMC1POQG8H" localSheetId="6" hidden="1">#REF!</definedName>
    <definedName name="BExAZLHLST9OP89R1HJMC1POQG8H" localSheetId="17" hidden="1">#REF!</definedName>
    <definedName name="BExAZLHLST9OP89R1HJMC1POQG8H" hidden="1">#REF!</definedName>
    <definedName name="BExAZMDYMIAA7RX1BMCKU1VLBRGY" localSheetId="6" hidden="1">#REF!</definedName>
    <definedName name="BExAZMDYMIAA7RX1BMCKU1VLBRGY" localSheetId="17" hidden="1">#REF!</definedName>
    <definedName name="BExAZMDYMIAA7RX1BMCKU1VLBRGY" hidden="1">#REF!</definedName>
    <definedName name="BExAZNL6BHI8DCQWXOX4I2P839UX" localSheetId="6" hidden="1">#REF!</definedName>
    <definedName name="BExAZNL6BHI8DCQWXOX4I2P839UX" localSheetId="17" hidden="1">#REF!</definedName>
    <definedName name="BExAZNL6BHI8DCQWXOX4I2P839UX" hidden="1">#REF!</definedName>
    <definedName name="BExAZRMWSONMCG9KDUM4KAQ7BONM" localSheetId="6" hidden="1">#REF!</definedName>
    <definedName name="BExAZRMWSONMCG9KDUM4KAQ7BONM" localSheetId="17" hidden="1">#REF!</definedName>
    <definedName name="BExAZRMWSONMCG9KDUM4KAQ7BONM" hidden="1">#REF!</definedName>
    <definedName name="BExAZSOJNQ5N3LM4XA17IH7NIY7G" localSheetId="6" hidden="1">#REF!</definedName>
    <definedName name="BExAZSOJNQ5N3LM4XA17IH7NIY7G" localSheetId="17" hidden="1">#REF!</definedName>
    <definedName name="BExAZSOJNQ5N3LM4XA17IH7NIY7G" hidden="1">#REF!</definedName>
    <definedName name="BExAZTFG4SJRG4TW6JXRF7N08JFI" localSheetId="6" hidden="1">#REF!</definedName>
    <definedName name="BExAZTFG4SJRG4TW6JXRF7N08JFI" localSheetId="17" hidden="1">#REF!</definedName>
    <definedName name="BExAZTFG4SJRG4TW6JXRF7N08JFI" hidden="1">#REF!</definedName>
    <definedName name="BExAZUS4A8OHDZK0MWAOCCCKTH73" localSheetId="6" hidden="1">#REF!</definedName>
    <definedName name="BExAZUS4A8OHDZK0MWAOCCCKTH73" localSheetId="17" hidden="1">#REF!</definedName>
    <definedName name="BExAZUS4A8OHDZK0MWAOCCCKTH73" hidden="1">#REF!</definedName>
    <definedName name="BExAZX6FECVK3E07KXM2XPYKGM6U" localSheetId="6" hidden="1">#REF!</definedName>
    <definedName name="BExAZX6FECVK3E07KXM2XPYKGM6U" localSheetId="17" hidden="1">#REF!</definedName>
    <definedName name="BExAZX6FECVK3E07KXM2XPYKGM6U" hidden="1">#REF!</definedName>
    <definedName name="BExB012NJ8GASTNNPBRRFTLHIOC9" localSheetId="6" hidden="1">#REF!</definedName>
    <definedName name="BExB012NJ8GASTNNPBRRFTLHIOC9" localSheetId="17" hidden="1">#REF!</definedName>
    <definedName name="BExB012NJ8GASTNNPBRRFTLHIOC9" hidden="1">#REF!</definedName>
    <definedName name="BExB072HHXVMUC0VYNGG48GRSH5Q" localSheetId="6" hidden="1">#REF!</definedName>
    <definedName name="BExB072HHXVMUC0VYNGG48GRSH5Q" localSheetId="17" hidden="1">#REF!</definedName>
    <definedName name="BExB072HHXVMUC0VYNGG48GRSH5Q" hidden="1">#REF!</definedName>
    <definedName name="BExB0FRDEYDEUEAB1W8KD6D965XA" localSheetId="6" hidden="1">#REF!</definedName>
    <definedName name="BExB0FRDEYDEUEAB1W8KD6D965XA" localSheetId="17" hidden="1">#REF!</definedName>
    <definedName name="BExB0FRDEYDEUEAB1W8KD6D965XA" hidden="1">#REF!</definedName>
    <definedName name="BExB0GIGLDV7P55ZR51C0HG15PA2" localSheetId="6" hidden="1">#REF!</definedName>
    <definedName name="BExB0GIGLDV7P55ZR51C0HG15PA2" localSheetId="17" hidden="1">#REF!</definedName>
    <definedName name="BExB0GIGLDV7P55ZR51C0HG15PA2" hidden="1">#REF!</definedName>
    <definedName name="BExB0KPCN7YJORQAYUCF4YKIKPMC" localSheetId="6" hidden="1">#REF!</definedName>
    <definedName name="BExB0KPCN7YJORQAYUCF4YKIKPMC" localSheetId="17" hidden="1">#REF!</definedName>
    <definedName name="BExB0KPCN7YJORQAYUCF4YKIKPMC" hidden="1">#REF!</definedName>
    <definedName name="BExB0VHQD6ORZS0MIC86QWHCE4UC" localSheetId="6" hidden="1">#REF!</definedName>
    <definedName name="BExB0VHQD6ORZS0MIC86QWHCE4UC" localSheetId="17" hidden="1">#REF!</definedName>
    <definedName name="BExB0VHQD6ORZS0MIC86QWHCE4UC" hidden="1">#REF!</definedName>
    <definedName name="BExB0WE4PI3NOBXXVO9CTEN4DIU2" localSheetId="6" hidden="1">#REF!</definedName>
    <definedName name="BExB0WE4PI3NOBXXVO9CTEN4DIU2" localSheetId="17" hidden="1">#REF!</definedName>
    <definedName name="BExB0WE4PI3NOBXXVO9CTEN4DIU2" hidden="1">#REF!</definedName>
    <definedName name="BExB0Z8O1CQF2CWFBBHE8SNISDAO" localSheetId="6" hidden="1">#REF!</definedName>
    <definedName name="BExB0Z8O1CQF2CWFBBHE8SNISDAO" localSheetId="17" hidden="1">#REF!</definedName>
    <definedName name="BExB0Z8O1CQF2CWFBBHE8SNISDAO" hidden="1">#REF!</definedName>
    <definedName name="BExB10QNIVITUYS55OAEKK3VLJFE" localSheetId="6" hidden="1">#REF!</definedName>
    <definedName name="BExB10QNIVITUYS55OAEKK3VLJFE" localSheetId="17" hidden="1">#REF!</definedName>
    <definedName name="BExB10QNIVITUYS55OAEKK3VLJFE" hidden="1">#REF!</definedName>
    <definedName name="BExB15ZDRY4CIJ911DONP0KCY9KU" localSheetId="6" hidden="1">#REF!</definedName>
    <definedName name="BExB15ZDRY4CIJ911DONP0KCY9KU" localSheetId="17" hidden="1">#REF!</definedName>
    <definedName name="BExB15ZDRY4CIJ911DONP0KCY9KU" hidden="1">#REF!</definedName>
    <definedName name="BExB16VQY0O0RLZYJFU3OFEONVTE" localSheetId="6" hidden="1">#REF!</definedName>
    <definedName name="BExB16VQY0O0RLZYJFU3OFEONVTE" localSheetId="17" hidden="1">#REF!</definedName>
    <definedName name="BExB16VQY0O0RLZYJFU3OFEONVTE" hidden="1">#REF!</definedName>
    <definedName name="BExB1FKNY2UO4W5FUGFHJOA2WFGG" localSheetId="6" hidden="1">#REF!</definedName>
    <definedName name="BExB1FKNY2UO4W5FUGFHJOA2WFGG" localSheetId="17" hidden="1">#REF!</definedName>
    <definedName name="BExB1FKNY2UO4W5FUGFHJOA2WFGG" hidden="1">#REF!</definedName>
    <definedName name="BExB1GMD0PIDGTFBGQOPRWQSP9I4" localSheetId="6" hidden="1">#REF!</definedName>
    <definedName name="BExB1GMD0PIDGTFBGQOPRWQSP9I4" localSheetId="17" hidden="1">#REF!</definedName>
    <definedName name="BExB1GMD0PIDGTFBGQOPRWQSP9I4" hidden="1">#REF!</definedName>
    <definedName name="BExB1HZ0FHGNOS2URJWFD5G55OMO" localSheetId="6" hidden="1">#REF!</definedName>
    <definedName name="BExB1HZ0FHGNOS2URJWFD5G55OMO" localSheetId="17" hidden="1">#REF!</definedName>
    <definedName name="BExB1HZ0FHGNOS2URJWFD5G55OMO" hidden="1">#REF!</definedName>
    <definedName name="BExB1Q29OO6LNFNT1EQLA3KYE7MX" localSheetId="6" hidden="1">#REF!</definedName>
    <definedName name="BExB1Q29OO6LNFNT1EQLA3KYE7MX" localSheetId="17" hidden="1">#REF!</definedName>
    <definedName name="BExB1Q29OO6LNFNT1EQLA3KYE7MX" hidden="1">#REF!</definedName>
    <definedName name="BExB1TNRV5EBWZEHYLHI76T0FVA7" localSheetId="6" hidden="1">#REF!</definedName>
    <definedName name="BExB1TNRV5EBWZEHYLHI76T0FVA7" localSheetId="17" hidden="1">#REF!</definedName>
    <definedName name="BExB1TNRV5EBWZEHYLHI76T0FVA7" hidden="1">#REF!</definedName>
    <definedName name="BExB1WI6M8I0EEP1ANUQZCFY24EV" localSheetId="6" hidden="1">#REF!</definedName>
    <definedName name="BExB1WI6M8I0EEP1ANUQZCFY24EV" localSheetId="17" hidden="1">#REF!</definedName>
    <definedName name="BExB1WI6M8I0EEP1ANUQZCFY24EV" hidden="1">#REF!</definedName>
    <definedName name="BExB203OWC9QZA3BYOKQ18L4FUJE" localSheetId="6" hidden="1">#REF!</definedName>
    <definedName name="BExB203OWC9QZA3BYOKQ18L4FUJE" localSheetId="17" hidden="1">#REF!</definedName>
    <definedName name="BExB203OWC9QZA3BYOKQ18L4FUJE" hidden="1">#REF!</definedName>
    <definedName name="BExB2CJHTU7C591BR4WRL5L2F2K6" localSheetId="6" hidden="1">#REF!</definedName>
    <definedName name="BExB2CJHTU7C591BR4WRL5L2F2K6" localSheetId="17" hidden="1">#REF!</definedName>
    <definedName name="BExB2CJHTU7C591BR4WRL5L2F2K6" hidden="1">#REF!</definedName>
    <definedName name="BExB2K1AV4PGNS1O6C7D7AO411AX" localSheetId="6" hidden="1">#REF!</definedName>
    <definedName name="BExB2K1AV4PGNS1O6C7D7AO411AX" localSheetId="17" hidden="1">#REF!</definedName>
    <definedName name="BExB2K1AV4PGNS1O6C7D7AO411AX" hidden="1">#REF!</definedName>
    <definedName name="BExB2O2UYHKI324YE324E1N7FVIB" localSheetId="6" hidden="1">#REF!</definedName>
    <definedName name="BExB2O2UYHKI324YE324E1N7FVIB" localSheetId="17" hidden="1">#REF!</definedName>
    <definedName name="BExB2O2UYHKI324YE324E1N7FVIB" hidden="1">#REF!</definedName>
    <definedName name="BExB2Q0VJ0MU2URO3JOVUAVHEI3V" localSheetId="6" hidden="1">#REF!</definedName>
    <definedName name="BExB2Q0VJ0MU2URO3JOVUAVHEI3V" localSheetId="17" hidden="1">#REF!</definedName>
    <definedName name="BExB2Q0VJ0MU2URO3JOVUAVHEI3V" hidden="1">#REF!</definedName>
    <definedName name="BExB30IP1DNKNQ6PZ5ERUGR5MK4Z" localSheetId="6" hidden="1">#REF!</definedName>
    <definedName name="BExB30IP1DNKNQ6PZ5ERUGR5MK4Z" localSheetId="17" hidden="1">#REF!</definedName>
    <definedName name="BExB30IP1DNKNQ6PZ5ERUGR5MK4Z" hidden="1">#REF!</definedName>
    <definedName name="BExB385QW2BSSBXS953SSQN2ISSW" localSheetId="6" hidden="1">#REF!</definedName>
    <definedName name="BExB385QW2BSSBXS953SSQN2ISSW" localSheetId="17" hidden="1">#REF!</definedName>
    <definedName name="BExB385QW2BSSBXS953SSQN2ISSW" hidden="1">#REF!</definedName>
    <definedName name="BExB3DEMEV5D9G8FDHD4NQ9X2YNT" localSheetId="6" hidden="1">#REF!</definedName>
    <definedName name="BExB3DEMEV5D9G8FDHD4NQ9X2YNT" localSheetId="17" hidden="1">#REF!</definedName>
    <definedName name="BExB3DEMEV5D9G8FDHD4NQ9X2YNT" hidden="1">#REF!</definedName>
    <definedName name="BExB3RXU8AJQ86I5RXEWLGGR7R7C" localSheetId="6" hidden="1">#REF!</definedName>
    <definedName name="BExB3RXU8AJQ86I5RXEWLGGR7R7C" localSheetId="17" hidden="1">#REF!</definedName>
    <definedName name="BExB3RXU8AJQ86I5RXEWLGGR7R7C" hidden="1">#REF!</definedName>
    <definedName name="BExB442RX0T3L6HUL6X5T21CENW6" localSheetId="6" hidden="1">#REF!</definedName>
    <definedName name="BExB442RX0T3L6HUL6X5T21CENW6" localSheetId="17" hidden="1">#REF!</definedName>
    <definedName name="BExB442RX0T3L6HUL6X5T21CENW6" hidden="1">#REF!</definedName>
    <definedName name="BExB4ADD0L7417CII901XTFKXD1J" localSheetId="6" hidden="1">#REF!</definedName>
    <definedName name="BExB4ADD0L7417CII901XTFKXD1J" localSheetId="17" hidden="1">#REF!</definedName>
    <definedName name="BExB4ADD0L7417CII901XTFKXD1J" hidden="1">#REF!</definedName>
    <definedName name="BExB4DYU06HCGRIPBSWRCXK804UM" localSheetId="6" hidden="1">#REF!</definedName>
    <definedName name="BExB4DYU06HCGRIPBSWRCXK804UM" localSheetId="17" hidden="1">#REF!</definedName>
    <definedName name="BExB4DYU06HCGRIPBSWRCXK804UM" hidden="1">#REF!</definedName>
    <definedName name="BExB4HEZO4E597Q5M4M10LT8TLY3" localSheetId="6" hidden="1">#REF!</definedName>
    <definedName name="BExB4HEZO4E597Q5M4M10LT8TLY3" localSheetId="17" hidden="1">#REF!</definedName>
    <definedName name="BExB4HEZO4E597Q5M4M10LT8TLY3" hidden="1">#REF!</definedName>
    <definedName name="BExB4X01APD3Z8ZW6MVX1P8NAO7G" localSheetId="6" hidden="1">#REF!</definedName>
    <definedName name="BExB4X01APD3Z8ZW6MVX1P8NAO7G" localSheetId="17" hidden="1">#REF!</definedName>
    <definedName name="BExB4X01APD3Z8ZW6MVX1P8NAO7G" hidden="1">#REF!</definedName>
    <definedName name="BExB4Z3EZBGYYI33U0KQ8NEIH8PY" localSheetId="6" hidden="1">#REF!</definedName>
    <definedName name="BExB4Z3EZBGYYI33U0KQ8NEIH8PY" localSheetId="17" hidden="1">#REF!</definedName>
    <definedName name="BExB4Z3EZBGYYI33U0KQ8NEIH8PY" hidden="1">#REF!</definedName>
    <definedName name="BExB4ZJOLU1PXBMG4TPCCLTRMNRE" localSheetId="6" hidden="1">#REF!</definedName>
    <definedName name="BExB4ZJOLU1PXBMG4TPCCLTRMNRE" localSheetId="17" hidden="1">#REF!</definedName>
    <definedName name="BExB4ZJOLU1PXBMG4TPCCLTRMNRE" hidden="1">#REF!</definedName>
    <definedName name="BExB4ZZSDPL4Q05BMVT5TUN0IGKT" localSheetId="6" hidden="1">#REF!</definedName>
    <definedName name="BExB4ZZSDPL4Q05BMVT5TUN0IGKT" localSheetId="17" hidden="1">#REF!</definedName>
    <definedName name="BExB4ZZSDPL4Q05BMVT5TUN0IGKT" hidden="1">#REF!</definedName>
    <definedName name="BExB55368XW7UX657ZSPC6BFE92S" localSheetId="6" hidden="1">#REF!</definedName>
    <definedName name="BExB55368XW7UX657ZSPC6BFE92S" localSheetId="17" hidden="1">#REF!</definedName>
    <definedName name="BExB55368XW7UX657ZSPC6BFE92S" hidden="1">#REF!</definedName>
    <definedName name="BExB57MZEPL2SA2ONPK66YFLZWJU" localSheetId="6" hidden="1">#REF!</definedName>
    <definedName name="BExB57MZEPL2SA2ONPK66YFLZWJU" localSheetId="17" hidden="1">#REF!</definedName>
    <definedName name="BExB57MZEPL2SA2ONPK66YFLZWJU" hidden="1">#REF!</definedName>
    <definedName name="BExB5833OAOJ22VK1YK47FHUSVK2" localSheetId="6" hidden="1">#REF!</definedName>
    <definedName name="BExB5833OAOJ22VK1YK47FHUSVK2" localSheetId="17" hidden="1">#REF!</definedName>
    <definedName name="BExB5833OAOJ22VK1YK47FHUSVK2" hidden="1">#REF!</definedName>
    <definedName name="BExB58JDIHS42JZT9DJJMKA8QFCO" localSheetId="6" hidden="1">#REF!</definedName>
    <definedName name="BExB58JDIHS42JZT9DJJMKA8QFCO" localSheetId="17" hidden="1">#REF!</definedName>
    <definedName name="BExB58JDIHS42JZT9DJJMKA8QFCO" hidden="1">#REF!</definedName>
    <definedName name="BExB58U5FQC5JWV9CGC83HLLZUZI" localSheetId="6" hidden="1">#REF!</definedName>
    <definedName name="BExB58U5FQC5JWV9CGC83HLLZUZI" localSheetId="17" hidden="1">#REF!</definedName>
    <definedName name="BExB58U5FQC5JWV9CGC83HLLZUZI" hidden="1">#REF!</definedName>
    <definedName name="BExB5EDO9XUKHF74X3HAU2WPPHZH" localSheetId="6" hidden="1">#REF!</definedName>
    <definedName name="BExB5EDO9XUKHF74X3HAU2WPPHZH" localSheetId="17" hidden="1">#REF!</definedName>
    <definedName name="BExB5EDO9XUKHF74X3HAU2WPPHZH" hidden="1">#REF!</definedName>
    <definedName name="BExB5EDOQKZIQXT13IG1KLCZ474G" localSheetId="6" hidden="1">#REF!</definedName>
    <definedName name="BExB5EDOQKZIQXT13IG1KLCZ474G" localSheetId="17" hidden="1">#REF!</definedName>
    <definedName name="BExB5EDOQKZIQXT13IG1KLCZ474G" hidden="1">#REF!</definedName>
    <definedName name="BExB5G6EH68AYEP1UT0GHUEL3SLN" localSheetId="6" hidden="1">#REF!</definedName>
    <definedName name="BExB5G6EH68AYEP1UT0GHUEL3SLN" localSheetId="17" hidden="1">#REF!</definedName>
    <definedName name="BExB5G6EH68AYEP1UT0GHUEL3SLN" hidden="1">#REF!</definedName>
    <definedName name="BExB5LVGGXMNUN3D3452G3J62MKF" localSheetId="6" hidden="1">#REF!</definedName>
    <definedName name="BExB5LVGGXMNUN3D3452G3J62MKF" localSheetId="17" hidden="1">#REF!</definedName>
    <definedName name="BExB5LVGGXMNUN3D3452G3J62MKF" hidden="1">#REF!</definedName>
    <definedName name="BExB5QYVEZWFE5DQVHAM760EV05X" localSheetId="6" hidden="1">#REF!</definedName>
    <definedName name="BExB5QYVEZWFE5DQVHAM760EV05X" localSheetId="17" hidden="1">#REF!</definedName>
    <definedName name="BExB5QYVEZWFE5DQVHAM760EV05X" hidden="1">#REF!</definedName>
    <definedName name="BExB5U9IRH14EMOE0YGIE3WIVLFS" localSheetId="6" hidden="1">#REF!</definedName>
    <definedName name="BExB5U9IRH14EMOE0YGIE3WIVLFS" localSheetId="17" hidden="1">#REF!</definedName>
    <definedName name="BExB5U9IRH14EMOE0YGIE3WIVLFS" hidden="1">#REF!</definedName>
    <definedName name="BExB5V5WWQYPK4GCSYZQALJYGC94" localSheetId="6" hidden="1">#REF!</definedName>
    <definedName name="BExB5V5WWQYPK4GCSYZQALJYGC94" localSheetId="17" hidden="1">#REF!</definedName>
    <definedName name="BExB5V5WWQYPK4GCSYZQALJYGC94" hidden="1">#REF!</definedName>
    <definedName name="BExB5VWYMOV6BAIH7XUBBVPU7MMD" localSheetId="6" hidden="1">#REF!</definedName>
    <definedName name="BExB5VWYMOV6BAIH7XUBBVPU7MMD" localSheetId="17" hidden="1">#REF!</definedName>
    <definedName name="BExB5VWYMOV6BAIH7XUBBVPU7MMD" hidden="1">#REF!</definedName>
    <definedName name="BExB610DZWIJP1B72U9QM42COH2B" localSheetId="6" hidden="1">#REF!</definedName>
    <definedName name="BExB610DZWIJP1B72U9QM42COH2B" localSheetId="17" hidden="1">#REF!</definedName>
    <definedName name="BExB610DZWIJP1B72U9QM42COH2B" hidden="1">#REF!</definedName>
    <definedName name="BExB64AX81KEVMGZDXB25NB459SW" localSheetId="6" hidden="1">#REF!</definedName>
    <definedName name="BExB64AX81KEVMGZDXB25NB459SW" localSheetId="17" hidden="1">#REF!</definedName>
    <definedName name="BExB64AX81KEVMGZDXB25NB459SW" hidden="1">#REF!</definedName>
    <definedName name="BExB6C3FUAKK9ML5T767NMWGA9YB" localSheetId="6" hidden="1">#REF!</definedName>
    <definedName name="BExB6C3FUAKK9ML5T767NMWGA9YB" localSheetId="17" hidden="1">#REF!</definedName>
    <definedName name="BExB6C3FUAKK9ML5T767NMWGA9YB" hidden="1">#REF!</definedName>
    <definedName name="BExB6C8X6JYRLKZKK17VE3QUNL3D" localSheetId="6" hidden="1">#REF!</definedName>
    <definedName name="BExB6C8X6JYRLKZKK17VE3QUNL3D" localSheetId="17" hidden="1">#REF!</definedName>
    <definedName name="BExB6C8X6JYRLKZKK17VE3QUNL3D" hidden="1">#REF!</definedName>
    <definedName name="BExB6HN3QRFPXM71MDUK21BKM7PF" localSheetId="6" hidden="1">#REF!</definedName>
    <definedName name="BExB6HN3QRFPXM71MDUK21BKM7PF" localSheetId="17" hidden="1">#REF!</definedName>
    <definedName name="BExB6HN3QRFPXM71MDUK21BKM7PF" hidden="1">#REF!</definedName>
    <definedName name="BExB6I39SKL5BMHHDD9EED7FQD9Z" localSheetId="6" hidden="1">#REF!</definedName>
    <definedName name="BExB6I39SKL5BMHHDD9EED7FQD9Z" localSheetId="17" hidden="1">#REF!</definedName>
    <definedName name="BExB6I39SKL5BMHHDD9EED7FQD9Z" hidden="1">#REF!</definedName>
    <definedName name="BExB6IZMHCZ3LB7N73KD90YB1HBZ" localSheetId="6" hidden="1">#REF!</definedName>
    <definedName name="BExB6IZMHCZ3LB7N73KD90YB1HBZ" localSheetId="17" hidden="1">#REF!</definedName>
    <definedName name="BExB6IZMHCZ3LB7N73KD90YB1HBZ" hidden="1">#REF!</definedName>
    <definedName name="BExB719SGNX4Y8NE6JEXC555K596" localSheetId="6" hidden="1">#REF!</definedName>
    <definedName name="BExB719SGNX4Y8NE6JEXC555K596" localSheetId="17" hidden="1">#REF!</definedName>
    <definedName name="BExB719SGNX4Y8NE6JEXC555K596" hidden="1">#REF!</definedName>
    <definedName name="BExB7265DCHKS7V2OWRBXCZTEIW9" localSheetId="6" hidden="1">#REF!</definedName>
    <definedName name="BExB7265DCHKS7V2OWRBXCZTEIW9" localSheetId="17" hidden="1">#REF!</definedName>
    <definedName name="BExB7265DCHKS7V2OWRBXCZTEIW9" hidden="1">#REF!</definedName>
    <definedName name="BExB74PS5P9G0P09Y6DZSCX0FLTJ" localSheetId="6" hidden="1">#REF!</definedName>
    <definedName name="BExB74PS5P9G0P09Y6DZSCX0FLTJ" localSheetId="17" hidden="1">#REF!</definedName>
    <definedName name="BExB74PS5P9G0P09Y6DZSCX0FLTJ" hidden="1">#REF!</definedName>
    <definedName name="BExB78RH79J0MIF7H8CAZ0CFE88Q" localSheetId="6" hidden="1">#REF!</definedName>
    <definedName name="BExB78RH79J0MIF7H8CAZ0CFE88Q" localSheetId="17" hidden="1">#REF!</definedName>
    <definedName name="BExB78RH79J0MIF7H8CAZ0CFE88Q" hidden="1">#REF!</definedName>
    <definedName name="BExB7ELT09HGDVO5BJC1ZY9D09GZ" localSheetId="6" hidden="1">#REF!</definedName>
    <definedName name="BExB7ELT09HGDVO5BJC1ZY9D09GZ" localSheetId="17" hidden="1">#REF!</definedName>
    <definedName name="BExB7ELT09HGDVO5BJC1ZY9D09GZ" hidden="1">#REF!</definedName>
    <definedName name="BExB7F7EIHG0MYMQYUVG9HIZPHMZ" localSheetId="6" hidden="1">#REF!</definedName>
    <definedName name="BExB7F7EIHG0MYMQYUVG9HIZPHMZ" localSheetId="17" hidden="1">#REF!</definedName>
    <definedName name="BExB7F7EIHG0MYMQYUVG9HIZPHMZ" hidden="1">#REF!</definedName>
    <definedName name="BExB806PAXX70XUTA3ZI7OORD78R" localSheetId="6" hidden="1">#REF!</definedName>
    <definedName name="BExB806PAXX70XUTA3ZI7OORD78R" localSheetId="17" hidden="1">#REF!</definedName>
    <definedName name="BExB806PAXX70XUTA3ZI7OORD78R" hidden="1">#REF!</definedName>
    <definedName name="BExB83199EQQS6I5HE7WADNCK8OE" localSheetId="6" hidden="1">#REF!</definedName>
    <definedName name="BExB83199EQQS6I5HE7WADNCK8OE" localSheetId="17" hidden="1">#REF!</definedName>
    <definedName name="BExB83199EQQS6I5HE7WADNCK8OE" hidden="1">#REF!</definedName>
    <definedName name="BExB8HF4UBVZKQCSRFRUQL2EE6VL" localSheetId="6" hidden="1">#REF!</definedName>
    <definedName name="BExB8HF4UBVZKQCSRFRUQL2EE6VL" localSheetId="17" hidden="1">#REF!</definedName>
    <definedName name="BExB8HF4UBVZKQCSRFRUQL2EE6VL" hidden="1">#REF!</definedName>
    <definedName name="BExB8HKHKZ1ORJZUYGG2M4VSCC39" localSheetId="6" hidden="1">#REF!</definedName>
    <definedName name="BExB8HKHKZ1ORJZUYGG2M4VSCC39" localSheetId="17" hidden="1">#REF!</definedName>
    <definedName name="BExB8HKHKZ1ORJZUYGG2M4VSCC39" hidden="1">#REF!</definedName>
    <definedName name="BExB8HV9YUS1Q77M9SNFRKDLU5HS" localSheetId="6" hidden="1">#REF!</definedName>
    <definedName name="BExB8HV9YUS1Q77M9SNFRKDLU5HS" localSheetId="17" hidden="1">#REF!</definedName>
    <definedName name="BExB8HV9YUS1Q77M9SNFRKDLU5HS" hidden="1">#REF!</definedName>
    <definedName name="BExB8QPH8DC5BESEVPSMBCWVN6PO" localSheetId="6" hidden="1">#REF!</definedName>
    <definedName name="BExB8QPH8DC5BESEVPSMBCWVN6PO" localSheetId="17" hidden="1">#REF!</definedName>
    <definedName name="BExB8QPH8DC5BESEVPSMBCWVN6PO" hidden="1">#REF!</definedName>
    <definedName name="BExB8U5N0D85YR8APKN3PPKG0FWP" localSheetId="6" hidden="1">#REF!</definedName>
    <definedName name="BExB8U5N0D85YR8APKN3PPKG0FWP" localSheetId="17" hidden="1">#REF!</definedName>
    <definedName name="BExB8U5N0D85YR8APKN3PPKG0FWP" hidden="1">#REF!</definedName>
    <definedName name="BExB93G413CK5DKO7925ZHSOBGIN" localSheetId="6" hidden="1">#REF!</definedName>
    <definedName name="BExB93G413CK5DKO7925ZHSOBGIN" localSheetId="17" hidden="1">#REF!</definedName>
    <definedName name="BExB93G413CK5DKO7925ZHSOBGIN" hidden="1">#REF!</definedName>
    <definedName name="BExB96LBXL1JW5A4PP93UJ9UDLKZ" localSheetId="6" hidden="1">#REF!</definedName>
    <definedName name="BExB96LBXL1JW5A4PP93UJ9UDLKZ" localSheetId="17" hidden="1">#REF!</definedName>
    <definedName name="BExB96LBXL1JW5A4PP93UJ9UDLKZ" hidden="1">#REF!</definedName>
    <definedName name="BExB9DHI5I2TJ2LXYPM98EE81L27" localSheetId="6" hidden="1">#REF!</definedName>
    <definedName name="BExB9DHI5I2TJ2LXYPM98EE81L27" localSheetId="17" hidden="1">#REF!</definedName>
    <definedName name="BExB9DHI5I2TJ2LXYPM98EE81L27" hidden="1">#REF!</definedName>
    <definedName name="BExB9G6LZG5OQUY0GZLHX066V3D4" localSheetId="6" hidden="1">#REF!</definedName>
    <definedName name="BExB9G6LZG5OQUY0GZLHX066V3D4" localSheetId="17" hidden="1">#REF!</definedName>
    <definedName name="BExB9G6LZG5OQUY0GZLHX066V3D4" hidden="1">#REF!</definedName>
    <definedName name="BExB9IFG9FW3RQUDIMDFKIYDB4HE" localSheetId="6" hidden="1">#REF!</definedName>
    <definedName name="BExB9IFG9FW3RQUDIMDFKIYDB4HE" localSheetId="17" hidden="1">#REF!</definedName>
    <definedName name="BExB9IFG9FW3RQUDIMDFKIYDB4HE" hidden="1">#REF!</definedName>
    <definedName name="BExB9NDIZ7LGMTL8351GRA6VK2K0" localSheetId="6" hidden="1">#REF!</definedName>
    <definedName name="BExB9NDIZ7LGMTL8351GRA6VK2K0" localSheetId="17" hidden="1">#REF!</definedName>
    <definedName name="BExB9NDIZ7LGMTL8351GRA6VK2K0" hidden="1">#REF!</definedName>
    <definedName name="BExB9Q2MZZHBGW8QQKVEYIMJBPIE" localSheetId="6" hidden="1">#REF!</definedName>
    <definedName name="BExB9Q2MZZHBGW8QQKVEYIMJBPIE" localSheetId="17" hidden="1">#REF!</definedName>
    <definedName name="BExB9Q2MZZHBGW8QQKVEYIMJBPIE" hidden="1">#REF!</definedName>
    <definedName name="BExBA1GON0EZRJ20UYPILAPLNQWM" localSheetId="6" hidden="1">#REF!</definedName>
    <definedName name="BExBA1GON0EZRJ20UYPILAPLNQWM" localSheetId="17" hidden="1">#REF!</definedName>
    <definedName name="BExBA1GON0EZRJ20UYPILAPLNQWM" hidden="1">#REF!</definedName>
    <definedName name="BExBA525BALJ5HMTDMMSM5WWJ1YW" localSheetId="6" hidden="1">#REF!</definedName>
    <definedName name="BExBA525BALJ5HMTDMMSM5WWJ1YW" localSheetId="17" hidden="1">#REF!</definedName>
    <definedName name="BExBA525BALJ5HMTDMMSM5WWJ1YW" hidden="1">#REF!</definedName>
    <definedName name="BExBA69ASGYRZW1G1DYIS9QRRTBN" localSheetId="6" hidden="1">#REF!</definedName>
    <definedName name="BExBA69ASGYRZW1G1DYIS9QRRTBN" localSheetId="17" hidden="1">#REF!</definedName>
    <definedName name="BExBA69ASGYRZW1G1DYIS9QRRTBN" hidden="1">#REF!</definedName>
    <definedName name="BExBA6K42582A14WFFWQ3Q8QQWB6" localSheetId="6" hidden="1">#REF!</definedName>
    <definedName name="BExBA6K42582A14WFFWQ3Q8QQWB6" localSheetId="17" hidden="1">#REF!</definedName>
    <definedName name="BExBA6K42582A14WFFWQ3Q8QQWB6" hidden="1">#REF!</definedName>
    <definedName name="BExBA8I5D4R8R2PYQ1K16TWGTOEP" localSheetId="6" hidden="1">#REF!</definedName>
    <definedName name="BExBA8I5D4R8R2PYQ1K16TWGTOEP" localSheetId="17" hidden="1">#REF!</definedName>
    <definedName name="BExBA8I5D4R8R2PYQ1K16TWGTOEP" hidden="1">#REF!</definedName>
    <definedName name="BExBA93PE0DGUUTA7LLSIGBIXWE5" localSheetId="6" hidden="1">#REF!</definedName>
    <definedName name="BExBA93PE0DGUUTA7LLSIGBIXWE5" localSheetId="17" hidden="1">#REF!</definedName>
    <definedName name="BExBA93PE0DGUUTA7LLSIGBIXWE5" hidden="1">#REF!</definedName>
    <definedName name="BExBABCQMR685CQ1SC8CECO7GTGB" localSheetId="6" hidden="1">#REF!</definedName>
    <definedName name="BExBABCQMR685CQ1SC8CECO7GTGB" localSheetId="17" hidden="1">#REF!</definedName>
    <definedName name="BExBABCQMR685CQ1SC8CECO7GTGB" hidden="1">#REF!</definedName>
    <definedName name="BExBAI8X0FKDQJ6YZJQDTTG4ZCWY" localSheetId="6" hidden="1">#REF!</definedName>
    <definedName name="BExBAI8X0FKDQJ6YZJQDTTG4ZCWY" localSheetId="17" hidden="1">#REF!</definedName>
    <definedName name="BExBAI8X0FKDQJ6YZJQDTTG4ZCWY" hidden="1">#REF!</definedName>
    <definedName name="BExBAKN7XIBAXCF9PCNVS038PCQO" localSheetId="6" hidden="1">#REF!</definedName>
    <definedName name="BExBAKN7XIBAXCF9PCNVS038PCQO" localSheetId="17" hidden="1">#REF!</definedName>
    <definedName name="BExBAKN7XIBAXCF9PCNVS038PCQO" hidden="1">#REF!</definedName>
    <definedName name="BExBAKXZ7PBW3DDKKA5MWC1ZUC7O" localSheetId="6" hidden="1">#REF!</definedName>
    <definedName name="BExBAKXZ7PBW3DDKKA5MWC1ZUC7O" localSheetId="17" hidden="1">#REF!</definedName>
    <definedName name="BExBAKXZ7PBW3DDKKA5MWC1ZUC7O" hidden="1">#REF!</definedName>
    <definedName name="BExBAO8NLXZXHO6KCIECSFCH3RR0" localSheetId="6" hidden="1">#REF!</definedName>
    <definedName name="BExBAO8NLXZXHO6KCIECSFCH3RR0" localSheetId="17" hidden="1">#REF!</definedName>
    <definedName name="BExBAO8NLXZXHO6KCIECSFCH3RR0" hidden="1">#REF!</definedName>
    <definedName name="BExBAOOT1KBSIEISN1ADL4RMY879" localSheetId="6" hidden="1">#REF!</definedName>
    <definedName name="BExBAOOT1KBSIEISN1ADL4RMY879" localSheetId="17" hidden="1">#REF!</definedName>
    <definedName name="BExBAOOT1KBSIEISN1ADL4RMY879" hidden="1">#REF!</definedName>
    <definedName name="BExBAVKX8Q09370X1GCZWJ4E91YJ" localSheetId="6" hidden="1">#REF!</definedName>
    <definedName name="BExBAVKX8Q09370X1GCZWJ4E91YJ" localSheetId="17" hidden="1">#REF!</definedName>
    <definedName name="BExBAVKX8Q09370X1GCZWJ4E91YJ" hidden="1">#REF!</definedName>
    <definedName name="BExBAX2X2ENJYO4QTR5VAIQ86L7B" localSheetId="6" hidden="1">#REF!</definedName>
    <definedName name="BExBAX2X2ENJYO4QTR5VAIQ86L7B" localSheetId="17" hidden="1">#REF!</definedName>
    <definedName name="BExBAX2X2ENJYO4QTR5VAIQ86L7B" hidden="1">#REF!</definedName>
    <definedName name="BExBAZ13D3F1DVJQ6YJ8JGUYEYJE" localSheetId="6" hidden="1">#REF!</definedName>
    <definedName name="BExBAZ13D3F1DVJQ6YJ8JGUYEYJE" localSheetId="17" hidden="1">#REF!</definedName>
    <definedName name="BExBAZ13D3F1DVJQ6YJ8JGUYEYJE" hidden="1">#REF!</definedName>
    <definedName name="BExBBMPCB1QOZY8WWEX4J21JDE6U" localSheetId="6" hidden="1">#REF!</definedName>
    <definedName name="BExBBMPCB1QOZY8WWEX4J21JDE6U" localSheetId="17" hidden="1">#REF!</definedName>
    <definedName name="BExBBMPCB1QOZY8WWEX4J21JDE6U" hidden="1">#REF!</definedName>
    <definedName name="BExBBU1QQWUE0YFG7O1TN0RFLSSG" localSheetId="6" hidden="1">#REF!</definedName>
    <definedName name="BExBBU1QQWUE0YFG7O1TN0RFLSSG" localSheetId="17" hidden="1">#REF!</definedName>
    <definedName name="BExBBU1QQWUE0YFG7O1TN0RFLSSG" hidden="1">#REF!</definedName>
    <definedName name="BExBBUCJQRR74Q7GPWDEZXYK2KJL" localSheetId="6" hidden="1">#REF!</definedName>
    <definedName name="BExBBUCJQRR74Q7GPWDEZXYK2KJL" localSheetId="17" hidden="1">#REF!</definedName>
    <definedName name="BExBBUCJQRR74Q7GPWDEZXYK2KJL" hidden="1">#REF!</definedName>
    <definedName name="BExBBV8XVMD9CKZY711T0BN7H3PM" localSheetId="6" hidden="1">#REF!</definedName>
    <definedName name="BExBBV8XVMD9CKZY711T0BN7H3PM" localSheetId="17" hidden="1">#REF!</definedName>
    <definedName name="BExBBV8XVMD9CKZY711T0BN7H3PM" hidden="1">#REF!</definedName>
    <definedName name="BExBC78HXWXHO3XAB6E8NVTBGLJS" localSheetId="6" hidden="1">#REF!</definedName>
    <definedName name="BExBC78HXWXHO3XAB6E8NVTBGLJS" localSheetId="17" hidden="1">#REF!</definedName>
    <definedName name="BExBC78HXWXHO3XAB6E8NVTBGLJS" hidden="1">#REF!</definedName>
    <definedName name="BExBCFH3SMGZ2IPHFB6BCM9O3W0H" localSheetId="6" hidden="1">#REF!</definedName>
    <definedName name="BExBCFH3SMGZ2IPHFB6BCM9O3W0H" localSheetId="17" hidden="1">#REF!</definedName>
    <definedName name="BExBCFH3SMGZ2IPHFB6BCM9O3W0H" hidden="1">#REF!</definedName>
    <definedName name="BExBCK9SCAABKOT9IP6TEPRR7YDT" localSheetId="6" hidden="1">#REF!</definedName>
    <definedName name="BExBCK9SCAABKOT9IP6TEPRR7YDT" localSheetId="17" hidden="1">#REF!</definedName>
    <definedName name="BExBCK9SCAABKOT9IP6TEPRR7YDT" hidden="1">#REF!</definedName>
    <definedName name="BExBCKKJFFT2RP50WNPKBT7X8PJ3" localSheetId="6" hidden="1">#REF!</definedName>
    <definedName name="BExBCKKJFFT2RP50WNPKBT7X8PJ3" localSheetId="17" hidden="1">#REF!</definedName>
    <definedName name="BExBCKKJFFT2RP50WNPKBT7X8PJ3" hidden="1">#REF!</definedName>
    <definedName name="BExBCKKJTIRKC1RZJRTK65HHLX4W" localSheetId="6" hidden="1">#REF!</definedName>
    <definedName name="BExBCKKJTIRKC1RZJRTK65HHLX4W" localSheetId="17" hidden="1">#REF!</definedName>
    <definedName name="BExBCKKJTIRKC1RZJRTK65HHLX4W" hidden="1">#REF!</definedName>
    <definedName name="BExBCLMEPAN3XXX174TU8SS0627Q" localSheetId="6" hidden="1">#REF!</definedName>
    <definedName name="BExBCLMEPAN3XXX174TU8SS0627Q" localSheetId="17" hidden="1">#REF!</definedName>
    <definedName name="BExBCLMEPAN3XXX174TU8SS0627Q" hidden="1">#REF!</definedName>
    <definedName name="BExBCRBEYR2KZ8FAQFZ2NHY13WIY" localSheetId="6" hidden="1">#REF!</definedName>
    <definedName name="BExBCRBEYR2KZ8FAQFZ2NHY13WIY" localSheetId="17" hidden="1">#REF!</definedName>
    <definedName name="BExBCRBEYR2KZ8FAQFZ2NHY13WIY" hidden="1">#REF!</definedName>
    <definedName name="BExBD4I559NXSV6J07Q343TKYMVJ" localSheetId="6" hidden="1">#REF!</definedName>
    <definedName name="BExBD4I559NXSV6J07Q343TKYMVJ" localSheetId="17" hidden="1">#REF!</definedName>
    <definedName name="BExBD4I559NXSV6J07Q343TKYMVJ" hidden="1">#REF!</definedName>
    <definedName name="BExBD9W8C0W9N6L1AFL18JP4H94W" localSheetId="6" hidden="1">#REF!</definedName>
    <definedName name="BExBD9W8C0W9N6L1AFL18JP4H94W" localSheetId="17" hidden="1">#REF!</definedName>
    <definedName name="BExBD9W8C0W9N6L1AFL18JP4H94W" hidden="1">#REF!</definedName>
    <definedName name="BExBDBZQLTX3OGFYGULQFK5WEZU5" localSheetId="6" hidden="1">#REF!</definedName>
    <definedName name="BExBDBZQLTX3OGFYGULQFK5WEZU5" localSheetId="17" hidden="1">#REF!</definedName>
    <definedName name="BExBDBZQLTX3OGFYGULQFK5WEZU5" hidden="1">#REF!</definedName>
    <definedName name="BExBDJS9TUEU8Z84IV59E5V4T8K6" localSheetId="6" hidden="1">#REF!</definedName>
    <definedName name="BExBDJS9TUEU8Z84IV59E5V4T8K6" localSheetId="17" hidden="1">#REF!</definedName>
    <definedName name="BExBDJS9TUEU8Z84IV59E5V4T8K6" hidden="1">#REF!</definedName>
    <definedName name="BExBDKOMSVH4XMH52CFJ3F028I9R" localSheetId="6" hidden="1">#REF!</definedName>
    <definedName name="BExBDKOMSVH4XMH52CFJ3F028I9R" localSheetId="17" hidden="1">#REF!</definedName>
    <definedName name="BExBDKOMSVH4XMH52CFJ3F028I9R" hidden="1">#REF!</definedName>
    <definedName name="BExBDSRXVZQ0W5WXQMP5XD00GRRL" localSheetId="6" hidden="1">#REF!</definedName>
    <definedName name="BExBDSRXVZQ0W5WXQMP5XD00GRRL" localSheetId="17" hidden="1">#REF!</definedName>
    <definedName name="BExBDSRXVZQ0W5WXQMP5XD00GRRL" hidden="1">#REF!</definedName>
    <definedName name="BExBDTJ0J7XEHB9OATXFF5I8FZBJ" localSheetId="6" hidden="1">#REF!</definedName>
    <definedName name="BExBDTJ0J7XEHB9OATXFF5I8FZBJ" localSheetId="17" hidden="1">#REF!</definedName>
    <definedName name="BExBDTJ0J7XEHB9OATXFF5I8FZBJ" hidden="1">#REF!</definedName>
    <definedName name="BExBDUVGK3E1J4JY9ZYTS7V14BLY" localSheetId="6" hidden="1">#REF!</definedName>
    <definedName name="BExBDUVGK3E1J4JY9ZYTS7V14BLY" localSheetId="17" hidden="1">#REF!</definedName>
    <definedName name="BExBDUVGK3E1J4JY9ZYTS7V14BLY" hidden="1">#REF!</definedName>
    <definedName name="BExBE0KGY14GSWOGPU4HSJRLD2UD" localSheetId="6" hidden="1">#REF!</definedName>
    <definedName name="BExBE0KGY14GSWOGPU4HSJRLD2UD" localSheetId="17" hidden="1">#REF!</definedName>
    <definedName name="BExBE0KGY14GSWOGPU4HSJRLD2UD" hidden="1">#REF!</definedName>
    <definedName name="BExBE162OSBKD30I7T1DKKPT3I9I" localSheetId="6" hidden="1">#REF!</definedName>
    <definedName name="BExBE162OSBKD30I7T1DKKPT3I9I" localSheetId="17" hidden="1">#REF!</definedName>
    <definedName name="BExBE162OSBKD30I7T1DKKPT3I9I" hidden="1">#REF!</definedName>
    <definedName name="BExBEC9ATLQZF86W1M3APSM4HEOH" localSheetId="6" hidden="1">#REF!</definedName>
    <definedName name="BExBEC9ATLQZF86W1M3APSM4HEOH" localSheetId="17" hidden="1">#REF!</definedName>
    <definedName name="BExBEC9ATLQZF86W1M3APSM4HEOH" hidden="1">#REF!</definedName>
    <definedName name="BExBEXU4CFCM1P5CTZ4NE14PBGDA" localSheetId="6" hidden="1">#REF!</definedName>
    <definedName name="BExBEXU4CFCM1P5CTZ4NE14PBGDA" localSheetId="17" hidden="1">#REF!</definedName>
    <definedName name="BExBEXU4CFCM1P5CTZ4NE14PBGDA" hidden="1">#REF!</definedName>
    <definedName name="BExBEYFQJE9YK12A6JBMRFKEC7RN" localSheetId="6" hidden="1">#REF!</definedName>
    <definedName name="BExBEYFQJE9YK12A6JBMRFKEC7RN" localSheetId="17" hidden="1">#REF!</definedName>
    <definedName name="BExBEYFQJE9YK12A6JBMRFKEC7RN" hidden="1">#REF!</definedName>
    <definedName name="BExBG1ED81J2O4A2S5F5Y3BPHMCR" localSheetId="6" hidden="1">#REF!</definedName>
    <definedName name="BExBG1ED81J2O4A2S5F5Y3BPHMCR" localSheetId="17" hidden="1">#REF!</definedName>
    <definedName name="BExBG1ED81J2O4A2S5F5Y3BPHMCR" hidden="1">#REF!</definedName>
    <definedName name="BExCRK0K58VDM9V35DGI6VK8C92V" localSheetId="6" hidden="1">#REF!</definedName>
    <definedName name="BExCRK0K58VDM9V35DGI6VK8C92V" localSheetId="17" hidden="1">#REF!</definedName>
    <definedName name="BExCRK0K58VDM9V35DGI6VK8C92V" hidden="1">#REF!</definedName>
    <definedName name="BExCRLIHS7466WFJ3RPIUGGXYESZ" localSheetId="6" hidden="1">#REF!</definedName>
    <definedName name="BExCRLIHS7466WFJ3RPIUGGXYESZ" localSheetId="17" hidden="1">#REF!</definedName>
    <definedName name="BExCRLIHS7466WFJ3RPIUGGXYESZ" hidden="1">#REF!</definedName>
    <definedName name="BExCRXSXMF4LHAQZHN64FXJPMVZ7" localSheetId="6" hidden="1">#REF!</definedName>
    <definedName name="BExCRXSXMF4LHAQZHN64FXJPMVZ7" localSheetId="17" hidden="1">#REF!</definedName>
    <definedName name="BExCRXSXMF4LHAQZHN64FXJPMVZ7" hidden="1">#REF!</definedName>
    <definedName name="BExCS1EDDUEAEWHVYXHIP9I1WCJH" localSheetId="6" hidden="1">#REF!</definedName>
    <definedName name="BExCS1EDDUEAEWHVYXHIP9I1WCJH" localSheetId="17" hidden="1">#REF!</definedName>
    <definedName name="BExCS1EDDUEAEWHVYXHIP9I1WCJH" hidden="1">#REF!</definedName>
    <definedName name="BExCS1P5QG0X3OTHKX07RALOE5T5" localSheetId="6" hidden="1">#REF!</definedName>
    <definedName name="BExCS1P5QG0X3OTHKX07RALOE5T5" localSheetId="17" hidden="1">#REF!</definedName>
    <definedName name="BExCS1P5QG0X3OTHKX07RALOE5T5" hidden="1">#REF!</definedName>
    <definedName name="BExCS7ZPMHFJ4UJDAL8CQOLSZ13B" localSheetId="6" hidden="1">#REF!</definedName>
    <definedName name="BExCS7ZPMHFJ4UJDAL8CQOLSZ13B" localSheetId="17" hidden="1">#REF!</definedName>
    <definedName name="BExCS7ZPMHFJ4UJDAL8CQOLSZ13B" hidden="1">#REF!</definedName>
    <definedName name="BExCS8W4NJUZH9S1CYB6XSDLEPBW" localSheetId="6" hidden="1">#REF!</definedName>
    <definedName name="BExCS8W4NJUZH9S1CYB6XSDLEPBW" localSheetId="17" hidden="1">#REF!</definedName>
    <definedName name="BExCS8W4NJUZH9S1CYB6XSDLEPBW" hidden="1">#REF!</definedName>
    <definedName name="BExCSAE1M6G20R41J0Y24YNN0YC1" localSheetId="6" hidden="1">#REF!</definedName>
    <definedName name="BExCSAE1M6G20R41J0Y24YNN0YC1" localSheetId="17" hidden="1">#REF!</definedName>
    <definedName name="BExCSAE1M6G20R41J0Y24YNN0YC1" hidden="1">#REF!</definedName>
    <definedName name="BExCSAOUZOYKHN7HV511TO8VDJ02" localSheetId="6" hidden="1">#REF!</definedName>
    <definedName name="BExCSAOUZOYKHN7HV511TO8VDJ02" localSheetId="17" hidden="1">#REF!</definedName>
    <definedName name="BExCSAOUZOYKHN7HV511TO8VDJ02" hidden="1">#REF!</definedName>
    <definedName name="BExCSJ2XVKHN6ULCF7JML0TCRKEO" localSheetId="6" hidden="1">#REF!</definedName>
    <definedName name="BExCSJ2XVKHN6ULCF7JML0TCRKEO" localSheetId="17" hidden="1">#REF!</definedName>
    <definedName name="BExCSJ2XVKHN6ULCF7JML0TCRKEO" hidden="1">#REF!</definedName>
    <definedName name="BExCSMOFTXSUEC1T46LR1UPYRCX5" localSheetId="6" hidden="1">#REF!</definedName>
    <definedName name="BExCSMOFTXSUEC1T46LR1UPYRCX5" localSheetId="17" hidden="1">#REF!</definedName>
    <definedName name="BExCSMOFTXSUEC1T46LR1UPYRCX5" hidden="1">#REF!</definedName>
    <definedName name="BExCSSDG3TM6TPKS19E9QYJEELZ6" localSheetId="6" hidden="1">#REF!</definedName>
    <definedName name="BExCSSDG3TM6TPKS19E9QYJEELZ6" localSheetId="17" hidden="1">#REF!</definedName>
    <definedName name="BExCSSDG3TM6TPKS19E9QYJEELZ6" hidden="1">#REF!</definedName>
    <definedName name="BExCSZV7U67UWXL2HKJNM5W1E4OO" localSheetId="6" hidden="1">#REF!</definedName>
    <definedName name="BExCSZV7U67UWXL2HKJNM5W1E4OO" localSheetId="17" hidden="1">#REF!</definedName>
    <definedName name="BExCSZV7U67UWXL2HKJNM5W1E4OO" hidden="1">#REF!</definedName>
    <definedName name="BExCT4NSDT61OCH04Y2QIFIOP75H" localSheetId="6" hidden="1">#REF!</definedName>
    <definedName name="BExCT4NSDT61OCH04Y2QIFIOP75H" localSheetId="17" hidden="1">#REF!</definedName>
    <definedName name="BExCT4NSDT61OCH04Y2QIFIOP75H" hidden="1">#REF!</definedName>
    <definedName name="BExCTHZWIPJVLE56GATEFKPIKLK2" localSheetId="6" hidden="1">#REF!</definedName>
    <definedName name="BExCTHZWIPJVLE56GATEFKPIKLK2" localSheetId="17" hidden="1">#REF!</definedName>
    <definedName name="BExCTHZWIPJVLE56GATEFKPIKLK2" hidden="1">#REF!</definedName>
    <definedName name="BExCTW8G3VCZ55S09HTUGXKB1P2M" localSheetId="6" hidden="1">#REF!</definedName>
    <definedName name="BExCTW8G3VCZ55S09HTUGXKB1P2M" localSheetId="17" hidden="1">#REF!</definedName>
    <definedName name="BExCTW8G3VCZ55S09HTUGXKB1P2M" hidden="1">#REF!</definedName>
    <definedName name="BExCTYS2KX0QANOLT8LGZ9WV3S3T" localSheetId="6" hidden="1">#REF!</definedName>
    <definedName name="BExCTYS2KX0QANOLT8LGZ9WV3S3T" localSheetId="17" hidden="1">#REF!</definedName>
    <definedName name="BExCTYS2KX0QANOLT8LGZ9WV3S3T" hidden="1">#REF!</definedName>
    <definedName name="BExCTZ2V6H9TT6LFGK3SADZ2TIGQ" localSheetId="6" hidden="1">#REF!</definedName>
    <definedName name="BExCTZ2V6H9TT6LFGK3SADZ2TIGQ" localSheetId="17" hidden="1">#REF!</definedName>
    <definedName name="BExCTZ2V6H9TT6LFGK3SADZ2TIGQ" hidden="1">#REF!</definedName>
    <definedName name="BExCTZZ9JNES4EDHW97NP0EGQALX" localSheetId="6" hidden="1">#REF!</definedName>
    <definedName name="BExCTZZ9JNES4EDHW97NP0EGQALX" localSheetId="17" hidden="1">#REF!</definedName>
    <definedName name="BExCTZZ9JNES4EDHW97NP0EGQALX" hidden="1">#REF!</definedName>
    <definedName name="BExCU0A1V6NMZQ9ASYJ8QIVQ5UR2" localSheetId="6" hidden="1">#REF!</definedName>
    <definedName name="BExCU0A1V6NMZQ9ASYJ8QIVQ5UR2" localSheetId="17" hidden="1">#REF!</definedName>
    <definedName name="BExCU0A1V6NMZQ9ASYJ8QIVQ5UR2" hidden="1">#REF!</definedName>
    <definedName name="BExCU2834920JBHSPCRC4UF80OLL" localSheetId="6" hidden="1">#REF!</definedName>
    <definedName name="BExCU2834920JBHSPCRC4UF80OLL" localSheetId="17" hidden="1">#REF!</definedName>
    <definedName name="BExCU2834920JBHSPCRC4UF80OLL" hidden="1">#REF!</definedName>
    <definedName name="BExCU8O54I3P3WRYWY1CRP3S78QY" localSheetId="6" hidden="1">#REF!</definedName>
    <definedName name="BExCU8O54I3P3WRYWY1CRP3S78QY" localSheetId="17" hidden="1">#REF!</definedName>
    <definedName name="BExCU8O54I3P3WRYWY1CRP3S78QY" hidden="1">#REF!</definedName>
    <definedName name="BExCUDRJO23YOKT8GPWOVQ4XEHF5" localSheetId="6" hidden="1">#REF!</definedName>
    <definedName name="BExCUDRJO23YOKT8GPWOVQ4XEHF5" localSheetId="17" hidden="1">#REF!</definedName>
    <definedName name="BExCUDRJO23YOKT8GPWOVQ4XEHF5" hidden="1">#REF!</definedName>
    <definedName name="BExCULEOALM7SEHVMQC4B4N25MRM" localSheetId="6" hidden="1">#REF!</definedName>
    <definedName name="BExCULEOALM7SEHVMQC4B4N25MRM" localSheetId="17" hidden="1">#REF!</definedName>
    <definedName name="BExCULEOALM7SEHVMQC4B4N25MRM" hidden="1">#REF!</definedName>
    <definedName name="BExCUPAXFR16YMWL30ME3F3BSRDZ" localSheetId="6" hidden="1">#REF!</definedName>
    <definedName name="BExCUPAXFR16YMWL30ME3F3BSRDZ" localSheetId="17" hidden="1">#REF!</definedName>
    <definedName name="BExCUPAXFR16YMWL30ME3F3BSRDZ" hidden="1">#REF!</definedName>
    <definedName name="BExCUR94DHCE47PUUWEMT5QZOYR2" localSheetId="6" hidden="1">#REF!</definedName>
    <definedName name="BExCUR94DHCE47PUUWEMT5QZOYR2" localSheetId="17" hidden="1">#REF!</definedName>
    <definedName name="BExCUR94DHCE47PUUWEMT5QZOYR2" hidden="1">#REF!</definedName>
    <definedName name="BExCV5HJSTBNPQZVGYJY9AZ4IJ26" localSheetId="6" hidden="1">#REF!</definedName>
    <definedName name="BExCV5HJSTBNPQZVGYJY9AZ4IJ26" localSheetId="17" hidden="1">#REF!</definedName>
    <definedName name="BExCV5HJSTBNPQZVGYJY9AZ4IJ26" hidden="1">#REF!</definedName>
    <definedName name="BExCV634L7SVHGB0UDDTRRQ2Q72H" localSheetId="6" hidden="1">#REF!</definedName>
    <definedName name="BExCV634L7SVHGB0UDDTRRQ2Q72H" localSheetId="17" hidden="1">#REF!</definedName>
    <definedName name="BExCV634L7SVHGB0UDDTRRQ2Q72H" hidden="1">#REF!</definedName>
    <definedName name="BExCVBXGSXT9FWJRG62PX9S1RK83" localSheetId="6" hidden="1">#REF!</definedName>
    <definedName name="BExCVBXGSXT9FWJRG62PX9S1RK83" localSheetId="17" hidden="1">#REF!</definedName>
    <definedName name="BExCVBXGSXT9FWJRG62PX9S1RK83" hidden="1">#REF!</definedName>
    <definedName name="BExCVHBNLOHNFS0JAV3I1XGPNH9W" localSheetId="6" hidden="1">#REF!</definedName>
    <definedName name="BExCVHBNLOHNFS0JAV3I1XGPNH9W" localSheetId="17" hidden="1">#REF!</definedName>
    <definedName name="BExCVHBNLOHNFS0JAV3I1XGPNH9W" hidden="1">#REF!</definedName>
    <definedName name="BExCVI86R31A2IOZIEBY1FJLVILD" localSheetId="6" hidden="1">#REF!</definedName>
    <definedName name="BExCVI86R31A2IOZIEBY1FJLVILD" localSheetId="17" hidden="1">#REF!</definedName>
    <definedName name="BExCVI86R31A2IOZIEBY1FJLVILD" hidden="1">#REF!</definedName>
    <definedName name="BExCVKGZXE0I9EIXKBZVSGSEY2RR" localSheetId="6" hidden="1">#REF!</definedName>
    <definedName name="BExCVKGZXE0I9EIXKBZVSGSEY2RR" localSheetId="17" hidden="1">#REF!</definedName>
    <definedName name="BExCVKGZXE0I9EIXKBZVSGSEY2RR" hidden="1">#REF!</definedName>
    <definedName name="BExCVNROVORCSNX9HKHKPHY0URS3" localSheetId="6" hidden="1">#REF!</definedName>
    <definedName name="BExCVNROVORCSNX9HKHKPHY0URS3" localSheetId="17" hidden="1">#REF!</definedName>
    <definedName name="BExCVNROVORCSNX9HKHKPHY0URS3" hidden="1">#REF!</definedName>
    <definedName name="BExCVPEZON7VV6NOWII8VZMONPCJ" localSheetId="6" hidden="1">#REF!</definedName>
    <definedName name="BExCVPEZON7VV6NOWII8VZMONPCJ" localSheetId="17" hidden="1">#REF!</definedName>
    <definedName name="BExCVPEZON7VV6NOWII8VZMONPCJ" hidden="1">#REF!</definedName>
    <definedName name="BExCVV44WY5807WGMTGKPW0GT256" localSheetId="6" hidden="1">#REF!</definedName>
    <definedName name="BExCVV44WY5807WGMTGKPW0GT256" localSheetId="17" hidden="1">#REF!</definedName>
    <definedName name="BExCVV44WY5807WGMTGKPW0GT256" hidden="1">#REF!</definedName>
    <definedName name="BExCVZ5PN4V6MRBZ04PZJW3GEF8S" localSheetId="6" hidden="1">#REF!</definedName>
    <definedName name="BExCVZ5PN4V6MRBZ04PZJW3GEF8S" localSheetId="17" hidden="1">#REF!</definedName>
    <definedName name="BExCVZ5PN4V6MRBZ04PZJW3GEF8S" hidden="1">#REF!</definedName>
    <definedName name="BExCW13R0GWJYGXZBNCPAHQN4NR2" localSheetId="6" hidden="1">#REF!</definedName>
    <definedName name="BExCW13R0GWJYGXZBNCPAHQN4NR2" localSheetId="17" hidden="1">#REF!</definedName>
    <definedName name="BExCW13R0GWJYGXZBNCPAHQN4NR2" hidden="1">#REF!</definedName>
    <definedName name="BExCW9Y5HWU4RJTNX74O6L24VGCK" localSheetId="6" hidden="1">#REF!</definedName>
    <definedName name="BExCW9Y5HWU4RJTNX74O6L24VGCK" localSheetId="17" hidden="1">#REF!</definedName>
    <definedName name="BExCW9Y5HWU4RJTNX74O6L24VGCK" hidden="1">#REF!</definedName>
    <definedName name="BExCWHADQJRXWFDGV2KMANWIY1YN" localSheetId="6" hidden="1">#REF!</definedName>
    <definedName name="BExCWHADQJRXWFDGV2KMANWIY1YN" localSheetId="17" hidden="1">#REF!</definedName>
    <definedName name="BExCWHADQJRXWFDGV2KMANWIY1YN" hidden="1">#REF!</definedName>
    <definedName name="BExCWPDPESGZS07QGBLSBWDNVJLZ" localSheetId="6" hidden="1">#REF!</definedName>
    <definedName name="BExCWPDPESGZS07QGBLSBWDNVJLZ" localSheetId="17" hidden="1">#REF!</definedName>
    <definedName name="BExCWPDPESGZS07QGBLSBWDNVJLZ" hidden="1">#REF!</definedName>
    <definedName name="BExCWTVKHIVCRHF8GC39KI58YM5K" localSheetId="6" hidden="1">#REF!</definedName>
    <definedName name="BExCWTVKHIVCRHF8GC39KI58YM5K" localSheetId="17" hidden="1">#REF!</definedName>
    <definedName name="BExCWTVKHIVCRHF8GC39KI58YM5K" hidden="1">#REF!</definedName>
    <definedName name="BExCX2KGRZBRVLZNM8SUSIE6A0RL" localSheetId="6" hidden="1">#REF!</definedName>
    <definedName name="BExCX2KGRZBRVLZNM8SUSIE6A0RL" localSheetId="17" hidden="1">#REF!</definedName>
    <definedName name="BExCX2KGRZBRVLZNM8SUSIE6A0RL" hidden="1">#REF!</definedName>
    <definedName name="BExCX3X451T70LZ1VF95L7W4Y4TM" localSheetId="6" hidden="1">#REF!</definedName>
    <definedName name="BExCX3X451T70LZ1VF95L7W4Y4TM" localSheetId="17" hidden="1">#REF!</definedName>
    <definedName name="BExCX3X451T70LZ1VF95L7W4Y4TM" hidden="1">#REF!</definedName>
    <definedName name="BExCX4NZ2N1OUGXM7EV0U7VULJMM" localSheetId="6" hidden="1">#REF!</definedName>
    <definedName name="BExCX4NZ2N1OUGXM7EV0U7VULJMM" localSheetId="17" hidden="1">#REF!</definedName>
    <definedName name="BExCX4NZ2N1OUGXM7EV0U7VULJMM" hidden="1">#REF!</definedName>
    <definedName name="BExCXILMURGYMAH6N5LF5DV6K3GM" localSheetId="6" hidden="1">#REF!</definedName>
    <definedName name="BExCXILMURGYMAH6N5LF5DV6K3GM" localSheetId="17" hidden="1">#REF!</definedName>
    <definedName name="BExCXILMURGYMAH6N5LF5DV6K3GM" hidden="1">#REF!</definedName>
    <definedName name="BExCXQUFBMXQ1650735H48B1AZT3" localSheetId="6" hidden="1">#REF!</definedName>
    <definedName name="BExCXQUFBMXQ1650735H48B1AZT3" localSheetId="17" hidden="1">#REF!</definedName>
    <definedName name="BExCXQUFBMXQ1650735H48B1AZT3" hidden="1">#REF!</definedName>
    <definedName name="BExCXYSBKJ9SZQD7XS2WUS6SVBJO" localSheetId="6" hidden="1">#REF!</definedName>
    <definedName name="BExCXYSBKJ9SZQD7XS2WUS6SVBJO" localSheetId="17" hidden="1">#REF!</definedName>
    <definedName name="BExCXYSBKJ9SZQD7XS2WUS6SVBJO" hidden="1">#REF!</definedName>
    <definedName name="BExCXZ8DGK5ZE8467LFEHX6JNQHJ" localSheetId="6" hidden="1">#REF!</definedName>
    <definedName name="BExCXZ8DGK5ZE8467LFEHX6JNQHJ" localSheetId="17" hidden="1">#REF!</definedName>
    <definedName name="BExCXZ8DGK5ZE8467LFEHX6JNQHJ" hidden="1">#REF!</definedName>
    <definedName name="BExCY2DQO9VLA77Q7EG3T0XNXX4F" localSheetId="6" hidden="1">#REF!</definedName>
    <definedName name="BExCY2DQO9VLA77Q7EG3T0XNXX4F" localSheetId="17" hidden="1">#REF!</definedName>
    <definedName name="BExCY2DQO9VLA77Q7EG3T0XNXX4F" hidden="1">#REF!</definedName>
    <definedName name="BExCY5Z7X93Z8XUOEASK50W08S36" localSheetId="6" hidden="1">#REF!</definedName>
    <definedName name="BExCY5Z7X93Z8XUOEASK50W08S36" localSheetId="17" hidden="1">#REF!</definedName>
    <definedName name="BExCY5Z7X93Z8XUOEASK50W08S36" hidden="1">#REF!</definedName>
    <definedName name="BExCY6VMJ68MX3C981R5Q0BX5791" localSheetId="6" hidden="1">#REF!</definedName>
    <definedName name="BExCY6VMJ68MX3C981R5Q0BX5791" localSheetId="17" hidden="1">#REF!</definedName>
    <definedName name="BExCY6VMJ68MX3C981R5Q0BX5791" hidden="1">#REF!</definedName>
    <definedName name="BExCYAH2SAZCPW6XCB7V7PMMCAWO" localSheetId="6" hidden="1">#REF!</definedName>
    <definedName name="BExCYAH2SAZCPW6XCB7V7PMMCAWO" localSheetId="17" hidden="1">#REF!</definedName>
    <definedName name="BExCYAH2SAZCPW6XCB7V7PMMCAWO" hidden="1">#REF!</definedName>
    <definedName name="BExCYDGYM1UGUNTB331L2E4L5F34" localSheetId="6" hidden="1">#REF!</definedName>
    <definedName name="BExCYDGYM1UGUNTB331L2E4L5F34" localSheetId="17" hidden="1">#REF!</definedName>
    <definedName name="BExCYDGYM1UGUNTB331L2E4L5F34" hidden="1">#REF!</definedName>
    <definedName name="BExCYN7KCKU1F6EXMNPQPTKNOT6A" localSheetId="6" hidden="1">#REF!</definedName>
    <definedName name="BExCYN7KCKU1F6EXMNPQPTKNOT6A" localSheetId="17" hidden="1">#REF!</definedName>
    <definedName name="BExCYN7KCKU1F6EXMNPQPTKNOT6A" hidden="1">#REF!</definedName>
    <definedName name="BExCYPRC5HJE6N2XQTHCT6NXGP8N" localSheetId="6" hidden="1">#REF!</definedName>
    <definedName name="BExCYPRC5HJE6N2XQTHCT6NXGP8N" localSheetId="17" hidden="1">#REF!</definedName>
    <definedName name="BExCYPRC5HJE6N2XQTHCT6NXGP8N" hidden="1">#REF!</definedName>
    <definedName name="BExCYQCX9ES8ZWW2L35B12WDNT73" localSheetId="6" hidden="1">#REF!</definedName>
    <definedName name="BExCYQCX9ES8ZWW2L35B12WDNT73" localSheetId="17" hidden="1">#REF!</definedName>
    <definedName name="BExCYQCX9ES8ZWW2L35B12WDNT73" hidden="1">#REF!</definedName>
    <definedName name="BExCYSLQY2CYU7DQ3QI07UGGS6OW" localSheetId="6" hidden="1">#REF!</definedName>
    <definedName name="BExCYSLQY2CYU7DQ3QI07UGGS6OW" localSheetId="17" hidden="1">#REF!</definedName>
    <definedName name="BExCYSLQY2CYU7DQ3QI07UGGS6OW" hidden="1">#REF!</definedName>
    <definedName name="BExCYUK0I3UEXZNFDW71G6Z6D8XR" localSheetId="6" hidden="1">#REF!</definedName>
    <definedName name="BExCYUK0I3UEXZNFDW71G6Z6D8XR" localSheetId="17" hidden="1">#REF!</definedName>
    <definedName name="BExCYUK0I3UEXZNFDW71G6Z6D8XR" hidden="1">#REF!</definedName>
    <definedName name="BExCZFZCXMLY5DWESYJ9NGTJYQ8M" localSheetId="6" hidden="1">#REF!</definedName>
    <definedName name="BExCZFZCXMLY5DWESYJ9NGTJYQ8M" localSheetId="17" hidden="1">#REF!</definedName>
    <definedName name="BExCZFZCXMLY5DWESYJ9NGTJYQ8M" hidden="1">#REF!</definedName>
    <definedName name="BExCZJ4P8WS0BDT31WDXI0ROE7D6" localSheetId="6" hidden="1">#REF!</definedName>
    <definedName name="BExCZJ4P8WS0BDT31WDXI0ROE7D6" localSheetId="17" hidden="1">#REF!</definedName>
    <definedName name="BExCZJ4P8WS0BDT31WDXI0ROE7D6" hidden="1">#REF!</definedName>
    <definedName name="BExCZKH6NI0EE02L995IFVBD1J59" localSheetId="6" hidden="1">#REF!</definedName>
    <definedName name="BExCZKH6NI0EE02L995IFVBD1J59" localSheetId="17" hidden="1">#REF!</definedName>
    <definedName name="BExCZKH6NI0EE02L995IFVBD1J59" hidden="1">#REF!</definedName>
    <definedName name="BExCZNRWARGGHWLSC1PEDZFLF3JV" localSheetId="6" hidden="1">#REF!</definedName>
    <definedName name="BExCZNRWARGGHWLSC1PEDZFLF3JV" localSheetId="17" hidden="1">#REF!</definedName>
    <definedName name="BExCZNRWARGGHWLSC1PEDZFLF3JV" hidden="1">#REF!</definedName>
    <definedName name="BExCZP9TBB61HISZ2U5QMQSO2LBE" localSheetId="6" hidden="1">#REF!</definedName>
    <definedName name="BExCZP9TBB61HISZ2U5QMQSO2LBE" localSheetId="17" hidden="1">#REF!</definedName>
    <definedName name="BExCZP9TBB61HISZ2U5QMQSO2LBE" hidden="1">#REF!</definedName>
    <definedName name="BExCZUD9FEOJBKDJ51Z3JON9LKJ8" localSheetId="6" hidden="1">#REF!</definedName>
    <definedName name="BExCZUD9FEOJBKDJ51Z3JON9LKJ8" localSheetId="17" hidden="1">#REF!</definedName>
    <definedName name="BExCZUD9FEOJBKDJ51Z3JON9LKJ8" hidden="1">#REF!</definedName>
    <definedName name="BExD0AUOVQT3UL53T2KUVJNGD0QF" localSheetId="6" hidden="1">#REF!</definedName>
    <definedName name="BExD0AUOVQT3UL53T2KUVJNGD0QF" localSheetId="17" hidden="1">#REF!</definedName>
    <definedName name="BExD0AUOVQT3UL53T2KUVJNGD0QF" hidden="1">#REF!</definedName>
    <definedName name="BExD0HALIN0JR4JTPGDEVAEE5EX5" localSheetId="6" hidden="1">#REF!</definedName>
    <definedName name="BExD0HALIN0JR4JTPGDEVAEE5EX5" localSheetId="17" hidden="1">#REF!</definedName>
    <definedName name="BExD0HALIN0JR4JTPGDEVAEE5EX5" hidden="1">#REF!</definedName>
    <definedName name="BExD0LCCDPG16YLY5WQSZF1XI5DA" localSheetId="6" hidden="1">#REF!</definedName>
    <definedName name="BExD0LCCDPG16YLY5WQSZF1XI5DA" localSheetId="17" hidden="1">#REF!</definedName>
    <definedName name="BExD0LCCDPG16YLY5WQSZF1XI5DA" hidden="1">#REF!</definedName>
    <definedName name="BExD0RMWSB4TRECEHTH6NN4K9DFZ" localSheetId="6" hidden="1">#REF!</definedName>
    <definedName name="BExD0RMWSB4TRECEHTH6NN4K9DFZ" localSheetId="17" hidden="1">#REF!</definedName>
    <definedName name="BExD0RMWSB4TRECEHTH6NN4K9DFZ" hidden="1">#REF!</definedName>
    <definedName name="BExD0U6KG10QGVDI1XSHK0J10A2V" localSheetId="6" hidden="1">#REF!</definedName>
    <definedName name="BExD0U6KG10QGVDI1XSHK0J10A2V" localSheetId="17" hidden="1">#REF!</definedName>
    <definedName name="BExD0U6KG10QGVDI1XSHK0J10A2V" hidden="1">#REF!</definedName>
    <definedName name="BExD0WQ6EQ2G82IAJI3FDQKGZH18" localSheetId="6" hidden="1">#REF!</definedName>
    <definedName name="BExD0WQ6EQ2G82IAJI3FDQKGZH18" localSheetId="17" hidden="1">#REF!</definedName>
    <definedName name="BExD0WQ6EQ2G82IAJI3FDQKGZH18" hidden="1">#REF!</definedName>
    <definedName name="BExD13RUIBGRXDL4QDZ305UKUR12" localSheetId="6" hidden="1">#REF!</definedName>
    <definedName name="BExD13RUIBGRXDL4QDZ305UKUR12" localSheetId="17" hidden="1">#REF!</definedName>
    <definedName name="BExD13RUIBGRXDL4QDZ305UKUR12" hidden="1">#REF!</definedName>
    <definedName name="BExD14DETV5R4OOTMAXD5NAKWRO3" localSheetId="6" hidden="1">#REF!</definedName>
    <definedName name="BExD14DETV5R4OOTMAXD5NAKWRO3" localSheetId="17" hidden="1">#REF!</definedName>
    <definedName name="BExD14DETV5R4OOTMAXD5NAKWRO3" hidden="1">#REF!</definedName>
    <definedName name="BExD1MI40YRCBI7KT4S9YHQJUO06" localSheetId="6" hidden="1">#REF!</definedName>
    <definedName name="BExD1MI40YRCBI7KT4S9YHQJUO06" localSheetId="17" hidden="1">#REF!</definedName>
    <definedName name="BExD1MI40YRCBI7KT4S9YHQJUO06" hidden="1">#REF!</definedName>
    <definedName name="BExD1OAU9OXQAZA4D70HP72CU6GB" localSheetId="6" hidden="1">#REF!</definedName>
    <definedName name="BExD1OAU9OXQAZA4D70HP72CU6GB" localSheetId="17" hidden="1">#REF!</definedName>
    <definedName name="BExD1OAU9OXQAZA4D70HP72CU6GB" hidden="1">#REF!</definedName>
    <definedName name="BExD1T8WPV0G6YOX7WMAIZD8XNBK" localSheetId="6" hidden="1">#REF!</definedName>
    <definedName name="BExD1T8WPV0G6YOX7WMAIZD8XNBK" localSheetId="17" hidden="1">#REF!</definedName>
    <definedName name="BExD1T8WPV0G6YOX7WMAIZD8XNBK" hidden="1">#REF!</definedName>
    <definedName name="BExD1Y1JV61416YA1XRQHKWPZIE7" localSheetId="6" hidden="1">#REF!</definedName>
    <definedName name="BExD1Y1JV61416YA1XRQHKWPZIE7" localSheetId="17" hidden="1">#REF!</definedName>
    <definedName name="BExD1Y1JV61416YA1XRQHKWPZIE7" hidden="1">#REF!</definedName>
    <definedName name="BExD2CFHIRMBKN5KXE5QP4XXEWFS" localSheetId="6" hidden="1">#REF!</definedName>
    <definedName name="BExD2CFHIRMBKN5KXE5QP4XXEWFS" localSheetId="17" hidden="1">#REF!</definedName>
    <definedName name="BExD2CFHIRMBKN5KXE5QP4XXEWFS" hidden="1">#REF!</definedName>
    <definedName name="BExD2DMHH1HWXQ9W0YYMDP8AAX8Q" localSheetId="6" hidden="1">#REF!</definedName>
    <definedName name="BExD2DMHH1HWXQ9W0YYMDP8AAX8Q" localSheetId="17" hidden="1">#REF!</definedName>
    <definedName name="BExD2DMHH1HWXQ9W0YYMDP8AAX8Q" hidden="1">#REF!</definedName>
    <definedName name="BExD2HTPC7IWBAU6OSQ67MQA8BYZ" localSheetId="6" hidden="1">#REF!</definedName>
    <definedName name="BExD2HTPC7IWBAU6OSQ67MQA8BYZ" localSheetId="17" hidden="1">#REF!</definedName>
    <definedName name="BExD2HTPC7IWBAU6OSQ67MQA8BYZ" hidden="1">#REF!</definedName>
    <definedName name="BExD2PWTVQ2CXNG6B7UDL8FIMXBH" localSheetId="6" hidden="1">#REF!</definedName>
    <definedName name="BExD2PWTVQ2CXNG6B7UDL8FIMXBH" localSheetId="17" hidden="1">#REF!</definedName>
    <definedName name="BExD2PWTVQ2CXNG6B7UDL8FIMXBH" hidden="1">#REF!</definedName>
    <definedName name="BExD2X9AQ03EX1AVVX44CXLXRPTI" localSheetId="6" hidden="1">#REF!</definedName>
    <definedName name="BExD2X9AQ03EX1AVVX44CXLXRPTI" localSheetId="17" hidden="1">#REF!</definedName>
    <definedName name="BExD2X9AQ03EX1AVVX44CXLXRPTI" hidden="1">#REF!</definedName>
    <definedName name="BExD2ZNL9MWJOEL2575KJZBDP2A6" localSheetId="6" hidden="1">#REF!</definedName>
    <definedName name="BExD2ZNL9MWJOEL2575KJZBDP2A6" localSheetId="17" hidden="1">#REF!</definedName>
    <definedName name="BExD2ZNL9MWJOEL2575KJZBDP2A6" hidden="1">#REF!</definedName>
    <definedName name="BExD34G79JRMB8BZRVN81P1H9MSB" localSheetId="6" hidden="1">#REF!</definedName>
    <definedName name="BExD34G79JRMB8BZRVN81P1H9MSB" localSheetId="17" hidden="1">#REF!</definedName>
    <definedName name="BExD34G79JRMB8BZRVN81P1H9MSB" hidden="1">#REF!</definedName>
    <definedName name="BExD35CL2NULPPEHAM954ETQIJA2" localSheetId="6" hidden="1">#REF!</definedName>
    <definedName name="BExD35CL2NULPPEHAM954ETQIJA2" localSheetId="17" hidden="1">#REF!</definedName>
    <definedName name="BExD35CL2NULPPEHAM954ETQIJA2" hidden="1">#REF!</definedName>
    <definedName name="BExD363H2VGFIQUCE6LS4AC5J0ZT" localSheetId="6" hidden="1">#REF!</definedName>
    <definedName name="BExD363H2VGFIQUCE6LS4AC5J0ZT" localSheetId="17" hidden="1">#REF!</definedName>
    <definedName name="BExD363H2VGFIQUCE6LS4AC5J0ZT" hidden="1">#REF!</definedName>
    <definedName name="BExD3A588E939V61P1XEW0FI5Q0S" localSheetId="6" hidden="1">#REF!</definedName>
    <definedName name="BExD3A588E939V61P1XEW0FI5Q0S" localSheetId="17" hidden="1">#REF!</definedName>
    <definedName name="BExD3A588E939V61P1XEW0FI5Q0S" hidden="1">#REF!</definedName>
    <definedName name="BExD3CJJDKVR9M18XI3WDZH80WL6" localSheetId="6" hidden="1">#REF!</definedName>
    <definedName name="BExD3CJJDKVR9M18XI3WDZH80WL6" localSheetId="17" hidden="1">#REF!</definedName>
    <definedName name="BExD3CJJDKVR9M18XI3WDZH80WL6" hidden="1">#REF!</definedName>
    <definedName name="BExD3ESD9WYJIB3TRDPJ1CKXRAVL" localSheetId="6" hidden="1">#REF!</definedName>
    <definedName name="BExD3ESD9WYJIB3TRDPJ1CKXRAVL" localSheetId="17" hidden="1">#REF!</definedName>
    <definedName name="BExD3ESD9WYJIB3TRDPJ1CKXRAVL" hidden="1">#REF!</definedName>
    <definedName name="BExD3F368X5S25MWSUNIV57RDB57" localSheetId="6" hidden="1">#REF!</definedName>
    <definedName name="BExD3F368X5S25MWSUNIV57RDB57" localSheetId="17" hidden="1">#REF!</definedName>
    <definedName name="BExD3F368X5S25MWSUNIV57RDB57" hidden="1">#REF!</definedName>
    <definedName name="BExD3I8JTNF4LTMFY6GRVDJ6VLGG" localSheetId="6" hidden="1">#REF!</definedName>
    <definedName name="BExD3I8JTNF4LTMFY6GRVDJ6VLGG" localSheetId="17" hidden="1">#REF!</definedName>
    <definedName name="BExD3I8JTNF4LTMFY6GRVDJ6VLGG" hidden="1">#REF!</definedName>
    <definedName name="BExD3IJ5IT335SOSNV9L85WKAOSI" localSheetId="6" hidden="1">#REF!</definedName>
    <definedName name="BExD3IJ5IT335SOSNV9L85WKAOSI" localSheetId="17" hidden="1">#REF!</definedName>
    <definedName name="BExD3IJ5IT335SOSNV9L85WKAOSI" hidden="1">#REF!</definedName>
    <definedName name="BExD3KBVUY57GMMQTOFEU6S6G1AY" localSheetId="6" hidden="1">#REF!</definedName>
    <definedName name="BExD3KBVUY57GMMQTOFEU6S6G1AY" localSheetId="17" hidden="1">#REF!</definedName>
    <definedName name="BExD3KBVUY57GMMQTOFEU6S6G1AY" hidden="1">#REF!</definedName>
    <definedName name="BExD3NMR7AW2Z6V8SC79VQR37NA6" localSheetId="6" hidden="1">#REF!</definedName>
    <definedName name="BExD3NMR7AW2Z6V8SC79VQR37NA6" localSheetId="17" hidden="1">#REF!</definedName>
    <definedName name="BExD3NMR7AW2Z6V8SC79VQR37NA6" hidden="1">#REF!</definedName>
    <definedName name="BExD3QXA2UQ2W4N7NYLUEOG40BZB" localSheetId="6" hidden="1">#REF!</definedName>
    <definedName name="BExD3QXA2UQ2W4N7NYLUEOG40BZB" localSheetId="17" hidden="1">#REF!</definedName>
    <definedName name="BExD3QXA2UQ2W4N7NYLUEOG40BZB" hidden="1">#REF!</definedName>
    <definedName name="BExD3U2N041TEJ7GCN005UTPHNXY" localSheetId="6" hidden="1">#REF!</definedName>
    <definedName name="BExD3U2N041TEJ7GCN005UTPHNXY" localSheetId="17" hidden="1">#REF!</definedName>
    <definedName name="BExD3U2N041TEJ7GCN005UTPHNXY" hidden="1">#REF!</definedName>
    <definedName name="BExD3VPY5VEI1LLQ4I16T16251DT" localSheetId="6" hidden="1">#REF!</definedName>
    <definedName name="BExD3VPY5VEI1LLQ4I16T16251DT" localSheetId="17" hidden="1">#REF!</definedName>
    <definedName name="BExD3VPY5VEI1LLQ4I16T16251DT" hidden="1">#REF!</definedName>
    <definedName name="BExD3XIUEZZ1KIHV7CPS7DKUGIN8" localSheetId="6" hidden="1">#REF!</definedName>
    <definedName name="BExD3XIUEZZ1KIHV7CPS7DKUGIN8" localSheetId="17" hidden="1">#REF!</definedName>
    <definedName name="BExD3XIUEZZ1KIHV7CPS7DKUGIN8" hidden="1">#REF!</definedName>
    <definedName name="BExD40O0CFTNJFOFMMM1KH0P7BUI" localSheetId="6" hidden="1">#REF!</definedName>
    <definedName name="BExD40O0CFTNJFOFMMM1KH0P7BUI" localSheetId="17" hidden="1">#REF!</definedName>
    <definedName name="BExD40O0CFTNJFOFMMM1KH0P7BUI" hidden="1">#REF!</definedName>
    <definedName name="BExD47UYINTJY1PDIW2S1FZ8ZMIO" localSheetId="6" hidden="1">#REF!</definedName>
    <definedName name="BExD47UYINTJY1PDIW2S1FZ8ZMIO" localSheetId="17" hidden="1">#REF!</definedName>
    <definedName name="BExD47UYINTJY1PDIW2S1FZ8ZMIO" hidden="1">#REF!</definedName>
    <definedName name="BExD4BR9HJ3MWWZ5KLVZWX9FJAUS" localSheetId="6" hidden="1">#REF!</definedName>
    <definedName name="BExD4BR9HJ3MWWZ5KLVZWX9FJAUS" localSheetId="17" hidden="1">#REF!</definedName>
    <definedName name="BExD4BR9HJ3MWWZ5KLVZWX9FJAUS" hidden="1">#REF!</definedName>
    <definedName name="BExD4F1WTKT3H0N9MF4H1LX7MBSY" localSheetId="6" hidden="1">#REF!</definedName>
    <definedName name="BExD4F1WTKT3H0N9MF4H1LX7MBSY" localSheetId="17" hidden="1">#REF!</definedName>
    <definedName name="BExD4F1WTKT3H0N9MF4H1LX7MBSY" hidden="1">#REF!</definedName>
    <definedName name="BExD4H5GQWXBS6LUL3TSP36DVO38" localSheetId="6" hidden="1">#REF!</definedName>
    <definedName name="BExD4H5GQWXBS6LUL3TSP36DVO38" localSheetId="17" hidden="1">#REF!</definedName>
    <definedName name="BExD4H5GQWXBS6LUL3TSP36DVO38" hidden="1">#REF!</definedName>
    <definedName name="BExD4JJSS3QDBLABCJCHD45SRNPI" localSheetId="6" hidden="1">#REF!</definedName>
    <definedName name="BExD4JJSS3QDBLABCJCHD45SRNPI" localSheetId="17" hidden="1">#REF!</definedName>
    <definedName name="BExD4JJSS3QDBLABCJCHD45SRNPI" hidden="1">#REF!</definedName>
    <definedName name="BExD4QQQ7V9LH5WWBJA3HKJXLVP6" localSheetId="6" hidden="1">#REF!</definedName>
    <definedName name="BExD4QQQ7V9LH5WWBJA3HKJXLVP6" localSheetId="17" hidden="1">#REF!</definedName>
    <definedName name="BExD4QQQ7V9LH5WWBJA3HKJXLVP6" hidden="1">#REF!</definedName>
    <definedName name="BExD4R1I0MKF033I5LPUYIMTZ6E8" localSheetId="6" hidden="1">#REF!</definedName>
    <definedName name="BExD4R1I0MKF033I5LPUYIMTZ6E8" localSheetId="17" hidden="1">#REF!</definedName>
    <definedName name="BExD4R1I0MKF033I5LPUYIMTZ6E8" hidden="1">#REF!</definedName>
    <definedName name="BExD50MT3M6XZLNUP9JL93EG6D9R" localSheetId="6" hidden="1">#REF!</definedName>
    <definedName name="BExD50MT3M6XZLNUP9JL93EG6D9R" localSheetId="17" hidden="1">#REF!</definedName>
    <definedName name="BExD50MT3M6XZLNUP9JL93EG6D9R" hidden="1">#REF!</definedName>
    <definedName name="BExD5EV7KDSVF1CJT38M4IBPFLPY" localSheetId="6" hidden="1">#REF!</definedName>
    <definedName name="BExD5EV7KDSVF1CJT38M4IBPFLPY" localSheetId="17" hidden="1">#REF!</definedName>
    <definedName name="BExD5EV7KDSVF1CJT38M4IBPFLPY" hidden="1">#REF!</definedName>
    <definedName name="BExD5FRK547OESJRYAW574DZEZ7J" localSheetId="6" hidden="1">#REF!</definedName>
    <definedName name="BExD5FRK547OESJRYAW574DZEZ7J" localSheetId="17" hidden="1">#REF!</definedName>
    <definedName name="BExD5FRK547OESJRYAW574DZEZ7J" hidden="1">#REF!</definedName>
    <definedName name="BExD5I5X2YA2YNCTCDSMEL4CWF4N" localSheetId="6" hidden="1">#REF!</definedName>
    <definedName name="BExD5I5X2YA2YNCTCDSMEL4CWF4N" localSheetId="17" hidden="1">#REF!</definedName>
    <definedName name="BExD5I5X2YA2YNCTCDSMEL4CWF4N" hidden="1">#REF!</definedName>
    <definedName name="BExD5QUSRFJWRQ1ZM50WYLCF74DF" localSheetId="6" hidden="1">#REF!</definedName>
    <definedName name="BExD5QUSRFJWRQ1ZM50WYLCF74DF" localSheetId="17" hidden="1">#REF!</definedName>
    <definedName name="BExD5QUSRFJWRQ1ZM50WYLCF74DF" hidden="1">#REF!</definedName>
    <definedName name="BExD5SSUIF6AJQHBHK8PNMFBPRYB" localSheetId="6" hidden="1">#REF!</definedName>
    <definedName name="BExD5SSUIF6AJQHBHK8PNMFBPRYB" localSheetId="17" hidden="1">#REF!</definedName>
    <definedName name="BExD5SSUIF6AJQHBHK8PNMFBPRYB" hidden="1">#REF!</definedName>
    <definedName name="BExD623C9LRX18BE0W2V6SZLQUXX" localSheetId="6" hidden="1">#REF!</definedName>
    <definedName name="BExD623C9LRX18BE0W2V6SZLQUXX" localSheetId="17" hidden="1">#REF!</definedName>
    <definedName name="BExD623C9LRX18BE0W2V6SZLQUXX" hidden="1">#REF!</definedName>
    <definedName name="BExD6CQA7UMJBXV7AIFAIHUF2ICX" localSheetId="6" hidden="1">#REF!</definedName>
    <definedName name="BExD6CQA7UMJBXV7AIFAIHUF2ICX" localSheetId="17" hidden="1">#REF!</definedName>
    <definedName name="BExD6CQA7UMJBXV7AIFAIHUF2ICX" hidden="1">#REF!</definedName>
    <definedName name="BExD6D18MCF5R8YJMPG21WE3GPJQ" localSheetId="6" hidden="1">#REF!</definedName>
    <definedName name="BExD6D18MCF5R8YJMPG21WE3GPJQ" localSheetId="17" hidden="1">#REF!</definedName>
    <definedName name="BExD6D18MCF5R8YJMPG21WE3GPJQ" hidden="1">#REF!</definedName>
    <definedName name="BExD6FKVK8WJWNYPVENR7Q8Q30PK" localSheetId="6" hidden="1">#REF!</definedName>
    <definedName name="BExD6FKVK8WJWNYPVENR7Q8Q30PK" localSheetId="17" hidden="1">#REF!</definedName>
    <definedName name="BExD6FKVK8WJWNYPVENR7Q8Q30PK" hidden="1">#REF!</definedName>
    <definedName name="BExD6GMP0LK8WKVWMIT1NNH8CHLF" localSheetId="6" hidden="1">#REF!</definedName>
    <definedName name="BExD6GMP0LK8WKVWMIT1NNH8CHLF" localSheetId="17" hidden="1">#REF!</definedName>
    <definedName name="BExD6GMP0LK8WKVWMIT1NNH8CHLF" hidden="1">#REF!</definedName>
    <definedName name="BExD6H2TE0WWAUIWVSSCLPZ6B88N" localSheetId="6" hidden="1">#REF!</definedName>
    <definedName name="BExD6H2TE0WWAUIWVSSCLPZ6B88N" localSheetId="17" hidden="1">#REF!</definedName>
    <definedName name="BExD6H2TE0WWAUIWVSSCLPZ6B88N" hidden="1">#REF!</definedName>
    <definedName name="BExD71LTOE015TV5RSAHM8NT8GVW" localSheetId="6" hidden="1">#REF!</definedName>
    <definedName name="BExD71LTOE015TV5RSAHM8NT8GVW" localSheetId="17" hidden="1">#REF!</definedName>
    <definedName name="BExD71LTOE015TV5RSAHM8NT8GVW" hidden="1">#REF!</definedName>
    <definedName name="BExD73USXVADC7EHGHVTQNCT06ZA" localSheetId="6" hidden="1">#REF!</definedName>
    <definedName name="BExD73USXVADC7EHGHVTQNCT06ZA" localSheetId="17" hidden="1">#REF!</definedName>
    <definedName name="BExD73USXVADC7EHGHVTQNCT06ZA" hidden="1">#REF!</definedName>
    <definedName name="BExD7GAIGULTB3YHM1OS9RBQOTEC" localSheetId="6" hidden="1">#REF!</definedName>
    <definedName name="BExD7GAIGULTB3YHM1OS9RBQOTEC" localSheetId="17" hidden="1">#REF!</definedName>
    <definedName name="BExD7GAIGULTB3YHM1OS9RBQOTEC" hidden="1">#REF!</definedName>
    <definedName name="BExD7IE1DHIS52UFDCTSKPJQNRD5" localSheetId="6" hidden="1">#REF!</definedName>
    <definedName name="BExD7IE1DHIS52UFDCTSKPJQNRD5" localSheetId="17" hidden="1">#REF!</definedName>
    <definedName name="BExD7IE1DHIS52UFDCTSKPJQNRD5" hidden="1">#REF!</definedName>
    <definedName name="BExD7IUBGUWHYC9UNZ1IY5XFYKQN" localSheetId="6" hidden="1">#REF!</definedName>
    <definedName name="BExD7IUBGUWHYC9UNZ1IY5XFYKQN" localSheetId="17" hidden="1">#REF!</definedName>
    <definedName name="BExD7IUBGUWHYC9UNZ1IY5XFYKQN" hidden="1">#REF!</definedName>
    <definedName name="BExD7JQOJ35HGL8U2OCEI2P2JT7I" localSheetId="6" hidden="1">#REF!</definedName>
    <definedName name="BExD7JQOJ35HGL8U2OCEI2P2JT7I" localSheetId="17" hidden="1">#REF!</definedName>
    <definedName name="BExD7JQOJ35HGL8U2OCEI2P2JT7I" hidden="1">#REF!</definedName>
    <definedName name="BExD7KSDKNDNH95NDT3S7GM3MUU2" localSheetId="6" hidden="1">#REF!</definedName>
    <definedName name="BExD7KSDKNDNH95NDT3S7GM3MUU2" localSheetId="17" hidden="1">#REF!</definedName>
    <definedName name="BExD7KSDKNDNH95NDT3S7GM3MUU2" hidden="1">#REF!</definedName>
    <definedName name="BExD8H5O087KQVWIVPUUID5VMGMS" localSheetId="6" hidden="1">#REF!</definedName>
    <definedName name="BExD8H5O087KQVWIVPUUID5VMGMS" localSheetId="17" hidden="1">#REF!</definedName>
    <definedName name="BExD8H5O087KQVWIVPUUID5VMGMS" hidden="1">#REF!</definedName>
    <definedName name="BExD8HLWJHFK6566YQLGOAPIWD7G" localSheetId="6" hidden="1">#REF!</definedName>
    <definedName name="BExD8HLWJHFK6566YQLGOAPIWD7G" localSheetId="17" hidden="1">#REF!</definedName>
    <definedName name="BExD8HLWJHFK6566YQLGOAPIWD7G" hidden="1">#REF!</definedName>
    <definedName name="BExD8OCLZMFN5K3VZYI4Q4ITVKUA" localSheetId="6" hidden="1">#REF!</definedName>
    <definedName name="BExD8OCLZMFN5K3VZYI4Q4ITVKUA" localSheetId="17" hidden="1">#REF!</definedName>
    <definedName name="BExD8OCLZMFN5K3VZYI4Q4ITVKUA" hidden="1">#REF!</definedName>
    <definedName name="BExD93C1R6LC0631ECHVFYH0R0PD" localSheetId="6" hidden="1">#REF!</definedName>
    <definedName name="BExD93C1R6LC0631ECHVFYH0R0PD" localSheetId="17" hidden="1">#REF!</definedName>
    <definedName name="BExD93C1R6LC0631ECHVFYH0R0PD" hidden="1">#REF!</definedName>
    <definedName name="BExD97TXIO0COVNN4OH3DEJ33YLM" localSheetId="6" hidden="1">#REF!</definedName>
    <definedName name="BExD97TXIO0COVNN4OH3DEJ33YLM" localSheetId="17" hidden="1">#REF!</definedName>
    <definedName name="BExD97TXIO0COVNN4OH3DEJ33YLM" hidden="1">#REF!</definedName>
    <definedName name="BExD99RZ1RFIMK6O1ZHSPJ68X9Y5" localSheetId="6" hidden="1">#REF!</definedName>
    <definedName name="BExD99RZ1RFIMK6O1ZHSPJ68X9Y5" localSheetId="17" hidden="1">#REF!</definedName>
    <definedName name="BExD99RZ1RFIMK6O1ZHSPJ68X9Y5" hidden="1">#REF!</definedName>
    <definedName name="BExD9ATSNNU6SJVYYUCUG2AFS57W" localSheetId="6" hidden="1">#REF!</definedName>
    <definedName name="BExD9ATSNNU6SJVYYUCUG2AFS57W" localSheetId="17" hidden="1">#REF!</definedName>
    <definedName name="BExD9ATSNNU6SJVYYUCUG2AFS57W" hidden="1">#REF!</definedName>
    <definedName name="BExD9JO1QOKHUKL6DOEKDLUBPPKZ" localSheetId="6" hidden="1">#REF!</definedName>
    <definedName name="BExD9JO1QOKHUKL6DOEKDLUBPPKZ" localSheetId="17" hidden="1">#REF!</definedName>
    <definedName name="BExD9JO1QOKHUKL6DOEKDLUBPPKZ" hidden="1">#REF!</definedName>
    <definedName name="BExD9L0ID3VSOU609GKWYTA5BFMA" localSheetId="6" hidden="1">#REF!</definedName>
    <definedName name="BExD9L0ID3VSOU609GKWYTA5BFMA" localSheetId="17" hidden="1">#REF!</definedName>
    <definedName name="BExD9L0ID3VSOU609GKWYTA5BFMA" hidden="1">#REF!</definedName>
    <definedName name="BExD9M7SEMG0JK2FUTTZXWIEBTKB" localSheetId="6" hidden="1">#REF!</definedName>
    <definedName name="BExD9M7SEMG0JK2FUTTZXWIEBTKB" localSheetId="17" hidden="1">#REF!</definedName>
    <definedName name="BExD9M7SEMG0JK2FUTTZXWIEBTKB" hidden="1">#REF!</definedName>
    <definedName name="BExD9MNYBYB1AICQL5165G472IE2" localSheetId="6" hidden="1">#REF!</definedName>
    <definedName name="BExD9MNYBYB1AICQL5165G472IE2" localSheetId="17" hidden="1">#REF!</definedName>
    <definedName name="BExD9MNYBYB1AICQL5165G472IE2" hidden="1">#REF!</definedName>
    <definedName name="BExD9PNSYT7GASEGUVL48MUQ02WO" localSheetId="6" hidden="1">#REF!</definedName>
    <definedName name="BExD9PNSYT7GASEGUVL48MUQ02WO" localSheetId="17" hidden="1">#REF!</definedName>
    <definedName name="BExD9PNSYT7GASEGUVL48MUQ02WO" hidden="1">#REF!</definedName>
    <definedName name="BExD9TK2MIWFH5SKUYU9ZKF4NPHQ" localSheetId="6" hidden="1">#REF!</definedName>
    <definedName name="BExD9TK2MIWFH5SKUYU9ZKF4NPHQ" localSheetId="17" hidden="1">#REF!</definedName>
    <definedName name="BExD9TK2MIWFH5SKUYU9ZKF4NPHQ" hidden="1">#REF!</definedName>
    <definedName name="BExDA23J1UL1EN1K0BLX2TKAX4U0" localSheetId="6" hidden="1">#REF!</definedName>
    <definedName name="BExDA23J1UL1EN1K0BLX2TKAX4U0" localSheetId="17" hidden="1">#REF!</definedName>
    <definedName name="BExDA23J1UL1EN1K0BLX2TKAX4U0" hidden="1">#REF!</definedName>
    <definedName name="BExDA6594R2INH5X2F55YRZSKRND" localSheetId="6" hidden="1">#REF!</definedName>
    <definedName name="BExDA6594R2INH5X2F55YRZSKRND" localSheetId="17" hidden="1">#REF!</definedName>
    <definedName name="BExDA6594R2INH5X2F55YRZSKRND" hidden="1">#REF!</definedName>
    <definedName name="BExDA6LD9061UULVKUUI4QP8SK13" localSheetId="6" hidden="1">#REF!</definedName>
    <definedName name="BExDA6LD9061UULVKUUI4QP8SK13" localSheetId="17" hidden="1">#REF!</definedName>
    <definedName name="BExDA6LD9061UULVKUUI4QP8SK13" hidden="1">#REF!</definedName>
    <definedName name="BExDAGMVMNLQ6QXASB9R6D8DIT12" localSheetId="6" hidden="1">#REF!</definedName>
    <definedName name="BExDAGMVMNLQ6QXASB9R6D8DIT12" localSheetId="17" hidden="1">#REF!</definedName>
    <definedName name="BExDAGMVMNLQ6QXASB9R6D8DIT12" hidden="1">#REF!</definedName>
    <definedName name="BExDAYBHU9ADLXI8VRC7F608RVGM" localSheetId="6" hidden="1">#REF!</definedName>
    <definedName name="BExDAYBHU9ADLXI8VRC7F608RVGM" localSheetId="17" hidden="1">#REF!</definedName>
    <definedName name="BExDAYBHU9ADLXI8VRC7F608RVGM" hidden="1">#REF!</definedName>
    <definedName name="BExDBDR1XR0FV0CYUCB2OJ7CJCZU" localSheetId="6" hidden="1">#REF!</definedName>
    <definedName name="BExDBDR1XR0FV0CYUCB2OJ7CJCZU" localSheetId="17" hidden="1">#REF!</definedName>
    <definedName name="BExDBDR1XR0FV0CYUCB2OJ7CJCZU" hidden="1">#REF!</definedName>
    <definedName name="BExDC7F818VN0S18ID7XRCRVYPJ4" localSheetId="6" hidden="1">#REF!</definedName>
    <definedName name="BExDC7F818VN0S18ID7XRCRVYPJ4" localSheetId="17" hidden="1">#REF!</definedName>
    <definedName name="BExDC7F818VN0S18ID7XRCRVYPJ4" hidden="1">#REF!</definedName>
    <definedName name="BExDCL7K96PC9VZYB70ZW3QPVIJE" localSheetId="6" hidden="1">#REF!</definedName>
    <definedName name="BExDCL7K96PC9VZYB70ZW3QPVIJE" localSheetId="17" hidden="1">#REF!</definedName>
    <definedName name="BExDCL7K96PC9VZYB70ZW3QPVIJE" hidden="1">#REF!</definedName>
    <definedName name="BExDCP3UZ3C2O4C1F7KMU0Z9U32N" localSheetId="6" hidden="1">#REF!</definedName>
    <definedName name="BExDCP3UZ3C2O4C1F7KMU0Z9U32N" localSheetId="17" hidden="1">#REF!</definedName>
    <definedName name="BExDCP3UZ3C2O4C1F7KMU0Z9U32N" hidden="1">#REF!</definedName>
    <definedName name="BExENU8ISP26W97JG63CN1XT9KB4" localSheetId="6" hidden="1">#REF!</definedName>
    <definedName name="BExENU8ISP26W97JG63CN1XT9KB4" localSheetId="17" hidden="1">#REF!</definedName>
    <definedName name="BExENU8ISP26W97JG63CN1XT9KB4" hidden="1">#REF!</definedName>
    <definedName name="BExEO14OTKLVDBTNB2ONGZ4YB20H" localSheetId="6" hidden="1">#REF!</definedName>
    <definedName name="BExEO14OTKLVDBTNB2ONGZ4YB20H" localSheetId="17" hidden="1">#REF!</definedName>
    <definedName name="BExEO14OTKLVDBTNB2ONGZ4YB20H" hidden="1">#REF!</definedName>
    <definedName name="BExEO80UUNTK4DX33Z5TYLM8NYZM" localSheetId="6" hidden="1">#REF!</definedName>
    <definedName name="BExEO80UUNTK4DX33Z5TYLM8NYZM" localSheetId="17" hidden="1">#REF!</definedName>
    <definedName name="BExEO80UUNTK4DX33Z5TYLM8NYZM" hidden="1">#REF!</definedName>
    <definedName name="BExEOBX3WECDMYCV9RLN49APTXMM" localSheetId="6" hidden="1">#REF!</definedName>
    <definedName name="BExEOBX3WECDMYCV9RLN49APTXMM" localSheetId="17" hidden="1">#REF!</definedName>
    <definedName name="BExEOBX3WECDMYCV9RLN49APTXMM" hidden="1">#REF!</definedName>
    <definedName name="BExEPN9VIYI0FVL0HLZQXJFO6TT0" localSheetId="6" hidden="1">#REF!</definedName>
    <definedName name="BExEPN9VIYI0FVL0HLZQXJFO6TT0" localSheetId="17" hidden="1">#REF!</definedName>
    <definedName name="BExEPN9VIYI0FVL0HLZQXJFO6TT0" hidden="1">#REF!</definedName>
    <definedName name="BExEPQPUOD4B6H60DKEB9159F7DR" localSheetId="6" hidden="1">#REF!</definedName>
    <definedName name="BExEPQPUOD4B6H60DKEB9159F7DR" localSheetId="17" hidden="1">#REF!</definedName>
    <definedName name="BExEPQPUOD4B6H60DKEB9159F7DR" hidden="1">#REF!</definedName>
    <definedName name="BExEPYT6VDSMR8MU2341Q5GM2Y9V" localSheetId="6" hidden="1">#REF!</definedName>
    <definedName name="BExEPYT6VDSMR8MU2341Q5GM2Y9V" localSheetId="17" hidden="1">#REF!</definedName>
    <definedName name="BExEPYT6VDSMR8MU2341Q5GM2Y9V" hidden="1">#REF!</definedName>
    <definedName name="BExEQ2ENYLMY8K1796XBB31CJHNN" localSheetId="6" hidden="1">#REF!</definedName>
    <definedName name="BExEQ2ENYLMY8K1796XBB31CJHNN" localSheetId="17" hidden="1">#REF!</definedName>
    <definedName name="BExEQ2ENYLMY8K1796XBB31CJHNN" hidden="1">#REF!</definedName>
    <definedName name="BExEQ2PFE4N40LEPGDPS90WDL6BN" localSheetId="6" hidden="1">#REF!</definedName>
    <definedName name="BExEQ2PFE4N40LEPGDPS90WDL6BN" localSheetId="17" hidden="1">#REF!</definedName>
    <definedName name="BExEQ2PFE4N40LEPGDPS90WDL6BN" hidden="1">#REF!</definedName>
    <definedName name="BExEQ2PFURT24NQYGYVE8NKX1EGA" localSheetId="6" hidden="1">#REF!</definedName>
    <definedName name="BExEQ2PFURT24NQYGYVE8NKX1EGA" localSheetId="17" hidden="1">#REF!</definedName>
    <definedName name="BExEQ2PFURT24NQYGYVE8NKX1EGA" hidden="1">#REF!</definedName>
    <definedName name="BExEQB8ZWXO6IIGOEPWTLOJGE2NR" localSheetId="6" hidden="1">#REF!</definedName>
    <definedName name="BExEQB8ZWXO6IIGOEPWTLOJGE2NR" localSheetId="17" hidden="1">#REF!</definedName>
    <definedName name="BExEQB8ZWXO6IIGOEPWTLOJGE2NR" hidden="1">#REF!</definedName>
    <definedName name="BExEQBZX0EL6LIKPY01197ACK65H" localSheetId="6" hidden="1">#REF!</definedName>
    <definedName name="BExEQBZX0EL6LIKPY01197ACK65H" localSheetId="17" hidden="1">#REF!</definedName>
    <definedName name="BExEQBZX0EL6LIKPY01197ACK65H" hidden="1">#REF!</definedName>
    <definedName name="BExEQDXZALJLD4OBF74IKZBR13SR" localSheetId="6" hidden="1">#REF!</definedName>
    <definedName name="BExEQDXZALJLD4OBF74IKZBR13SR" localSheetId="17" hidden="1">#REF!</definedName>
    <definedName name="BExEQDXZALJLD4OBF74IKZBR13SR" hidden="1">#REF!</definedName>
    <definedName name="BExEQFLE2RPWGMWQAI4JMKUEFRPT" localSheetId="6" hidden="1">#REF!</definedName>
    <definedName name="BExEQFLE2RPWGMWQAI4JMKUEFRPT" localSheetId="17" hidden="1">#REF!</definedName>
    <definedName name="BExEQFLE2RPWGMWQAI4JMKUEFRPT" hidden="1">#REF!</definedName>
    <definedName name="BExEQJHNJV9U65F5VGIGX0VM02VF" localSheetId="6" hidden="1">#REF!</definedName>
    <definedName name="BExEQJHNJV9U65F5VGIGX0VM02VF" localSheetId="17" hidden="1">#REF!</definedName>
    <definedName name="BExEQJHNJV9U65F5VGIGX0VM02VF" hidden="1">#REF!</definedName>
    <definedName name="BExEQTZAP8R69U31W4LKGTKKGKQE" localSheetId="6" hidden="1">#REF!</definedName>
    <definedName name="BExEQTZAP8R69U31W4LKGTKKGKQE" localSheetId="17" hidden="1">#REF!</definedName>
    <definedName name="BExEQTZAP8R69U31W4LKGTKKGKQE" hidden="1">#REF!</definedName>
    <definedName name="BExER2O72H1F9WV6S1J04C15PXX7" localSheetId="6" hidden="1">#REF!</definedName>
    <definedName name="BExER2O72H1F9WV6S1J04C15PXX7" localSheetId="17" hidden="1">#REF!</definedName>
    <definedName name="BExER2O72H1F9WV6S1J04C15PXX7" hidden="1">#REF!</definedName>
    <definedName name="BExERIPCI7N2NW7JRL59DVT0TTSU" localSheetId="6" hidden="1">#REF!</definedName>
    <definedName name="BExERIPCI7N2NW7JRL59DVT0TTSU" localSheetId="17" hidden="1">#REF!</definedName>
    <definedName name="BExERIPCI7N2NW7JRL59DVT0TTSU" hidden="1">#REF!</definedName>
    <definedName name="BExERRUIKIOATPZ9U4HQ0V52RJAU" localSheetId="6" hidden="1">#REF!</definedName>
    <definedName name="BExERRUIKIOATPZ9U4HQ0V52RJAU" localSheetId="17" hidden="1">#REF!</definedName>
    <definedName name="BExERRUIKIOATPZ9U4HQ0V52RJAU" hidden="1">#REF!</definedName>
    <definedName name="BExERSANFNM1O7T65PC5MJ301YET" localSheetId="6" hidden="1">#REF!</definedName>
    <definedName name="BExERSANFNM1O7T65PC5MJ301YET" localSheetId="17" hidden="1">#REF!</definedName>
    <definedName name="BExERSANFNM1O7T65PC5MJ301YET" hidden="1">#REF!</definedName>
    <definedName name="BExERU8P606C6QQZZL55U0ZQYQF1" localSheetId="6" hidden="1">#REF!</definedName>
    <definedName name="BExERU8P606C6QQZZL55U0ZQYQF1" localSheetId="17" hidden="1">#REF!</definedName>
    <definedName name="BExERU8P606C6QQZZL55U0ZQYQF1" hidden="1">#REF!</definedName>
    <definedName name="BExERWCEBKQRYWRQLYJ4UCMMKTHG" localSheetId="6" hidden="1">#REF!</definedName>
    <definedName name="BExERWCEBKQRYWRQLYJ4UCMMKTHG" localSheetId="17" hidden="1">#REF!</definedName>
    <definedName name="BExERWCEBKQRYWRQLYJ4UCMMKTHG" hidden="1">#REF!</definedName>
    <definedName name="BExERXE1QW042A2T25RI4DVUU59O" localSheetId="6" hidden="1">#REF!</definedName>
    <definedName name="BExERXE1QW042A2T25RI4DVUU59O" localSheetId="17" hidden="1">#REF!</definedName>
    <definedName name="BExERXE1QW042A2T25RI4DVUU59O" hidden="1">#REF!</definedName>
    <definedName name="BExES44RHHDL3V7FLV6M20834WF1" localSheetId="6" hidden="1">#REF!</definedName>
    <definedName name="BExES44RHHDL3V7FLV6M20834WF1" localSheetId="17" hidden="1">#REF!</definedName>
    <definedName name="BExES44RHHDL3V7FLV6M20834WF1" hidden="1">#REF!</definedName>
    <definedName name="BExES4A7VE2X3RYYTVRLKZD4I7WU" localSheetId="6" hidden="1">#REF!</definedName>
    <definedName name="BExES4A7VE2X3RYYTVRLKZD4I7WU" localSheetId="17" hidden="1">#REF!</definedName>
    <definedName name="BExES4A7VE2X3RYYTVRLKZD4I7WU" hidden="1">#REF!</definedName>
    <definedName name="BExESLYUFDACMPARVY264HKBCXLX" localSheetId="6" hidden="1">#REF!</definedName>
    <definedName name="BExESLYUFDACMPARVY264HKBCXLX" localSheetId="17" hidden="1">#REF!</definedName>
    <definedName name="BExESLYUFDACMPARVY264HKBCXLX" hidden="1">#REF!</definedName>
    <definedName name="BExESMKD95A649M0WRSG6CXXP326" localSheetId="6" hidden="1">#REF!</definedName>
    <definedName name="BExESMKD95A649M0WRSG6CXXP326" localSheetId="17" hidden="1">#REF!</definedName>
    <definedName name="BExESMKD95A649M0WRSG6CXXP326" hidden="1">#REF!</definedName>
    <definedName name="BExESR27ZXJG5VMY4PR9D940VS7T" localSheetId="6" hidden="1">#REF!</definedName>
    <definedName name="BExESR27ZXJG5VMY4PR9D940VS7T" localSheetId="17" hidden="1">#REF!</definedName>
    <definedName name="BExESR27ZXJG5VMY4PR9D940VS7T" hidden="1">#REF!</definedName>
    <definedName name="BExESVK1YRJM6UG6FBYOF9CNX29X" localSheetId="6" hidden="1">#REF!</definedName>
    <definedName name="BExESVK1YRJM6UG6FBYOF9CNX29X" localSheetId="17" hidden="1">#REF!</definedName>
    <definedName name="BExESVK1YRJM6UG6FBYOF9CNX29X" hidden="1">#REF!</definedName>
    <definedName name="BExESZ03KXL8DQ2591HLR56ZML94" localSheetId="6" hidden="1">#REF!</definedName>
    <definedName name="BExESZ03KXL8DQ2591HLR56ZML94" localSheetId="17" hidden="1">#REF!</definedName>
    <definedName name="BExESZ03KXL8DQ2591HLR56ZML94" hidden="1">#REF!</definedName>
    <definedName name="BExESZAW5N443NRTKIP59OEI1CR6" localSheetId="6" hidden="1">#REF!</definedName>
    <definedName name="BExESZAW5N443NRTKIP59OEI1CR6" localSheetId="17" hidden="1">#REF!</definedName>
    <definedName name="BExESZAW5N443NRTKIP59OEI1CR6" hidden="1">#REF!</definedName>
    <definedName name="BExET3HXQ60A4O2OLKX8QNXRI6LQ" localSheetId="6" hidden="1">#REF!</definedName>
    <definedName name="BExET3HXQ60A4O2OLKX8QNXRI6LQ" localSheetId="17" hidden="1">#REF!</definedName>
    <definedName name="BExET3HXQ60A4O2OLKX8QNXRI6LQ" hidden="1">#REF!</definedName>
    <definedName name="BExET4EAH366GROMVVMDCSUI1018" localSheetId="6" hidden="1">#REF!</definedName>
    <definedName name="BExET4EAH366GROMVVMDCSUI1018" localSheetId="17" hidden="1">#REF!</definedName>
    <definedName name="BExET4EAH366GROMVVMDCSUI1018" hidden="1">#REF!</definedName>
    <definedName name="BExETA3B1FCIOA80H94K90FWXQKE" localSheetId="6" hidden="1">#REF!</definedName>
    <definedName name="BExETA3B1FCIOA80H94K90FWXQKE" localSheetId="17" hidden="1">#REF!</definedName>
    <definedName name="BExETA3B1FCIOA80H94K90FWXQKE" hidden="1">#REF!</definedName>
    <definedName name="BExETAZOYT4CJIT8RRKC9F2HJG1D" localSheetId="6" hidden="1">#REF!</definedName>
    <definedName name="BExETAZOYT4CJIT8RRKC9F2HJG1D" localSheetId="17" hidden="1">#REF!</definedName>
    <definedName name="BExETAZOYT4CJIT8RRKC9F2HJG1D" hidden="1">#REF!</definedName>
    <definedName name="BExETB55BNG40G9YOI2H6UHIR9WU" localSheetId="6" hidden="1">#REF!</definedName>
    <definedName name="BExETB55BNG40G9YOI2H6UHIR9WU" localSheetId="17" hidden="1">#REF!</definedName>
    <definedName name="BExETB55BNG40G9YOI2H6UHIR9WU" hidden="1">#REF!</definedName>
    <definedName name="BExETF6QD5A9GEINE1KZRRC2LXWM" localSheetId="6" hidden="1">#REF!</definedName>
    <definedName name="BExETF6QD5A9GEINE1KZRRC2LXWM" localSheetId="17" hidden="1">#REF!</definedName>
    <definedName name="BExETF6QD5A9GEINE1KZRRC2LXWM" hidden="1">#REF!</definedName>
    <definedName name="BExETQ9XRXLUACN82805SPSPNKHI" localSheetId="6" hidden="1">#REF!</definedName>
    <definedName name="BExETQ9XRXLUACN82805SPSPNKHI" localSheetId="17" hidden="1">#REF!</definedName>
    <definedName name="BExETQ9XRXLUACN82805SPSPNKHI" hidden="1">#REF!</definedName>
    <definedName name="BExETR0YRMOR63E6DHLEHV9QVVON" localSheetId="6" hidden="1">#REF!</definedName>
    <definedName name="BExETR0YRMOR63E6DHLEHV9QVVON" localSheetId="17" hidden="1">#REF!</definedName>
    <definedName name="BExETR0YRMOR63E6DHLEHV9QVVON" hidden="1">#REF!</definedName>
    <definedName name="BExETVO51BGF7GGNGB21UD7OIF15" localSheetId="6" hidden="1">#REF!</definedName>
    <definedName name="BExETVO51BGF7GGNGB21UD7OIF15" localSheetId="17" hidden="1">#REF!</definedName>
    <definedName name="BExETVO51BGF7GGNGB21UD7OIF15" hidden="1">#REF!</definedName>
    <definedName name="BExETVTGY38YXYYF7N73OYN6FYY3" localSheetId="6" hidden="1">#REF!</definedName>
    <definedName name="BExETVTGY38YXYYF7N73OYN6FYY3" localSheetId="17" hidden="1">#REF!</definedName>
    <definedName name="BExETVTGY38YXYYF7N73OYN6FYY3" hidden="1">#REF!</definedName>
    <definedName name="BExETVTH8RADW05P2XUUV7V44TWW" localSheetId="6" hidden="1">#REF!</definedName>
    <definedName name="BExETVTH8RADW05P2XUUV7V44TWW" localSheetId="17" hidden="1">#REF!</definedName>
    <definedName name="BExETVTH8RADW05P2XUUV7V44TWW" hidden="1">#REF!</definedName>
    <definedName name="BExETW9PYUAV5QY6A4VCYZRIOUX4" localSheetId="6" hidden="1">#REF!</definedName>
    <definedName name="BExETW9PYUAV5QY6A4VCYZRIOUX4" localSheetId="17" hidden="1">#REF!</definedName>
    <definedName name="BExETW9PYUAV5QY6A4VCYZRIOUX4" hidden="1">#REF!</definedName>
    <definedName name="BExEUGNELLVZ7K2PYWP2TG8T65XQ" localSheetId="6" hidden="1">#REF!</definedName>
    <definedName name="BExEUGNELLVZ7K2PYWP2TG8T65XQ" localSheetId="17" hidden="1">#REF!</definedName>
    <definedName name="BExEUGNELLVZ7K2PYWP2TG8T65XQ" hidden="1">#REF!</definedName>
    <definedName name="BExEUHUG1NGJGB6F1UH5IKFZ9B9M" localSheetId="6" hidden="1">#REF!</definedName>
    <definedName name="BExEUHUG1NGJGB6F1UH5IKFZ9B9M" localSheetId="17" hidden="1">#REF!</definedName>
    <definedName name="BExEUHUG1NGJGB6F1UH5IKFZ9B9M" hidden="1">#REF!</definedName>
    <definedName name="BExEUNE4T242Y59C6MS28MXEUGCP" localSheetId="6" hidden="1">#REF!</definedName>
    <definedName name="BExEUNE4T242Y59C6MS28MXEUGCP" localSheetId="17" hidden="1">#REF!</definedName>
    <definedName name="BExEUNE4T242Y59C6MS28MXEUGCP" hidden="1">#REF!</definedName>
    <definedName name="BExEUNU7FYVTR4DD1D31SS7PNXX2" localSheetId="6" hidden="1">#REF!</definedName>
    <definedName name="BExEUNU7FYVTR4DD1D31SS7PNXX2" localSheetId="17" hidden="1">#REF!</definedName>
    <definedName name="BExEUNU7FYVTR4DD1D31SS7PNXX2" hidden="1">#REF!</definedName>
    <definedName name="BExEUOAHB0OT3BACAHNZ3B905C0P" localSheetId="6" hidden="1">#REF!</definedName>
    <definedName name="BExEUOAHB0OT3BACAHNZ3B905C0P" localSheetId="17" hidden="1">#REF!</definedName>
    <definedName name="BExEUOAHB0OT3BACAHNZ3B905C0P" hidden="1">#REF!</definedName>
    <definedName name="BExEV2TP7NA3ZR6RJGH5ER370OUM" localSheetId="6" hidden="1">#REF!</definedName>
    <definedName name="BExEV2TP7NA3ZR6RJGH5ER370OUM" localSheetId="17" hidden="1">#REF!</definedName>
    <definedName name="BExEV2TP7NA3ZR6RJGH5ER370OUM" hidden="1">#REF!</definedName>
    <definedName name="BExEV3Q7M5YTX3CY3QCP1SUIEP2E" localSheetId="6" hidden="1">#REF!</definedName>
    <definedName name="BExEV3Q7M5YTX3CY3QCP1SUIEP2E" localSheetId="17" hidden="1">#REF!</definedName>
    <definedName name="BExEV3Q7M5YTX3CY3QCP1SUIEP2E" hidden="1">#REF!</definedName>
    <definedName name="BExEV69USLNYO2QRJRC0J92XUF00" localSheetId="6" hidden="1">#REF!</definedName>
    <definedName name="BExEV69USLNYO2QRJRC0J92XUF00" localSheetId="17" hidden="1">#REF!</definedName>
    <definedName name="BExEV69USLNYO2QRJRC0J92XUF00" hidden="1">#REF!</definedName>
    <definedName name="BExEV6KNTQOCFD7GV726XQEVQ7R6" localSheetId="6" hidden="1">#REF!</definedName>
    <definedName name="BExEV6KNTQOCFD7GV726XQEVQ7R6" localSheetId="17" hidden="1">#REF!</definedName>
    <definedName name="BExEV6KNTQOCFD7GV726XQEVQ7R6" hidden="1">#REF!</definedName>
    <definedName name="BExEV6VGM4POO9QT9KH3QA3VYCWM" localSheetId="6" hidden="1">#REF!</definedName>
    <definedName name="BExEV6VGM4POO9QT9KH3QA3VYCWM" localSheetId="17" hidden="1">#REF!</definedName>
    <definedName name="BExEV6VGM4POO9QT9KH3QA3VYCWM" hidden="1">#REF!</definedName>
    <definedName name="BExEVCEYMOI0PGO7HAEOS9CVMU2O" localSheetId="6" hidden="1">#REF!</definedName>
    <definedName name="BExEVCEYMOI0PGO7HAEOS9CVMU2O" localSheetId="17" hidden="1">#REF!</definedName>
    <definedName name="BExEVCEYMOI0PGO7HAEOS9CVMU2O" hidden="1">#REF!</definedName>
    <definedName name="BExEVET98G3FU6QBF9LHYWSAMV0O" localSheetId="6" hidden="1">#REF!</definedName>
    <definedName name="BExEVET98G3FU6QBF9LHYWSAMV0O" localSheetId="17" hidden="1">#REF!</definedName>
    <definedName name="BExEVET98G3FU6QBF9LHYWSAMV0O" hidden="1">#REF!</definedName>
    <definedName name="BExEVNCUT0PDUYNJH7G6BSEWZOT2" localSheetId="6" hidden="1">#REF!</definedName>
    <definedName name="BExEVNCUT0PDUYNJH7G6BSEWZOT2" localSheetId="17" hidden="1">#REF!</definedName>
    <definedName name="BExEVNCUT0PDUYNJH7G6BSEWZOT2" hidden="1">#REF!</definedName>
    <definedName name="BExEVPGF4V5J0WQRZKUM8F9TTKZJ" localSheetId="6" hidden="1">#REF!</definedName>
    <definedName name="BExEVPGF4V5J0WQRZKUM8F9TTKZJ" localSheetId="17" hidden="1">#REF!</definedName>
    <definedName name="BExEVPGF4V5J0WQRZKUM8F9TTKZJ" hidden="1">#REF!</definedName>
    <definedName name="BExEVVLIEVWYRF2UUC1H0H5QU1CP" localSheetId="6" hidden="1">#REF!</definedName>
    <definedName name="BExEVVLIEVWYRF2UUC1H0H5QU1CP" localSheetId="17" hidden="1">#REF!</definedName>
    <definedName name="BExEVVLIEVWYRF2UUC1H0H5QU1CP" hidden="1">#REF!</definedName>
    <definedName name="BExEVWCKO8T84GW9Z3X47915XKSH" localSheetId="6" hidden="1">#REF!</definedName>
    <definedName name="BExEVWCKO8T84GW9Z3X47915XKSH" localSheetId="17" hidden="1">#REF!</definedName>
    <definedName name="BExEVWCKO8T84GW9Z3X47915XKSH" hidden="1">#REF!</definedName>
    <definedName name="BExEVZSJWMZ5L2ZE7AZC57CXKW6T" localSheetId="6" hidden="1">#REF!</definedName>
    <definedName name="BExEVZSJWMZ5L2ZE7AZC57CXKW6T" localSheetId="17" hidden="1">#REF!</definedName>
    <definedName name="BExEVZSJWMZ5L2ZE7AZC57CXKW6T" hidden="1">#REF!</definedName>
    <definedName name="BExEW0JL1GFFCXMDGW54CI7Y8FZN" localSheetId="6" hidden="1">#REF!</definedName>
    <definedName name="BExEW0JL1GFFCXMDGW54CI7Y8FZN" localSheetId="17" hidden="1">#REF!</definedName>
    <definedName name="BExEW0JL1GFFCXMDGW54CI7Y8FZN" hidden="1">#REF!</definedName>
    <definedName name="BExEW68M9WL8214QH9C7VCK7BN08" localSheetId="6" hidden="1">#REF!</definedName>
    <definedName name="BExEW68M9WL8214QH9C7VCK7BN08" localSheetId="17" hidden="1">#REF!</definedName>
    <definedName name="BExEW68M9WL8214QH9C7VCK7BN08" hidden="1">#REF!</definedName>
    <definedName name="BExEW8HFKH6F47KIHYBDRUEFZ2ZZ" localSheetId="6" hidden="1">#REF!</definedName>
    <definedName name="BExEW8HFKH6F47KIHYBDRUEFZ2ZZ" localSheetId="17" hidden="1">#REF!</definedName>
    <definedName name="BExEW8HFKH6F47KIHYBDRUEFZ2ZZ" hidden="1">#REF!</definedName>
    <definedName name="BExEWB6JHMITZPXHB6JATOCLLKLJ" localSheetId="6" hidden="1">#REF!</definedName>
    <definedName name="BExEWB6JHMITZPXHB6JATOCLLKLJ" localSheetId="17" hidden="1">#REF!</definedName>
    <definedName name="BExEWB6JHMITZPXHB6JATOCLLKLJ" hidden="1">#REF!</definedName>
    <definedName name="BExEWNBGQS1U2LW3W84T4LSJ9K00" localSheetId="6" hidden="1">#REF!</definedName>
    <definedName name="BExEWNBGQS1U2LW3W84T4LSJ9K00" localSheetId="17" hidden="1">#REF!</definedName>
    <definedName name="BExEWNBGQS1U2LW3W84T4LSJ9K00" hidden="1">#REF!</definedName>
    <definedName name="BExEWO7STL7HNZSTY8VQBPTX1WK6" localSheetId="6" hidden="1">#REF!</definedName>
    <definedName name="BExEWO7STL7HNZSTY8VQBPTX1WK6" localSheetId="17" hidden="1">#REF!</definedName>
    <definedName name="BExEWO7STL7HNZSTY8VQBPTX1WK6" hidden="1">#REF!</definedName>
    <definedName name="BExEWQ0M1N3KMKTDJ73H10QSG4W1" localSheetId="6" hidden="1">#REF!</definedName>
    <definedName name="BExEWQ0M1N3KMKTDJ73H10QSG4W1" localSheetId="17" hidden="1">#REF!</definedName>
    <definedName name="BExEWQ0M1N3KMKTDJ73H10QSG4W1" hidden="1">#REF!</definedName>
    <definedName name="BExEX43OR6NH8GF32YY2ZB6Y8WGP" localSheetId="6" hidden="1">#REF!</definedName>
    <definedName name="BExEX43OR6NH8GF32YY2ZB6Y8WGP" localSheetId="17" hidden="1">#REF!</definedName>
    <definedName name="BExEX43OR6NH8GF32YY2ZB6Y8WGP" hidden="1">#REF!</definedName>
    <definedName name="BExEX85F3OSW8NSCYGYPS9372Z1Q" localSheetId="6" hidden="1">#REF!</definedName>
    <definedName name="BExEX85F3OSW8NSCYGYPS9372Z1Q" localSheetId="17" hidden="1">#REF!</definedName>
    <definedName name="BExEX85F3OSW8NSCYGYPS9372Z1Q" hidden="1">#REF!</definedName>
    <definedName name="BExEX9HWY2G6928ZVVVQF77QCM2C" localSheetId="6" hidden="1">#REF!</definedName>
    <definedName name="BExEX9HWY2G6928ZVVVQF77QCM2C" localSheetId="17" hidden="1">#REF!</definedName>
    <definedName name="BExEX9HWY2G6928ZVVVQF77QCM2C" hidden="1">#REF!</definedName>
    <definedName name="BExEXBQWAYKMVBRJRHB8PFCSYFVN" localSheetId="6" hidden="1">#REF!</definedName>
    <definedName name="BExEXBQWAYKMVBRJRHB8PFCSYFVN" localSheetId="17" hidden="1">#REF!</definedName>
    <definedName name="BExEXBQWAYKMVBRJRHB8PFCSYFVN" hidden="1">#REF!</definedName>
    <definedName name="BExEXGE2TE9MQWLQVHL7XGQWL102" localSheetId="6" hidden="1">#REF!</definedName>
    <definedName name="BExEXGE2TE9MQWLQVHL7XGQWL102" localSheetId="17" hidden="1">#REF!</definedName>
    <definedName name="BExEXGE2TE9MQWLQVHL7XGQWL102" hidden="1">#REF!</definedName>
    <definedName name="BExEXRBZ0DI9E2UFLLKYWGN66B61" localSheetId="6" hidden="1">#REF!</definedName>
    <definedName name="BExEXRBZ0DI9E2UFLLKYWGN66B61" localSheetId="17" hidden="1">#REF!</definedName>
    <definedName name="BExEXRBZ0DI9E2UFLLKYWGN66B61" hidden="1">#REF!</definedName>
    <definedName name="BExEXW4FSOZ9C2SZSQIAA3W82I5K" localSheetId="6" hidden="1">#REF!</definedName>
    <definedName name="BExEXW4FSOZ9C2SZSQIAA3W82I5K" localSheetId="17" hidden="1">#REF!</definedName>
    <definedName name="BExEXW4FSOZ9C2SZSQIAA3W82I5K" hidden="1">#REF!</definedName>
    <definedName name="BExEXZ4H2ZUNEW5I6I74GK08QAQC" localSheetId="6" hidden="1">#REF!</definedName>
    <definedName name="BExEXZ4H2ZUNEW5I6I74GK08QAQC" localSheetId="17" hidden="1">#REF!</definedName>
    <definedName name="BExEXZ4H2ZUNEW5I6I74GK08QAQC" hidden="1">#REF!</definedName>
    <definedName name="BExEY42GK80HA9M84NTZ3NV9K2VI" localSheetId="6" hidden="1">#REF!</definedName>
    <definedName name="BExEY42GK80HA9M84NTZ3NV9K2VI" localSheetId="17" hidden="1">#REF!</definedName>
    <definedName name="BExEY42GK80HA9M84NTZ3NV9K2VI" hidden="1">#REF!</definedName>
    <definedName name="BExEYLG9FL9V1JPPNZ3FUDNSEJ4V" localSheetId="6" hidden="1">#REF!</definedName>
    <definedName name="BExEYLG9FL9V1JPPNZ3FUDNSEJ4V" localSheetId="17" hidden="1">#REF!</definedName>
    <definedName name="BExEYLG9FL9V1JPPNZ3FUDNSEJ4V" hidden="1">#REF!</definedName>
    <definedName name="BExEYOW8C1B3OUUCIGEC7L8OOW1Z" localSheetId="6" hidden="1">#REF!</definedName>
    <definedName name="BExEYOW8C1B3OUUCIGEC7L8OOW1Z" localSheetId="17" hidden="1">#REF!</definedName>
    <definedName name="BExEYOW8C1B3OUUCIGEC7L8OOW1Z" hidden="1">#REF!</definedName>
    <definedName name="BExEYPCI2LT224YS4M3T50V85FAG" localSheetId="6" hidden="1">#REF!</definedName>
    <definedName name="BExEYPCI2LT224YS4M3T50V85FAG" localSheetId="17" hidden="1">#REF!</definedName>
    <definedName name="BExEYPCI2LT224YS4M3T50V85FAG" hidden="1">#REF!</definedName>
    <definedName name="BExEYUQJXZT6N5HJH8ACJF6SRWEE" localSheetId="6" hidden="1">#REF!</definedName>
    <definedName name="BExEYUQJXZT6N5HJH8ACJF6SRWEE" localSheetId="17" hidden="1">#REF!</definedName>
    <definedName name="BExEYUQJXZT6N5HJH8ACJF6SRWEE" hidden="1">#REF!</definedName>
    <definedName name="BExEYYC7KLO4XJQW9GMGVVJQXF4C" localSheetId="6" hidden="1">#REF!</definedName>
    <definedName name="BExEYYC7KLO4XJQW9GMGVVJQXF4C" localSheetId="17" hidden="1">#REF!</definedName>
    <definedName name="BExEYYC7KLO4XJQW9GMGVVJQXF4C" hidden="1">#REF!</definedName>
    <definedName name="BExEZ1S6VZCG01ZPLBSS9Z1SBOJ2" localSheetId="6" hidden="1">#REF!</definedName>
    <definedName name="BExEZ1S6VZCG01ZPLBSS9Z1SBOJ2" localSheetId="17" hidden="1">#REF!</definedName>
    <definedName name="BExEZ1S6VZCG01ZPLBSS9Z1SBOJ2" hidden="1">#REF!</definedName>
    <definedName name="BExEZ6KV8TDKOO0Y66LSH9DCFW5M" localSheetId="6" hidden="1">#REF!</definedName>
    <definedName name="BExEZ6KV8TDKOO0Y66LSH9DCFW5M" localSheetId="17" hidden="1">#REF!</definedName>
    <definedName name="BExEZ6KV8TDKOO0Y66LSH9DCFW5M" hidden="1">#REF!</definedName>
    <definedName name="BExEZGBFNJR8DLPN0V11AU22L6WY" localSheetId="6" hidden="1">#REF!</definedName>
    <definedName name="BExEZGBFNJR8DLPN0V11AU22L6WY" localSheetId="17" hidden="1">#REF!</definedName>
    <definedName name="BExEZGBFNJR8DLPN0V11AU22L6WY" hidden="1">#REF!</definedName>
    <definedName name="BExEZVR61GWO1ZM3XHWUKRJJMQXV" localSheetId="6" hidden="1">#REF!</definedName>
    <definedName name="BExEZVR61GWO1ZM3XHWUKRJJMQXV" localSheetId="17" hidden="1">#REF!</definedName>
    <definedName name="BExEZVR61GWO1ZM3XHWUKRJJMQXV" hidden="1">#REF!</definedName>
    <definedName name="BExF02Y3V3QEPO2XLDSK47APK9XJ" localSheetId="6" hidden="1">#REF!</definedName>
    <definedName name="BExF02Y3V3QEPO2XLDSK47APK9XJ" localSheetId="17" hidden="1">#REF!</definedName>
    <definedName name="BExF02Y3V3QEPO2XLDSK47APK9XJ" hidden="1">#REF!</definedName>
    <definedName name="BExF03E824NHBODFUZ3PZ5HLF85X" localSheetId="6" hidden="1">#REF!</definedName>
    <definedName name="BExF03E824NHBODFUZ3PZ5HLF85X" localSheetId="17" hidden="1">#REF!</definedName>
    <definedName name="BExF03E824NHBODFUZ3PZ5HLF85X" hidden="1">#REF!</definedName>
    <definedName name="BExF09OS91RT7N7IW8JLMZ121ZP3" localSheetId="6" hidden="1">#REF!</definedName>
    <definedName name="BExF09OS91RT7N7IW8JLMZ121ZP3" localSheetId="17" hidden="1">#REF!</definedName>
    <definedName name="BExF09OS91RT7N7IW8JLMZ121ZP3" hidden="1">#REF!</definedName>
    <definedName name="BExF0D4SEQ7RRCAER8UQKUJ4HH0Q" localSheetId="6" hidden="1">#REF!</definedName>
    <definedName name="BExF0D4SEQ7RRCAER8UQKUJ4HH0Q" localSheetId="17" hidden="1">#REF!</definedName>
    <definedName name="BExF0D4SEQ7RRCAER8UQKUJ4HH0Q" hidden="1">#REF!</definedName>
    <definedName name="BExF0D4Z97PCG5JI9CC2TFB553AX" localSheetId="6" hidden="1">#REF!</definedName>
    <definedName name="BExF0D4Z97PCG5JI9CC2TFB553AX" localSheetId="17" hidden="1">#REF!</definedName>
    <definedName name="BExF0D4Z97PCG5JI9CC2TFB553AX" hidden="1">#REF!</definedName>
    <definedName name="BExF0DAB1PUE0V936NFEK68CCKTJ" localSheetId="6" hidden="1">#REF!</definedName>
    <definedName name="BExF0DAB1PUE0V936NFEK68CCKTJ" localSheetId="17" hidden="1">#REF!</definedName>
    <definedName name="BExF0DAB1PUE0V936NFEK68CCKTJ" hidden="1">#REF!</definedName>
    <definedName name="BExF0LOEHV42P2DV7QL8O7HOQ3N9" localSheetId="6" hidden="1">#REF!</definedName>
    <definedName name="BExF0LOEHV42P2DV7QL8O7HOQ3N9" localSheetId="17" hidden="1">#REF!</definedName>
    <definedName name="BExF0LOEHV42P2DV7QL8O7HOQ3N9" hidden="1">#REF!</definedName>
    <definedName name="BExF0QRT0ZP2578DKKC9SRW40F5L" localSheetId="6" hidden="1">#REF!</definedName>
    <definedName name="BExF0QRT0ZP2578DKKC9SRW40F5L" localSheetId="17" hidden="1">#REF!</definedName>
    <definedName name="BExF0QRT0ZP2578DKKC9SRW40F5L" hidden="1">#REF!</definedName>
    <definedName name="BExF0WRM9VO25RLSO03ZOCE8H7K5" localSheetId="6" hidden="1">#REF!</definedName>
    <definedName name="BExF0WRM9VO25RLSO03ZOCE8H7K5" localSheetId="17" hidden="1">#REF!</definedName>
    <definedName name="BExF0WRM9VO25RLSO03ZOCE8H7K5" hidden="1">#REF!</definedName>
    <definedName name="BExF0ZRI7W4RSLIDLHTSM0AWXO3S" localSheetId="6" hidden="1">#REF!</definedName>
    <definedName name="BExF0ZRI7W4RSLIDLHTSM0AWXO3S" localSheetId="17" hidden="1">#REF!</definedName>
    <definedName name="BExF0ZRI7W4RSLIDLHTSM0AWXO3S" hidden="1">#REF!</definedName>
    <definedName name="BExF19CT3MMZZ2T5EWMDNG3UOJ01" localSheetId="6" hidden="1">#REF!</definedName>
    <definedName name="BExF19CT3MMZZ2T5EWMDNG3UOJ01" localSheetId="17" hidden="1">#REF!</definedName>
    <definedName name="BExF19CT3MMZZ2T5EWMDNG3UOJ01" hidden="1">#REF!</definedName>
    <definedName name="BExF1C1VNHJBRW2XQKVSL1KSLFZ8" localSheetId="6" hidden="1">#REF!</definedName>
    <definedName name="BExF1C1VNHJBRW2XQKVSL1KSLFZ8" localSheetId="17" hidden="1">#REF!</definedName>
    <definedName name="BExF1C1VNHJBRW2XQKVSL1KSLFZ8" hidden="1">#REF!</definedName>
    <definedName name="BExF1M38U6NX17YJA8YU359B5Z4M" localSheetId="6" hidden="1">#REF!</definedName>
    <definedName name="BExF1M38U6NX17YJA8YU359B5Z4M" localSheetId="17" hidden="1">#REF!</definedName>
    <definedName name="BExF1M38U6NX17YJA8YU359B5Z4M" hidden="1">#REF!</definedName>
    <definedName name="BExF1MU4W3NPEY0OHRDWP5IANCBB" localSheetId="6" hidden="1">#REF!</definedName>
    <definedName name="BExF1MU4W3NPEY0OHRDWP5IANCBB" localSheetId="17" hidden="1">#REF!</definedName>
    <definedName name="BExF1MU4W3NPEY0OHRDWP5IANCBB" hidden="1">#REF!</definedName>
    <definedName name="BExF1MZN8MWMOKOARHJ1QAF9HPGT" localSheetId="6" hidden="1">#REF!</definedName>
    <definedName name="BExF1MZN8MWMOKOARHJ1QAF9HPGT" localSheetId="17" hidden="1">#REF!</definedName>
    <definedName name="BExF1MZN8MWMOKOARHJ1QAF9HPGT" hidden="1">#REF!</definedName>
    <definedName name="BExF1US4ZIQYSU5LBFYNRA9N0K2O" localSheetId="6" hidden="1">#REF!</definedName>
    <definedName name="BExF1US4ZIQYSU5LBFYNRA9N0K2O" localSheetId="17" hidden="1">#REF!</definedName>
    <definedName name="BExF1US4ZIQYSU5LBFYNRA9N0K2O" hidden="1">#REF!</definedName>
    <definedName name="BExF272JNPJCK1XLBG016XXBVFO8" localSheetId="6" hidden="1">#REF!</definedName>
    <definedName name="BExF272JNPJCK1XLBG016XXBVFO8" localSheetId="17" hidden="1">#REF!</definedName>
    <definedName name="BExF272JNPJCK1XLBG016XXBVFO8" hidden="1">#REF!</definedName>
    <definedName name="BExF2CWZN6E87RGTBMD4YQI2QT7R" localSheetId="6" hidden="1">#REF!</definedName>
    <definedName name="BExF2CWZN6E87RGTBMD4YQI2QT7R" localSheetId="17" hidden="1">#REF!</definedName>
    <definedName name="BExF2CWZN6E87RGTBMD4YQI2QT7R" hidden="1">#REF!</definedName>
    <definedName name="BExF2DYO1WQ7GMXSTAQRDBW1NSFG" localSheetId="6" hidden="1">#REF!</definedName>
    <definedName name="BExF2DYO1WQ7GMXSTAQRDBW1NSFG" localSheetId="17" hidden="1">#REF!</definedName>
    <definedName name="BExF2DYO1WQ7GMXSTAQRDBW1NSFG" hidden="1">#REF!</definedName>
    <definedName name="BExF2H9D3MC9XKLPZ6VIP4F7G4YN" localSheetId="6" hidden="1">#REF!</definedName>
    <definedName name="BExF2H9D3MC9XKLPZ6VIP4F7G4YN" localSheetId="17" hidden="1">#REF!</definedName>
    <definedName name="BExF2H9D3MC9XKLPZ6VIP4F7G4YN" hidden="1">#REF!</definedName>
    <definedName name="BExF2MSWNUY9Z6BZJQZ538PPTION" localSheetId="6" hidden="1">#REF!</definedName>
    <definedName name="BExF2MSWNUY9Z6BZJQZ538PPTION" localSheetId="17" hidden="1">#REF!</definedName>
    <definedName name="BExF2MSWNUY9Z6BZJQZ538PPTION" hidden="1">#REF!</definedName>
    <definedName name="BExF2QZYWHTYGUTTXR15CKCV3LS7" localSheetId="6" hidden="1">#REF!</definedName>
    <definedName name="BExF2QZYWHTYGUTTXR15CKCV3LS7" localSheetId="17" hidden="1">#REF!</definedName>
    <definedName name="BExF2QZYWHTYGUTTXR15CKCV3LS7" hidden="1">#REF!</definedName>
    <definedName name="BExF2T8Y6TSJ74RMSZOA9CEH4OZ6" localSheetId="6" hidden="1">#REF!</definedName>
    <definedName name="BExF2T8Y6TSJ74RMSZOA9CEH4OZ6" localSheetId="17" hidden="1">#REF!</definedName>
    <definedName name="BExF2T8Y6TSJ74RMSZOA9CEH4OZ6" hidden="1">#REF!</definedName>
    <definedName name="BExF31N3YM4F37EOOY8M8VI1KXN8" localSheetId="6" hidden="1">#REF!</definedName>
    <definedName name="BExF31N3YM4F37EOOY8M8VI1KXN8" localSheetId="17" hidden="1">#REF!</definedName>
    <definedName name="BExF31N3YM4F37EOOY8M8VI1KXN8" hidden="1">#REF!</definedName>
    <definedName name="BExF37C1YKBT79Z9SOJAG5MXQGTU" localSheetId="6" hidden="1">#REF!</definedName>
    <definedName name="BExF37C1YKBT79Z9SOJAG5MXQGTU" localSheetId="17" hidden="1">#REF!</definedName>
    <definedName name="BExF37C1YKBT79Z9SOJAG5MXQGTU" hidden="1">#REF!</definedName>
    <definedName name="BExF3A6HPA6DGYALZNHHJPMCUYZR" localSheetId="6" hidden="1">#REF!</definedName>
    <definedName name="BExF3A6HPA6DGYALZNHHJPMCUYZR" localSheetId="17" hidden="1">#REF!</definedName>
    <definedName name="BExF3A6HPA6DGYALZNHHJPMCUYZR" hidden="1">#REF!</definedName>
    <definedName name="BExF3GMJW5D7066GYKTMM3CVH1HE" localSheetId="6" hidden="1">#REF!</definedName>
    <definedName name="BExF3GMJW5D7066GYKTMM3CVH1HE" localSheetId="17" hidden="1">#REF!</definedName>
    <definedName name="BExF3GMJW5D7066GYKTMM3CVH1HE" hidden="1">#REF!</definedName>
    <definedName name="BExF3I9T44X7DV9HHV51DVDDPPZG" localSheetId="6" hidden="1">#REF!</definedName>
    <definedName name="BExF3I9T44X7DV9HHV51DVDDPPZG" localSheetId="17" hidden="1">#REF!</definedName>
    <definedName name="BExF3I9T44X7DV9HHV51DVDDPPZG" hidden="1">#REF!</definedName>
    <definedName name="BExF3IKLZ35F2D4DI7R7P7NZLVC3" localSheetId="6" hidden="1">#REF!</definedName>
    <definedName name="BExF3IKLZ35F2D4DI7R7P7NZLVC3" localSheetId="17" hidden="1">#REF!</definedName>
    <definedName name="BExF3IKLZ35F2D4DI7R7P7NZLVC3" hidden="1">#REF!</definedName>
    <definedName name="BExF3JMFX5DILOIFUDIO1HZUK875" localSheetId="6" hidden="1">#REF!</definedName>
    <definedName name="BExF3JMFX5DILOIFUDIO1HZUK875" localSheetId="17" hidden="1">#REF!</definedName>
    <definedName name="BExF3JMFX5DILOIFUDIO1HZUK875" hidden="1">#REF!</definedName>
    <definedName name="BExF3KIO2G9LJYXZ61H8PJJ6OQXV" localSheetId="6" hidden="1">#REF!</definedName>
    <definedName name="BExF3KIO2G9LJYXZ61H8PJJ6OQXV" localSheetId="17" hidden="1">#REF!</definedName>
    <definedName name="BExF3KIO2G9LJYXZ61H8PJJ6OQXV" hidden="1">#REF!</definedName>
    <definedName name="BExF3MGVCZHXDAUDZAGUYESZ3RC8" localSheetId="6" hidden="1">#REF!</definedName>
    <definedName name="BExF3MGVCZHXDAUDZAGUYESZ3RC8" localSheetId="17" hidden="1">#REF!</definedName>
    <definedName name="BExF3MGVCZHXDAUDZAGUYESZ3RC8" hidden="1">#REF!</definedName>
    <definedName name="BExF3NTC4BGZEM6B87TCFX277QCS" localSheetId="6" hidden="1">#REF!</definedName>
    <definedName name="BExF3NTC4BGZEM6B87TCFX277QCS" localSheetId="17" hidden="1">#REF!</definedName>
    <definedName name="BExF3NTC4BGZEM6B87TCFX277QCS" hidden="1">#REF!</definedName>
    <definedName name="BExF3Q2DOSQI9SIAXB522CN0WBZ7" localSheetId="6" hidden="1">#REF!</definedName>
    <definedName name="BExF3Q2DOSQI9SIAXB522CN0WBZ7" localSheetId="17" hidden="1">#REF!</definedName>
    <definedName name="BExF3Q2DOSQI9SIAXB522CN0WBZ7" hidden="1">#REF!</definedName>
    <definedName name="BExF3Q7NI90WT31QHYSJDIG0LLLJ" localSheetId="6" hidden="1">#REF!</definedName>
    <definedName name="BExF3Q7NI90WT31QHYSJDIG0LLLJ" localSheetId="17" hidden="1">#REF!</definedName>
    <definedName name="BExF3Q7NI90WT31QHYSJDIG0LLLJ" hidden="1">#REF!</definedName>
    <definedName name="BExF3QD55TIY1MSBSRK9TUJKBEWO" localSheetId="6" hidden="1">#REF!</definedName>
    <definedName name="BExF3QD55TIY1MSBSRK9TUJKBEWO" localSheetId="17" hidden="1">#REF!</definedName>
    <definedName name="BExF3QD55TIY1MSBSRK9TUJKBEWO" hidden="1">#REF!</definedName>
    <definedName name="BExF3QT8J6RIF1L3R700MBSKIOKW" localSheetId="6" hidden="1">#REF!</definedName>
    <definedName name="BExF3QT8J6RIF1L3R700MBSKIOKW" localSheetId="17" hidden="1">#REF!</definedName>
    <definedName name="BExF3QT8J6RIF1L3R700MBSKIOKW" hidden="1">#REF!</definedName>
    <definedName name="BExF42SSBVPMLK2UB3B7FPEIY9TU" localSheetId="6" hidden="1">#REF!</definedName>
    <definedName name="BExF42SSBVPMLK2UB3B7FPEIY9TU" localSheetId="17" hidden="1">#REF!</definedName>
    <definedName name="BExF42SSBVPMLK2UB3B7FPEIY9TU" hidden="1">#REF!</definedName>
    <definedName name="BExF4HXSWB50BKYPWA0HTT8W56H6" localSheetId="6" hidden="1">#REF!</definedName>
    <definedName name="BExF4HXSWB50BKYPWA0HTT8W56H6" localSheetId="17" hidden="1">#REF!</definedName>
    <definedName name="BExF4HXSWB50BKYPWA0HTT8W56H6" hidden="1">#REF!</definedName>
    <definedName name="BExF4J4Y60OUA8GY6YN8XVRUX80A" localSheetId="6" hidden="1">#REF!</definedName>
    <definedName name="BExF4J4Y60OUA8GY6YN8XVRUX80A" localSheetId="17" hidden="1">#REF!</definedName>
    <definedName name="BExF4J4Y60OUA8GY6YN8XVRUX80A" hidden="1">#REF!</definedName>
    <definedName name="BExF4KHF04IWW4LQ95FHQPFE4Y9K" localSheetId="6" hidden="1">#REF!</definedName>
    <definedName name="BExF4KHF04IWW4LQ95FHQPFE4Y9K" localSheetId="17" hidden="1">#REF!</definedName>
    <definedName name="BExF4KHF04IWW4LQ95FHQPFE4Y9K" hidden="1">#REF!</definedName>
    <definedName name="BExF4MVQM5Y0QRDLDFSKWWTF709C" localSheetId="6" hidden="1">#REF!</definedName>
    <definedName name="BExF4MVQM5Y0QRDLDFSKWWTF709C" localSheetId="17" hidden="1">#REF!</definedName>
    <definedName name="BExF4MVQM5Y0QRDLDFSKWWTF709C" hidden="1">#REF!</definedName>
    <definedName name="BExF4PVMZYV36E8HOYY06J81AMBI" localSheetId="6" hidden="1">#REF!</definedName>
    <definedName name="BExF4PVMZYV36E8HOYY06J81AMBI" localSheetId="17" hidden="1">#REF!</definedName>
    <definedName name="BExF4PVMZYV36E8HOYY06J81AMBI" hidden="1">#REF!</definedName>
    <definedName name="BExF4SF9NEX1FZE9N8EXT89PM54D" localSheetId="6" hidden="1">#REF!</definedName>
    <definedName name="BExF4SF9NEX1FZE9N8EXT89PM54D" localSheetId="17" hidden="1">#REF!</definedName>
    <definedName name="BExF4SF9NEX1FZE9N8EXT89PM54D" hidden="1">#REF!</definedName>
    <definedName name="BExF52GTGP8MHGII4KJ8TJGR8W8U" localSheetId="6" hidden="1">#REF!</definedName>
    <definedName name="BExF52GTGP8MHGII4KJ8TJGR8W8U" localSheetId="17" hidden="1">#REF!</definedName>
    <definedName name="BExF52GTGP8MHGII4KJ8TJGR8W8U" hidden="1">#REF!</definedName>
    <definedName name="BExF57K7L3UC1I2FSAWURR4SN0UN" localSheetId="6" hidden="1">#REF!</definedName>
    <definedName name="BExF57K7L3UC1I2FSAWURR4SN0UN" localSheetId="17" hidden="1">#REF!</definedName>
    <definedName name="BExF57K7L3UC1I2FSAWURR4SN0UN" hidden="1">#REF!</definedName>
    <definedName name="BExF5HR2GFV7O8LKG9SJ4BY78LYA" localSheetId="6" hidden="1">#REF!</definedName>
    <definedName name="BExF5HR2GFV7O8LKG9SJ4BY78LYA" localSheetId="17" hidden="1">#REF!</definedName>
    <definedName name="BExF5HR2GFV7O8LKG9SJ4BY78LYA" hidden="1">#REF!</definedName>
    <definedName name="BExF5ZFO2A29GHWR5ES64Z9OS16J" localSheetId="6" hidden="1">#REF!</definedName>
    <definedName name="BExF5ZFO2A29GHWR5ES64Z9OS16J" localSheetId="17" hidden="1">#REF!</definedName>
    <definedName name="BExF5ZFO2A29GHWR5ES64Z9OS16J" hidden="1">#REF!</definedName>
    <definedName name="BExF63S045JO7H2ZJCBTBVH3SUIF" localSheetId="6" hidden="1">#REF!</definedName>
    <definedName name="BExF63S045JO7H2ZJCBTBVH3SUIF" localSheetId="17" hidden="1">#REF!</definedName>
    <definedName name="BExF63S045JO7H2ZJCBTBVH3SUIF" hidden="1">#REF!</definedName>
    <definedName name="BExF642TEGTXCI9A61ZOONJCB0U1" localSheetId="6" hidden="1">#REF!</definedName>
    <definedName name="BExF642TEGTXCI9A61ZOONJCB0U1" localSheetId="17" hidden="1">#REF!</definedName>
    <definedName name="BExF642TEGTXCI9A61ZOONJCB0U1" hidden="1">#REF!</definedName>
    <definedName name="BExF67O951CF8UJF3KBDNR0E83C1" localSheetId="6" hidden="1">#REF!</definedName>
    <definedName name="BExF67O951CF8UJF3KBDNR0E83C1" localSheetId="17" hidden="1">#REF!</definedName>
    <definedName name="BExF67O951CF8UJF3KBDNR0E83C1" hidden="1">#REF!</definedName>
    <definedName name="BExF6EV7I35NVMIJGYTB6E24YVPA" localSheetId="6" hidden="1">#REF!</definedName>
    <definedName name="BExF6EV7I35NVMIJGYTB6E24YVPA" localSheetId="17" hidden="1">#REF!</definedName>
    <definedName name="BExF6EV7I35NVMIJGYTB6E24YVPA" hidden="1">#REF!</definedName>
    <definedName name="BExF6FGUF393KTMBT40S5BYAFG00" localSheetId="6" hidden="1">#REF!</definedName>
    <definedName name="BExF6FGUF393KTMBT40S5BYAFG00" localSheetId="17" hidden="1">#REF!</definedName>
    <definedName name="BExF6FGUF393KTMBT40S5BYAFG00" hidden="1">#REF!</definedName>
    <definedName name="BExF6GNYXWY8A0SY4PW1B6KJMMTM" localSheetId="6" hidden="1">#REF!</definedName>
    <definedName name="BExF6GNYXWY8A0SY4PW1B6KJMMTM" localSheetId="17" hidden="1">#REF!</definedName>
    <definedName name="BExF6GNYXWY8A0SY4PW1B6KJMMTM" hidden="1">#REF!</definedName>
    <definedName name="BExF6IB8K74Z0AFT05GPOKKZW7C9" localSheetId="6" hidden="1">#REF!</definedName>
    <definedName name="BExF6IB8K74Z0AFT05GPOKKZW7C9" localSheetId="17" hidden="1">#REF!</definedName>
    <definedName name="BExF6IB8K74Z0AFT05GPOKKZW7C9" hidden="1">#REF!</definedName>
    <definedName name="BExF6NUXJI11W2IAZNAM1QWC0459" localSheetId="6" hidden="1">#REF!</definedName>
    <definedName name="BExF6NUXJI11W2IAZNAM1QWC0459" localSheetId="17" hidden="1">#REF!</definedName>
    <definedName name="BExF6NUXJI11W2IAZNAM1QWC0459" hidden="1">#REF!</definedName>
    <definedName name="BExF6RR76KNVIXGJOVFO8GDILKGZ" localSheetId="6" hidden="1">#REF!</definedName>
    <definedName name="BExF6RR76KNVIXGJOVFO8GDILKGZ" localSheetId="17" hidden="1">#REF!</definedName>
    <definedName name="BExF6RR76KNVIXGJOVFO8GDILKGZ" hidden="1">#REF!</definedName>
    <definedName name="BExF6ZE8D5CMPJPRWT6S4HM56LPF" localSheetId="6" hidden="1">#REF!</definedName>
    <definedName name="BExF6ZE8D5CMPJPRWT6S4HM56LPF" localSheetId="17" hidden="1">#REF!</definedName>
    <definedName name="BExF6ZE8D5CMPJPRWT6S4HM56LPF" hidden="1">#REF!</definedName>
    <definedName name="BExF76FV8SF7AJK7B35AL7VTZF6D" localSheetId="6" hidden="1">#REF!</definedName>
    <definedName name="BExF76FV8SF7AJK7B35AL7VTZF6D" localSheetId="17" hidden="1">#REF!</definedName>
    <definedName name="BExF76FV8SF7AJK7B35AL7VTZF6D" hidden="1">#REF!</definedName>
    <definedName name="BExF7EOIMC1OYL1N7835KGOI0FIZ" localSheetId="6" hidden="1">#REF!</definedName>
    <definedName name="BExF7EOIMC1OYL1N7835KGOI0FIZ" localSheetId="17" hidden="1">#REF!</definedName>
    <definedName name="BExF7EOIMC1OYL1N7835KGOI0FIZ" hidden="1">#REF!</definedName>
    <definedName name="BExF7K88K7ASGV6RAOAGH52G04VR" localSheetId="6" hidden="1">#REF!</definedName>
    <definedName name="BExF7K88K7ASGV6RAOAGH52G04VR" localSheetId="17" hidden="1">#REF!</definedName>
    <definedName name="BExF7K88K7ASGV6RAOAGH52G04VR" hidden="1">#REF!</definedName>
    <definedName name="BExF7OVDRP3LHNAF2CX4V84CKKIR" localSheetId="6" hidden="1">#REF!</definedName>
    <definedName name="BExF7OVDRP3LHNAF2CX4V84CKKIR" localSheetId="17" hidden="1">#REF!</definedName>
    <definedName name="BExF7OVDRP3LHNAF2CX4V84CKKIR" hidden="1">#REF!</definedName>
    <definedName name="BExF7QO41X2A2SL8UXDNP99GY7U9" localSheetId="6" hidden="1">#REF!</definedName>
    <definedName name="BExF7QO41X2A2SL8UXDNP99GY7U9" localSheetId="17" hidden="1">#REF!</definedName>
    <definedName name="BExF7QO41X2A2SL8UXDNP99GY7U9" hidden="1">#REF!</definedName>
    <definedName name="BExF7QYWRJ8S4SID84VVXH3TN7X8" localSheetId="6" hidden="1">#REF!</definedName>
    <definedName name="BExF7QYWRJ8S4SID84VVXH3TN7X8" localSheetId="17" hidden="1">#REF!</definedName>
    <definedName name="BExF7QYWRJ8S4SID84VVXH3TN7X8" hidden="1">#REF!</definedName>
    <definedName name="BExF81GI8B8WBHXFTET68A9358BR" localSheetId="6" hidden="1">#REF!</definedName>
    <definedName name="BExF81GI8B8WBHXFTET68A9358BR" localSheetId="17" hidden="1">#REF!</definedName>
    <definedName name="BExF81GI8B8WBHXFTET68A9358BR" hidden="1">#REF!</definedName>
    <definedName name="BExGKN1EUJWHOYSSFY4XX6T9QVV5" localSheetId="6" hidden="1">#REF!</definedName>
    <definedName name="BExGKN1EUJWHOYSSFY4XX6T9QVV5" localSheetId="17" hidden="1">#REF!</definedName>
    <definedName name="BExGKN1EUJWHOYSSFY4XX6T9QVV5" hidden="1">#REF!</definedName>
    <definedName name="BExGL97US0Y3KXXASUTVR26XLT70" localSheetId="6" hidden="1">#REF!</definedName>
    <definedName name="BExGL97US0Y3KXXASUTVR26XLT70" localSheetId="17" hidden="1">#REF!</definedName>
    <definedName name="BExGL97US0Y3KXXASUTVR26XLT70" hidden="1">#REF!</definedName>
    <definedName name="BExGL9TEJAX73AMCXKXTMRO9T6QA" localSheetId="6" hidden="1">#REF!</definedName>
    <definedName name="BExGL9TEJAX73AMCXKXTMRO9T6QA" localSheetId="17" hidden="1">#REF!</definedName>
    <definedName name="BExGL9TEJAX73AMCXKXTMRO9T6QA" hidden="1">#REF!</definedName>
    <definedName name="BExGLBM5GKGBJDTZSMMBZBAVQ7N1" localSheetId="6" hidden="1">#REF!</definedName>
    <definedName name="BExGLBM5GKGBJDTZSMMBZBAVQ7N1" localSheetId="17" hidden="1">#REF!</definedName>
    <definedName name="BExGLBM5GKGBJDTZSMMBZBAVQ7N1" hidden="1">#REF!</definedName>
    <definedName name="BExGLC7R4C33RO0PID97ZPPVCW4M" localSheetId="6" hidden="1">#REF!</definedName>
    <definedName name="BExGLC7R4C33RO0PID97ZPPVCW4M" localSheetId="17" hidden="1">#REF!</definedName>
    <definedName name="BExGLC7R4C33RO0PID97ZPPVCW4M" hidden="1">#REF!</definedName>
    <definedName name="BExGLFIF7HCFSHNQHKEV6RY0WCO3" localSheetId="6" hidden="1">#REF!</definedName>
    <definedName name="BExGLFIF7HCFSHNQHKEV6RY0WCO3" localSheetId="17" hidden="1">#REF!</definedName>
    <definedName name="BExGLFIF7HCFSHNQHKEV6RY0WCO3" hidden="1">#REF!</definedName>
    <definedName name="BExGLPP9Z6SH15N8AV0F7H58S14K" localSheetId="6" hidden="1">#REF!</definedName>
    <definedName name="BExGLPP9Z6SH15N8AV0F7H58S14K" localSheetId="17" hidden="1">#REF!</definedName>
    <definedName name="BExGLPP9Z6SH15N8AV0F7H58S14K" hidden="1">#REF!</definedName>
    <definedName name="BExGLQATG820J44V2O4JEICPUUTR" localSheetId="6" hidden="1">#REF!</definedName>
    <definedName name="BExGLQATG820J44V2O4JEICPUUTR" localSheetId="17" hidden="1">#REF!</definedName>
    <definedName name="BExGLQATG820J44V2O4JEICPUUTR" hidden="1">#REF!</definedName>
    <definedName name="BExGLTARRL0J772UD2TXEYAVPY6E" localSheetId="6" hidden="1">#REF!</definedName>
    <definedName name="BExGLTARRL0J772UD2TXEYAVPY6E" localSheetId="17" hidden="1">#REF!</definedName>
    <definedName name="BExGLTARRL0J772UD2TXEYAVPY6E" hidden="1">#REF!</definedName>
    <definedName name="BExGLYE6RZTAAWHJBG2QFJPTDS2Q" localSheetId="6" hidden="1">#REF!</definedName>
    <definedName name="BExGLYE6RZTAAWHJBG2QFJPTDS2Q" localSheetId="17" hidden="1">#REF!</definedName>
    <definedName name="BExGLYE6RZTAAWHJBG2QFJPTDS2Q" hidden="1">#REF!</definedName>
    <definedName name="BExGM4DZ65OAQP7MA4LN6QMYZOFF" localSheetId="6" hidden="1">#REF!</definedName>
    <definedName name="BExGM4DZ65OAQP7MA4LN6QMYZOFF" localSheetId="17" hidden="1">#REF!</definedName>
    <definedName name="BExGM4DZ65OAQP7MA4LN6QMYZOFF" hidden="1">#REF!</definedName>
    <definedName name="BExGMCXCWEC9XNUOEMZ61TMI6CUO" localSheetId="6" hidden="1">#REF!</definedName>
    <definedName name="BExGMCXCWEC9XNUOEMZ61TMI6CUO" localSheetId="17" hidden="1">#REF!</definedName>
    <definedName name="BExGMCXCWEC9XNUOEMZ61TMI6CUO" hidden="1">#REF!</definedName>
    <definedName name="BExGMJDGIH0MEPC2TUSFUCY2ROTB" localSheetId="6" hidden="1">#REF!</definedName>
    <definedName name="BExGMJDGIH0MEPC2TUSFUCY2ROTB" localSheetId="17" hidden="1">#REF!</definedName>
    <definedName name="BExGMJDGIH0MEPC2TUSFUCY2ROTB" hidden="1">#REF!</definedName>
    <definedName name="BExGMKPW2HPKN0M0XKF3AZ8YP0D6" localSheetId="6" hidden="1">#REF!</definedName>
    <definedName name="BExGMKPW2HPKN0M0XKF3AZ8YP0D6" localSheetId="17" hidden="1">#REF!</definedName>
    <definedName name="BExGMKPW2HPKN0M0XKF3AZ8YP0D6" hidden="1">#REF!</definedName>
    <definedName name="BExGMOGUOL3NATNV0TIZH2J6DLLD" localSheetId="6" hidden="1">#REF!</definedName>
    <definedName name="BExGMOGUOL3NATNV0TIZH2J6DLLD" localSheetId="17" hidden="1">#REF!</definedName>
    <definedName name="BExGMOGUOL3NATNV0TIZH2J6DLLD" hidden="1">#REF!</definedName>
    <definedName name="BExGMP2F175LGL6QVSJGP6GKYHHA" localSheetId="6" hidden="1">#REF!</definedName>
    <definedName name="BExGMP2F175LGL6QVSJGP6GKYHHA" localSheetId="17" hidden="1">#REF!</definedName>
    <definedName name="BExGMP2F175LGL6QVSJGP6GKYHHA" hidden="1">#REF!</definedName>
    <definedName name="BExGMPIIP8GKML2VVA8OEFL43NCS" localSheetId="6" hidden="1">#REF!</definedName>
    <definedName name="BExGMPIIP8GKML2VVA8OEFL43NCS" localSheetId="17" hidden="1">#REF!</definedName>
    <definedName name="BExGMPIIP8GKML2VVA8OEFL43NCS" hidden="1">#REF!</definedName>
    <definedName name="BExGMZ3SRIXLXMWBVOXXV3M4U4YL" localSheetId="6" hidden="1">#REF!</definedName>
    <definedName name="BExGMZ3SRIXLXMWBVOXXV3M4U4YL" localSheetId="17" hidden="1">#REF!</definedName>
    <definedName name="BExGMZ3SRIXLXMWBVOXXV3M4U4YL" hidden="1">#REF!</definedName>
    <definedName name="BExGMZ3UBN48IXU1ZEFYECEMZ1IM" localSheetId="6" hidden="1">#REF!</definedName>
    <definedName name="BExGMZ3UBN48IXU1ZEFYECEMZ1IM" localSheetId="17" hidden="1">#REF!</definedName>
    <definedName name="BExGMZ3UBN48IXU1ZEFYECEMZ1IM" hidden="1">#REF!</definedName>
    <definedName name="BExGN4I0QATXNZCLZJM1KH1OIJQH" localSheetId="6" hidden="1">#REF!</definedName>
    <definedName name="BExGN4I0QATXNZCLZJM1KH1OIJQH" localSheetId="17" hidden="1">#REF!</definedName>
    <definedName name="BExGN4I0QATXNZCLZJM1KH1OIJQH" hidden="1">#REF!</definedName>
    <definedName name="BExGN9FZ2RWCMSY1YOBJKZMNIM9R" localSheetId="6" hidden="1">#REF!</definedName>
    <definedName name="BExGN9FZ2RWCMSY1YOBJKZMNIM9R" localSheetId="17" hidden="1">#REF!</definedName>
    <definedName name="BExGN9FZ2RWCMSY1YOBJKZMNIM9R" hidden="1">#REF!</definedName>
    <definedName name="BExGNDSIMTHOCXXG6QOGR6DA8SGG" localSheetId="6" hidden="1">#REF!</definedName>
    <definedName name="BExGNDSIMTHOCXXG6QOGR6DA8SGG" localSheetId="17" hidden="1">#REF!</definedName>
    <definedName name="BExGNDSIMTHOCXXG6QOGR6DA8SGG" hidden="1">#REF!</definedName>
    <definedName name="BExGNHOS7RBERG1J2M2HVGSRZL5G" localSheetId="6" hidden="1">#REF!</definedName>
    <definedName name="BExGNHOS7RBERG1J2M2HVGSRZL5G" localSheetId="17" hidden="1">#REF!</definedName>
    <definedName name="BExGNHOS7RBERG1J2M2HVGSRZL5G" hidden="1">#REF!</definedName>
    <definedName name="BExGNJ18W3Q55XAXY8XTFB80IVMV" localSheetId="6" hidden="1">#REF!</definedName>
    <definedName name="BExGNJ18W3Q55XAXY8XTFB80IVMV" localSheetId="17" hidden="1">#REF!</definedName>
    <definedName name="BExGNJ18W3Q55XAXY8XTFB80IVMV" hidden="1">#REF!</definedName>
    <definedName name="BExGNN2YQ9BDAZXT2GLCSAPXKIM7" localSheetId="6" hidden="1">#REF!</definedName>
    <definedName name="BExGNN2YQ9BDAZXT2GLCSAPXKIM7" localSheetId="17" hidden="1">#REF!</definedName>
    <definedName name="BExGNN2YQ9BDAZXT2GLCSAPXKIM7" hidden="1">#REF!</definedName>
    <definedName name="BExGNP6INLF5NZFP5ME6K7C9Y0NH" localSheetId="6" hidden="1">#REF!</definedName>
    <definedName name="BExGNP6INLF5NZFP5ME6K7C9Y0NH" localSheetId="17" hidden="1">#REF!</definedName>
    <definedName name="BExGNP6INLF5NZFP5ME6K7C9Y0NH" hidden="1">#REF!</definedName>
    <definedName name="BExGNSS0CKRPKHO25R3TDBEL2NHX" localSheetId="6" hidden="1">#REF!</definedName>
    <definedName name="BExGNSS0CKRPKHO25R3TDBEL2NHX" localSheetId="17" hidden="1">#REF!</definedName>
    <definedName name="BExGNSS0CKRPKHO25R3TDBEL2NHX" hidden="1">#REF!</definedName>
    <definedName name="BExGNYH0MO8NOVS85L15G0RWX4GW" localSheetId="6" hidden="1">#REF!</definedName>
    <definedName name="BExGNYH0MO8NOVS85L15G0RWX4GW" localSheetId="17" hidden="1">#REF!</definedName>
    <definedName name="BExGNYH0MO8NOVS85L15G0RWX4GW" hidden="1">#REF!</definedName>
    <definedName name="BExGNZO44DEG8CGIDYSEGDUQ531R" localSheetId="6" hidden="1">#REF!</definedName>
    <definedName name="BExGNZO44DEG8CGIDYSEGDUQ531R" localSheetId="17" hidden="1">#REF!</definedName>
    <definedName name="BExGNZO44DEG8CGIDYSEGDUQ531R" hidden="1">#REF!</definedName>
    <definedName name="BExGO22GMMPZVQY9RQ8MDKZDP5G3" localSheetId="6" hidden="1">#REF!</definedName>
    <definedName name="BExGO22GMMPZVQY9RQ8MDKZDP5G3" localSheetId="17" hidden="1">#REF!</definedName>
    <definedName name="BExGO22GMMPZVQY9RQ8MDKZDP5G3" hidden="1">#REF!</definedName>
    <definedName name="BExGO2O0V6UYDY26AX8OSN72F77N" localSheetId="6" hidden="1">#REF!</definedName>
    <definedName name="BExGO2O0V6UYDY26AX8OSN72F77N" localSheetId="17" hidden="1">#REF!</definedName>
    <definedName name="BExGO2O0V6UYDY26AX8OSN72F77N" hidden="1">#REF!</definedName>
    <definedName name="BExGO2YUBOVLYHY1QSIHRE1KLAFV" localSheetId="6" hidden="1">#REF!</definedName>
    <definedName name="BExGO2YUBOVLYHY1QSIHRE1KLAFV" localSheetId="17" hidden="1">#REF!</definedName>
    <definedName name="BExGO2YUBOVLYHY1QSIHRE1KLAFV" hidden="1">#REF!</definedName>
    <definedName name="BExGO70E2O70LF46V8T26YFPL4V8" localSheetId="6" hidden="1">#REF!</definedName>
    <definedName name="BExGO70E2O70LF46V8T26YFPL4V8" localSheetId="17" hidden="1">#REF!</definedName>
    <definedName name="BExGO70E2O70LF46V8T26YFPL4V8" hidden="1">#REF!</definedName>
    <definedName name="BExGOB25QJMQCQE76MRW9X58OIOO" localSheetId="6" hidden="1">#REF!</definedName>
    <definedName name="BExGOB25QJMQCQE76MRW9X58OIOO" localSheetId="17" hidden="1">#REF!</definedName>
    <definedName name="BExGOB25QJMQCQE76MRW9X58OIOO" hidden="1">#REF!</definedName>
    <definedName name="BExGODAZKJ9EXMQZNQR5YDBSS525" localSheetId="6" hidden="1">#REF!</definedName>
    <definedName name="BExGODAZKJ9EXMQZNQR5YDBSS525" localSheetId="17" hidden="1">#REF!</definedName>
    <definedName name="BExGODAZKJ9EXMQZNQR5YDBSS525" hidden="1">#REF!</definedName>
    <definedName name="BExGODR8ZSMUC11I56QHSZ686XV5" localSheetId="6" hidden="1">#REF!</definedName>
    <definedName name="BExGODR8ZSMUC11I56QHSZ686XV5" localSheetId="17" hidden="1">#REF!</definedName>
    <definedName name="BExGODR8ZSMUC11I56QHSZ686XV5" hidden="1">#REF!</definedName>
    <definedName name="BExGOXJDHUDPDT8I8IVGVW9J0R5Q" localSheetId="6" hidden="1">#REF!</definedName>
    <definedName name="BExGOXJDHUDPDT8I8IVGVW9J0R5Q" localSheetId="17" hidden="1">#REF!</definedName>
    <definedName name="BExGOXJDHUDPDT8I8IVGVW9J0R5Q" hidden="1">#REF!</definedName>
    <definedName name="BExGPAPYI1N5W3IH8H485BHSVOY3" localSheetId="6" hidden="1">#REF!</definedName>
    <definedName name="BExGPAPYI1N5W3IH8H485BHSVOY3" localSheetId="17" hidden="1">#REF!</definedName>
    <definedName name="BExGPAPYI1N5W3IH8H485BHSVOY3" hidden="1">#REF!</definedName>
    <definedName name="BExGPFO3GOKYO2922Y91GMQRCMOA" localSheetId="6" hidden="1">#REF!</definedName>
    <definedName name="BExGPFO3GOKYO2922Y91GMQRCMOA" localSheetId="17" hidden="1">#REF!</definedName>
    <definedName name="BExGPFO3GOKYO2922Y91GMQRCMOA" hidden="1">#REF!</definedName>
    <definedName name="BExGPHGT5KDOCMV2EFS4OVKTWBRD" localSheetId="6" hidden="1">#REF!</definedName>
    <definedName name="BExGPHGT5KDOCMV2EFS4OVKTWBRD" localSheetId="17" hidden="1">#REF!</definedName>
    <definedName name="BExGPHGT5KDOCMV2EFS4OVKTWBRD" hidden="1">#REF!</definedName>
    <definedName name="BExGPID72Y4Y619LWASUQZKZHJNC" localSheetId="6" hidden="1">#REF!</definedName>
    <definedName name="BExGPID72Y4Y619LWASUQZKZHJNC" localSheetId="17" hidden="1">#REF!</definedName>
    <definedName name="BExGPID72Y4Y619LWASUQZKZHJNC" hidden="1">#REF!</definedName>
    <definedName name="BExGPPENQIANVGLVQJ77DK5JPRTB" localSheetId="6" hidden="1">#REF!</definedName>
    <definedName name="BExGPPENQIANVGLVQJ77DK5JPRTB" localSheetId="17" hidden="1">#REF!</definedName>
    <definedName name="BExGPPENQIANVGLVQJ77DK5JPRTB" hidden="1">#REF!</definedName>
    <definedName name="BExGPSUUG7TL5F5PTYU6G4HPJV1B" localSheetId="6" hidden="1">#REF!</definedName>
    <definedName name="BExGPSUUG7TL5F5PTYU6G4HPJV1B" localSheetId="17" hidden="1">#REF!</definedName>
    <definedName name="BExGPSUUG7TL5F5PTYU6G4HPJV1B" hidden="1">#REF!</definedName>
    <definedName name="BExGQ1E950UYXYWQ84EZEQPWHVYY" localSheetId="6" hidden="1">#REF!</definedName>
    <definedName name="BExGQ1E950UYXYWQ84EZEQPWHVYY" localSheetId="17" hidden="1">#REF!</definedName>
    <definedName name="BExGQ1E950UYXYWQ84EZEQPWHVYY" hidden="1">#REF!</definedName>
    <definedName name="BExGQ1ZU4967P72AHF4V1D0FOL5C" localSheetId="6" hidden="1">#REF!</definedName>
    <definedName name="BExGQ1ZU4967P72AHF4V1D0FOL5C" localSheetId="17" hidden="1">#REF!</definedName>
    <definedName name="BExGQ1ZU4967P72AHF4V1D0FOL5C" hidden="1">#REF!</definedName>
    <definedName name="BExGQ36ZOMR9GV8T05M605MMOY3Y" localSheetId="6" hidden="1">#REF!</definedName>
    <definedName name="BExGQ36ZOMR9GV8T05M605MMOY3Y" localSheetId="17" hidden="1">#REF!</definedName>
    <definedName name="BExGQ36ZOMR9GV8T05M605MMOY3Y" hidden="1">#REF!</definedName>
    <definedName name="BExGQ4ZP0PPMLDNVBUG12W9FFVI9" localSheetId="6" hidden="1">#REF!</definedName>
    <definedName name="BExGQ4ZP0PPMLDNVBUG12W9FFVI9" localSheetId="17" hidden="1">#REF!</definedName>
    <definedName name="BExGQ4ZP0PPMLDNVBUG12W9FFVI9" hidden="1">#REF!</definedName>
    <definedName name="BExGQ61DTJ0SBFMDFBAK3XZ9O0ZO" localSheetId="6" hidden="1">#REF!</definedName>
    <definedName name="BExGQ61DTJ0SBFMDFBAK3XZ9O0ZO" localSheetId="17" hidden="1">#REF!</definedName>
    <definedName name="BExGQ61DTJ0SBFMDFBAK3XZ9O0ZO" hidden="1">#REF!</definedName>
    <definedName name="BExGQ6SG9XEOD0VMBAR22YPZWSTA" localSheetId="6" hidden="1">#REF!</definedName>
    <definedName name="BExGQ6SG9XEOD0VMBAR22YPZWSTA" localSheetId="17" hidden="1">#REF!</definedName>
    <definedName name="BExGQ6SG9XEOD0VMBAR22YPZWSTA" hidden="1">#REF!</definedName>
    <definedName name="BExGQ8FQN3FRAGH5H2V74848P5JX" localSheetId="6" hidden="1">#REF!</definedName>
    <definedName name="BExGQ8FQN3FRAGH5H2V74848P5JX" localSheetId="17" hidden="1">#REF!</definedName>
    <definedName name="BExGQ8FQN3FRAGH5H2V74848P5JX" hidden="1">#REF!</definedName>
    <definedName name="BExGQGJ1A7LNZUS8QSMOG8UNGLMK" localSheetId="6" hidden="1">#REF!</definedName>
    <definedName name="BExGQGJ1A7LNZUS8QSMOG8UNGLMK" localSheetId="17" hidden="1">#REF!</definedName>
    <definedName name="BExGQGJ1A7LNZUS8QSMOG8UNGLMK" hidden="1">#REF!</definedName>
    <definedName name="BExGQLBNZ35IK2VK33HJUAE4ADX2" localSheetId="6" hidden="1">#REF!</definedName>
    <definedName name="BExGQLBNZ35IK2VK33HJUAE4ADX2" localSheetId="17" hidden="1">#REF!</definedName>
    <definedName name="BExGQLBNZ35IK2VK33HJUAE4ADX2" hidden="1">#REF!</definedName>
    <definedName name="BExGQPO7ENFEQC0NC6MC9OZR2LHY" localSheetId="6" hidden="1">#REF!</definedName>
    <definedName name="BExGQPO7ENFEQC0NC6MC9OZR2LHY" localSheetId="17" hidden="1">#REF!</definedName>
    <definedName name="BExGQPO7ENFEQC0NC6MC9OZR2LHY" hidden="1">#REF!</definedName>
    <definedName name="BExGQX0H4EZMXBJTKJJE4ICJWN5O" localSheetId="6" hidden="1">#REF!</definedName>
    <definedName name="BExGQX0H4EZMXBJTKJJE4ICJWN5O" localSheetId="17" hidden="1">#REF!</definedName>
    <definedName name="BExGQX0H4EZMXBJTKJJE4ICJWN5O" hidden="1">#REF!</definedName>
    <definedName name="BExGR4CW3WRIID17GGX4MI9ZDHFE" localSheetId="6" hidden="1">#REF!</definedName>
    <definedName name="BExGR4CW3WRIID17GGX4MI9ZDHFE" localSheetId="17" hidden="1">#REF!</definedName>
    <definedName name="BExGR4CW3WRIID17GGX4MI9ZDHFE" hidden="1">#REF!</definedName>
    <definedName name="BExGR65GJX27MU2OL6NI5PB8XVB4" localSheetId="6" hidden="1">#REF!</definedName>
    <definedName name="BExGR65GJX27MU2OL6NI5PB8XVB4" localSheetId="17" hidden="1">#REF!</definedName>
    <definedName name="BExGR65GJX27MU2OL6NI5PB8XVB4" hidden="1">#REF!</definedName>
    <definedName name="BExGR6LQ97HETGS3CT96L4IK0JSH" localSheetId="6" hidden="1">#REF!</definedName>
    <definedName name="BExGR6LQ97HETGS3CT96L4IK0JSH" localSheetId="17" hidden="1">#REF!</definedName>
    <definedName name="BExGR6LQ97HETGS3CT96L4IK0JSH" hidden="1">#REF!</definedName>
    <definedName name="BExGR9ATP2LVT7B9OCPSLJ11H9SX" localSheetId="6" hidden="1">#REF!</definedName>
    <definedName name="BExGR9ATP2LVT7B9OCPSLJ11H9SX" localSheetId="17" hidden="1">#REF!</definedName>
    <definedName name="BExGR9ATP2LVT7B9OCPSLJ11H9SX" hidden="1">#REF!</definedName>
    <definedName name="BExGRILCZ3BMTGDY72B1Q9BUGW0J" localSheetId="6" hidden="1">#REF!</definedName>
    <definedName name="BExGRILCZ3BMTGDY72B1Q9BUGW0J" localSheetId="17" hidden="1">#REF!</definedName>
    <definedName name="BExGRILCZ3BMTGDY72B1Q9BUGW0J" hidden="1">#REF!</definedName>
    <definedName name="BExGRNZJ74Y6OYJB9F9Y9T3CAHOS" localSheetId="6" hidden="1">#REF!</definedName>
    <definedName name="BExGRNZJ74Y6OYJB9F9Y9T3CAHOS" localSheetId="17" hidden="1">#REF!</definedName>
    <definedName name="BExGRNZJ74Y6OYJB9F9Y9T3CAHOS" hidden="1">#REF!</definedName>
    <definedName name="BExGRPC5QJQ7UGQ4P7CFWVGRQGFW" localSheetId="6" hidden="1">#REF!</definedName>
    <definedName name="BExGRPC5QJQ7UGQ4P7CFWVGRQGFW" localSheetId="17" hidden="1">#REF!</definedName>
    <definedName name="BExGRPC5QJQ7UGQ4P7CFWVGRQGFW" hidden="1">#REF!</definedName>
    <definedName name="BExGRSMULUXOBEN8G0TK90PRKQ9O" localSheetId="6" hidden="1">#REF!</definedName>
    <definedName name="BExGRSMULUXOBEN8G0TK90PRKQ9O" localSheetId="17" hidden="1">#REF!</definedName>
    <definedName name="BExGRSMULUXOBEN8G0TK90PRKQ9O" hidden="1">#REF!</definedName>
    <definedName name="BExGRUKVVKDL8483WI70VN2QZDGD" localSheetId="6" hidden="1">#REF!</definedName>
    <definedName name="BExGRUKVVKDL8483WI70VN2QZDGD" localSheetId="17" hidden="1">#REF!</definedName>
    <definedName name="BExGRUKVVKDL8483WI70VN2QZDGD" hidden="1">#REF!</definedName>
    <definedName name="BExGS2IWR5DUNJ1U9PAKIV8CMBNI" localSheetId="6" hidden="1">#REF!</definedName>
    <definedName name="BExGS2IWR5DUNJ1U9PAKIV8CMBNI" localSheetId="17" hidden="1">#REF!</definedName>
    <definedName name="BExGS2IWR5DUNJ1U9PAKIV8CMBNI" hidden="1">#REF!</definedName>
    <definedName name="BExGS69P9FFTEOPDS0MWFKF45G47" localSheetId="6" hidden="1">#REF!</definedName>
    <definedName name="BExGS69P9FFTEOPDS0MWFKF45G47" localSheetId="17" hidden="1">#REF!</definedName>
    <definedName name="BExGS69P9FFTEOPDS0MWFKF45G47" hidden="1">#REF!</definedName>
    <definedName name="BExGS6F1JFHM5MUJ1RFO50WP6D05" localSheetId="6" hidden="1">#REF!</definedName>
    <definedName name="BExGS6F1JFHM5MUJ1RFO50WP6D05" localSheetId="17" hidden="1">#REF!</definedName>
    <definedName name="BExGS6F1JFHM5MUJ1RFO50WP6D05" hidden="1">#REF!</definedName>
    <definedName name="BExGSA5YB5ZGE4NHDVCZ55TQAJTL" localSheetId="6" hidden="1">#REF!</definedName>
    <definedName name="BExGSA5YB5ZGE4NHDVCZ55TQAJTL" localSheetId="17" hidden="1">#REF!</definedName>
    <definedName name="BExGSA5YB5ZGE4NHDVCZ55TQAJTL" hidden="1">#REF!</definedName>
    <definedName name="BExGSBYPYOBOB218ABCIM2X63GJ8" localSheetId="6" hidden="1">#REF!</definedName>
    <definedName name="BExGSBYPYOBOB218ABCIM2X63GJ8" localSheetId="17" hidden="1">#REF!</definedName>
    <definedName name="BExGSBYPYOBOB218ABCIM2X63GJ8" hidden="1">#REF!</definedName>
    <definedName name="BExGSCEUCQQVDEEKWJ677QTGUVTE" localSheetId="6" hidden="1">#REF!</definedName>
    <definedName name="BExGSCEUCQQVDEEKWJ677QTGUVTE" localSheetId="17" hidden="1">#REF!</definedName>
    <definedName name="BExGSCEUCQQVDEEKWJ677QTGUVTE" hidden="1">#REF!</definedName>
    <definedName name="BExGSQY65LH1PCKKM5WHDW83F35O" localSheetId="6" hidden="1">#REF!</definedName>
    <definedName name="BExGSQY65LH1PCKKM5WHDW83F35O" localSheetId="17" hidden="1">#REF!</definedName>
    <definedName name="BExGSQY65LH1PCKKM5WHDW83F35O" hidden="1">#REF!</definedName>
    <definedName name="BExGSYW1GKISF0PMUAK3XJK9PEW9" localSheetId="6" hidden="1">#REF!</definedName>
    <definedName name="BExGSYW1GKISF0PMUAK3XJK9PEW9" localSheetId="17" hidden="1">#REF!</definedName>
    <definedName name="BExGSYW1GKISF0PMUAK3XJK9PEW9" hidden="1">#REF!</definedName>
    <definedName name="BExGT0DZJB6LSF6L693UUB9EY1VQ" localSheetId="6" hidden="1">#REF!</definedName>
    <definedName name="BExGT0DZJB6LSF6L693UUB9EY1VQ" localSheetId="17" hidden="1">#REF!</definedName>
    <definedName name="BExGT0DZJB6LSF6L693UUB9EY1VQ" hidden="1">#REF!</definedName>
    <definedName name="BExGTEMKIEF46KBIDWCAOAN5U718" localSheetId="6" hidden="1">#REF!</definedName>
    <definedName name="BExGTEMKIEF46KBIDWCAOAN5U718" localSheetId="17" hidden="1">#REF!</definedName>
    <definedName name="BExGTEMKIEF46KBIDWCAOAN5U718" hidden="1">#REF!</definedName>
    <definedName name="BExGTGVFIF8HOQXR54SK065A8M4K" localSheetId="6" hidden="1">#REF!</definedName>
    <definedName name="BExGTGVFIF8HOQXR54SK065A8M4K" localSheetId="17" hidden="1">#REF!</definedName>
    <definedName name="BExGTGVFIF8HOQXR54SK065A8M4K" hidden="1">#REF!</definedName>
    <definedName name="BExGTIYX3OWPIINOGY1E4QQYSKHP" localSheetId="6" hidden="1">#REF!</definedName>
    <definedName name="BExGTIYX3OWPIINOGY1E4QQYSKHP" localSheetId="17" hidden="1">#REF!</definedName>
    <definedName name="BExGTIYX3OWPIINOGY1E4QQYSKHP" hidden="1">#REF!</definedName>
    <definedName name="BExGTKGUN0KUU3C0RL2LK98D8MEK" localSheetId="6" hidden="1">#REF!</definedName>
    <definedName name="BExGTKGUN0KUU3C0RL2LK98D8MEK" localSheetId="17" hidden="1">#REF!</definedName>
    <definedName name="BExGTKGUN0KUU3C0RL2LK98D8MEK" hidden="1">#REF!</definedName>
    <definedName name="BExGTV3U5SZUPLTWEMEY3IIN1L4L" localSheetId="6" hidden="1">#REF!</definedName>
    <definedName name="BExGTV3U5SZUPLTWEMEY3IIN1L4L" localSheetId="17" hidden="1">#REF!</definedName>
    <definedName name="BExGTV3U5SZUPLTWEMEY3IIN1L4L" hidden="1">#REF!</definedName>
    <definedName name="BExGTZ046J7VMUG4YPKFN2K8TWB7" localSheetId="6" hidden="1">#REF!</definedName>
    <definedName name="BExGTZ046J7VMUG4YPKFN2K8TWB7" localSheetId="17" hidden="1">#REF!</definedName>
    <definedName name="BExGTZ046J7VMUG4YPKFN2K8TWB7" hidden="1">#REF!</definedName>
    <definedName name="BExGTZ04EFFQ3Z3JMM0G35JYWUK3" localSheetId="6" hidden="1">#REF!</definedName>
    <definedName name="BExGTZ04EFFQ3Z3JMM0G35JYWUK3" localSheetId="17" hidden="1">#REF!</definedName>
    <definedName name="BExGTZ04EFFQ3Z3JMM0G35JYWUK3" hidden="1">#REF!</definedName>
    <definedName name="BExGU2G9OPRZRIU9YGF6NX9FUW0J" localSheetId="6" hidden="1">#REF!</definedName>
    <definedName name="BExGU2G9OPRZRIU9YGF6NX9FUW0J" localSheetId="17" hidden="1">#REF!</definedName>
    <definedName name="BExGU2G9OPRZRIU9YGF6NX9FUW0J" hidden="1">#REF!</definedName>
    <definedName name="BExGU6HTKLRZO8UOI3DTAM5RFDBA" localSheetId="6" hidden="1">#REF!</definedName>
    <definedName name="BExGU6HTKLRZO8UOI3DTAM5RFDBA" localSheetId="17" hidden="1">#REF!</definedName>
    <definedName name="BExGU6HTKLRZO8UOI3DTAM5RFDBA" hidden="1">#REF!</definedName>
    <definedName name="BExGUDDZXFFQHAF4UZF8ZB1HO7H6" localSheetId="6" hidden="1">#REF!</definedName>
    <definedName name="BExGUDDZXFFQHAF4UZF8ZB1HO7H6" localSheetId="17" hidden="1">#REF!</definedName>
    <definedName name="BExGUDDZXFFQHAF4UZF8ZB1HO7H6" hidden="1">#REF!</definedName>
    <definedName name="BExGUI6NCRHY7EAB6SK6EPPMWFG1" localSheetId="6" hidden="1">#REF!</definedName>
    <definedName name="BExGUI6NCRHY7EAB6SK6EPPMWFG1" localSheetId="17" hidden="1">#REF!</definedName>
    <definedName name="BExGUI6NCRHY7EAB6SK6EPPMWFG1" hidden="1">#REF!</definedName>
    <definedName name="BExGUIBXBRHGM97ZX6GBA4ZDQ79C" localSheetId="6" hidden="1">#REF!</definedName>
    <definedName name="BExGUIBXBRHGM97ZX6GBA4ZDQ79C" localSheetId="17" hidden="1">#REF!</definedName>
    <definedName name="BExGUIBXBRHGM97ZX6GBA4ZDQ79C" hidden="1">#REF!</definedName>
    <definedName name="BExGUM8D91UNPCOO4TKP9FGX85TF" localSheetId="6" hidden="1">#REF!</definedName>
    <definedName name="BExGUM8D91UNPCOO4TKP9FGX85TF" localSheetId="17" hidden="1">#REF!</definedName>
    <definedName name="BExGUM8D91UNPCOO4TKP9FGX85TF" hidden="1">#REF!</definedName>
    <definedName name="BExGUMDP0WYFBZL2MCB36WWJIC04" localSheetId="6" hidden="1">#REF!</definedName>
    <definedName name="BExGUMDP0WYFBZL2MCB36WWJIC04" localSheetId="17" hidden="1">#REF!</definedName>
    <definedName name="BExGUMDP0WYFBZL2MCB36WWJIC04" hidden="1">#REF!</definedName>
    <definedName name="BExGUQF9N9FKI7S0H30WUAEB5LPD" localSheetId="6" hidden="1">#REF!</definedName>
    <definedName name="BExGUQF9N9FKI7S0H30WUAEB5LPD" localSheetId="17" hidden="1">#REF!</definedName>
    <definedName name="BExGUQF9N9FKI7S0H30WUAEB5LPD" hidden="1">#REF!</definedName>
    <definedName name="BExGUR6BA03XPBK60SQUW197GJ5X" localSheetId="6" hidden="1">#REF!</definedName>
    <definedName name="BExGUR6BA03XPBK60SQUW197GJ5X" localSheetId="17" hidden="1">#REF!</definedName>
    <definedName name="BExGUR6BA03XPBK60SQUW197GJ5X" hidden="1">#REF!</definedName>
    <definedName name="BExGUVIP60TA4B7X2PFGMBFUSKGX" localSheetId="6" hidden="1">#REF!</definedName>
    <definedName name="BExGUVIP60TA4B7X2PFGMBFUSKGX" localSheetId="17" hidden="1">#REF!</definedName>
    <definedName name="BExGUVIP60TA4B7X2PFGMBFUSKGX" hidden="1">#REF!</definedName>
    <definedName name="BExGUVTIIWAK5T0F5FD428QDO46W" localSheetId="6" hidden="1">#REF!</definedName>
    <definedName name="BExGUVTIIWAK5T0F5FD428QDO46W" localSheetId="17" hidden="1">#REF!</definedName>
    <definedName name="BExGUVTIIWAK5T0F5FD428QDO46W" hidden="1">#REF!</definedName>
    <definedName name="BExGUZKF06F209XL1IZWVJEQ82EE" localSheetId="6" hidden="1">#REF!</definedName>
    <definedName name="BExGUZKF06F209XL1IZWVJEQ82EE" localSheetId="17" hidden="1">#REF!</definedName>
    <definedName name="BExGUZKF06F209XL1IZWVJEQ82EE" hidden="1">#REF!</definedName>
    <definedName name="BExGUZPWM950OZ8P1A3N86LXK97U" localSheetId="6" hidden="1">#REF!</definedName>
    <definedName name="BExGUZPWM950OZ8P1A3N86LXK97U" localSheetId="17" hidden="1">#REF!</definedName>
    <definedName name="BExGUZPWM950OZ8P1A3N86LXK97U" hidden="1">#REF!</definedName>
    <definedName name="BExGV2EVT380QHD4AP2RL9MR8L5L" localSheetId="6" hidden="1">#REF!</definedName>
    <definedName name="BExGV2EVT380QHD4AP2RL9MR8L5L" localSheetId="17" hidden="1">#REF!</definedName>
    <definedName name="BExGV2EVT380QHD4AP2RL9MR8L5L" hidden="1">#REF!</definedName>
    <definedName name="BExGVBUSKOI7KB24K40PTXJE6MER" localSheetId="6" hidden="1">#REF!</definedName>
    <definedName name="BExGVBUSKOI7KB24K40PTXJE6MER" localSheetId="17" hidden="1">#REF!</definedName>
    <definedName name="BExGVBUSKOI7KB24K40PTXJE6MER" hidden="1">#REF!</definedName>
    <definedName name="BExGVGSQSVWTL2MNI6TT8Y92W3KA" localSheetId="6" hidden="1">#REF!</definedName>
    <definedName name="BExGVGSQSVWTL2MNI6TT8Y92W3KA" localSheetId="17" hidden="1">#REF!</definedName>
    <definedName name="BExGVGSQSVWTL2MNI6TT8Y92W3KA" hidden="1">#REF!</definedName>
    <definedName name="BExGVHP63K0GSYU17R73XGX6W2U6" localSheetId="6" hidden="1">#REF!</definedName>
    <definedName name="BExGVHP63K0GSYU17R73XGX6W2U6" localSheetId="17" hidden="1">#REF!</definedName>
    <definedName name="BExGVHP63K0GSYU17R73XGX6W2U6" hidden="1">#REF!</definedName>
    <definedName name="BExGVN3DDSLKWSP9MVJS9QMNEUIK" localSheetId="6" hidden="1">#REF!</definedName>
    <definedName name="BExGVN3DDSLKWSP9MVJS9QMNEUIK" localSheetId="17" hidden="1">#REF!</definedName>
    <definedName name="BExGVN3DDSLKWSP9MVJS9QMNEUIK" hidden="1">#REF!</definedName>
    <definedName name="BExGVUVVMLOCR9DPVUZSQ141EE4J" localSheetId="6" hidden="1">#REF!</definedName>
    <definedName name="BExGVUVVMLOCR9DPVUZSQ141EE4J" localSheetId="17" hidden="1">#REF!</definedName>
    <definedName name="BExGVUVVMLOCR9DPVUZSQ141EE4J" hidden="1">#REF!</definedName>
    <definedName name="BExGVV6OOLDQ3TXZK51TTF3YX0WN" localSheetId="6" hidden="1">#REF!</definedName>
    <definedName name="BExGVV6OOLDQ3TXZK51TTF3YX0WN" localSheetId="17" hidden="1">#REF!</definedName>
    <definedName name="BExGVV6OOLDQ3TXZK51TTF3YX0WN" hidden="1">#REF!</definedName>
    <definedName name="BExGW0KVS7U0C87XFZ78QW991IEV" localSheetId="6" hidden="1">#REF!</definedName>
    <definedName name="BExGW0KVS7U0C87XFZ78QW991IEV" localSheetId="17" hidden="1">#REF!</definedName>
    <definedName name="BExGW0KVS7U0C87XFZ78QW991IEV" hidden="1">#REF!</definedName>
    <definedName name="BExGW0Q7QHE29TGNWAWQ6GR0V6TQ" localSheetId="6" hidden="1">#REF!</definedName>
    <definedName name="BExGW0Q7QHE29TGNWAWQ6GR0V6TQ" localSheetId="17" hidden="1">#REF!</definedName>
    <definedName name="BExGW0Q7QHE29TGNWAWQ6GR0V6TQ" hidden="1">#REF!</definedName>
    <definedName name="BExGW2Z7AMPG6H9EXA9ML6EZVGGA" localSheetId="6" hidden="1">#REF!</definedName>
    <definedName name="BExGW2Z7AMPG6H9EXA9ML6EZVGGA" localSheetId="17" hidden="1">#REF!</definedName>
    <definedName name="BExGW2Z7AMPG6H9EXA9ML6EZVGGA" hidden="1">#REF!</definedName>
    <definedName name="BExGWABG5VT5XO1A196RK61AXA8C" localSheetId="6" hidden="1">#REF!</definedName>
    <definedName name="BExGWABG5VT5XO1A196RK61AXA8C" localSheetId="17" hidden="1">#REF!</definedName>
    <definedName name="BExGWABG5VT5XO1A196RK61AXA8C" hidden="1">#REF!</definedName>
    <definedName name="BExGWEO0JDG84NYLEAV5NSOAGMJZ" localSheetId="6" hidden="1">#REF!</definedName>
    <definedName name="BExGWEO0JDG84NYLEAV5NSOAGMJZ" localSheetId="17" hidden="1">#REF!</definedName>
    <definedName name="BExGWEO0JDG84NYLEAV5NSOAGMJZ" hidden="1">#REF!</definedName>
    <definedName name="BExGWLEOC70Z8QAJTPT2PDHTNM4L" localSheetId="6" hidden="1">#REF!</definedName>
    <definedName name="BExGWLEOC70Z8QAJTPT2PDHTNM4L" localSheetId="17" hidden="1">#REF!</definedName>
    <definedName name="BExGWLEOC70Z8QAJTPT2PDHTNM4L" hidden="1">#REF!</definedName>
    <definedName name="BExGWNCXLCRTLBVMTXYJ5PHQI6SS" localSheetId="6" hidden="1">#REF!</definedName>
    <definedName name="BExGWNCXLCRTLBVMTXYJ5PHQI6SS" localSheetId="17" hidden="1">#REF!</definedName>
    <definedName name="BExGWNCXLCRTLBVMTXYJ5PHQI6SS" hidden="1">#REF!</definedName>
    <definedName name="BExGX4L8N6ERT0Q4EVVNA97EGD80" localSheetId="6" hidden="1">#REF!</definedName>
    <definedName name="BExGX4L8N6ERT0Q4EVVNA97EGD80" localSheetId="17" hidden="1">#REF!</definedName>
    <definedName name="BExGX4L8N6ERT0Q4EVVNA97EGD80" hidden="1">#REF!</definedName>
    <definedName name="BExGX5MWTL78XM0QCP4NT564ML39" localSheetId="6" hidden="1">#REF!</definedName>
    <definedName name="BExGX5MWTL78XM0QCP4NT564ML39" localSheetId="17" hidden="1">#REF!</definedName>
    <definedName name="BExGX5MWTL78XM0QCP4NT564ML39" hidden="1">#REF!</definedName>
    <definedName name="BExGX6U988MCFIGDA1282F92U9AA" localSheetId="6" hidden="1">#REF!</definedName>
    <definedName name="BExGX6U988MCFIGDA1282F92U9AA" localSheetId="17" hidden="1">#REF!</definedName>
    <definedName name="BExGX6U988MCFIGDA1282F92U9AA" hidden="1">#REF!</definedName>
    <definedName name="BExGX7FTB1CKAT5HUW6H531FIY6I" localSheetId="6" hidden="1">#REF!</definedName>
    <definedName name="BExGX7FTB1CKAT5HUW6H531FIY6I" localSheetId="17" hidden="1">#REF!</definedName>
    <definedName name="BExGX7FTB1CKAT5HUW6H531FIY6I" hidden="1">#REF!</definedName>
    <definedName name="BExGX9DVACJQIZ4GH6YAD2A7F70O" localSheetId="6" hidden="1">#REF!</definedName>
    <definedName name="BExGX9DVACJQIZ4GH6YAD2A7F70O" localSheetId="17" hidden="1">#REF!</definedName>
    <definedName name="BExGX9DVACJQIZ4GH6YAD2A7F70O" hidden="1">#REF!</definedName>
    <definedName name="BExGXCZBQISQ3IMF6DJH1OXNAQP8" localSheetId="6" hidden="1">#REF!</definedName>
    <definedName name="BExGXCZBQISQ3IMF6DJH1OXNAQP8" localSheetId="17" hidden="1">#REF!</definedName>
    <definedName name="BExGXCZBQISQ3IMF6DJH1OXNAQP8" hidden="1">#REF!</definedName>
    <definedName name="BExGXDVP2S2Y8Z8Q43I78RCIK3DD" localSheetId="6" hidden="1">#REF!</definedName>
    <definedName name="BExGXDVP2S2Y8Z8Q43I78RCIK3DD" localSheetId="17" hidden="1">#REF!</definedName>
    <definedName name="BExGXDVP2S2Y8Z8Q43I78RCIK3DD" hidden="1">#REF!</definedName>
    <definedName name="BExGXJ9W5JU7TT9S0BKL5Y6VVB39" localSheetId="6" hidden="1">#REF!</definedName>
    <definedName name="BExGXJ9W5JU7TT9S0BKL5Y6VVB39" localSheetId="17" hidden="1">#REF!</definedName>
    <definedName name="BExGXJ9W5JU7TT9S0BKL5Y6VVB39" hidden="1">#REF!</definedName>
    <definedName name="BExGXWB73RJ4BASBQTQ8EY0EC1EB" localSheetId="6" hidden="1">#REF!</definedName>
    <definedName name="BExGXWB73RJ4BASBQTQ8EY0EC1EB" localSheetId="17" hidden="1">#REF!</definedName>
    <definedName name="BExGXWB73RJ4BASBQTQ8EY0EC1EB" hidden="1">#REF!</definedName>
    <definedName name="BExGXZ0ABB43C7SMRKZHWOSU9EQX" localSheetId="6" hidden="1">#REF!</definedName>
    <definedName name="BExGXZ0ABB43C7SMRKZHWOSU9EQX" localSheetId="17" hidden="1">#REF!</definedName>
    <definedName name="BExGXZ0ABB43C7SMRKZHWOSU9EQX" hidden="1">#REF!</definedName>
    <definedName name="BExGY6SU3SYVCJ3AG2ITY59SAZ5A" localSheetId="6" hidden="1">#REF!</definedName>
    <definedName name="BExGY6SU3SYVCJ3AG2ITY59SAZ5A" localSheetId="17" hidden="1">#REF!</definedName>
    <definedName name="BExGY6SU3SYVCJ3AG2ITY59SAZ5A" hidden="1">#REF!</definedName>
    <definedName name="BExGY6YA4P5KMY2VHT0DYK3YTFAX" localSheetId="6" hidden="1">#REF!</definedName>
    <definedName name="BExGY6YA4P5KMY2VHT0DYK3YTFAX" localSheetId="17" hidden="1">#REF!</definedName>
    <definedName name="BExGY6YA4P5KMY2VHT0DYK3YTFAX" hidden="1">#REF!</definedName>
    <definedName name="BExGY8G88PVVRYHPHRPJZFSX6HSC" localSheetId="6" hidden="1">#REF!</definedName>
    <definedName name="BExGY8G88PVVRYHPHRPJZFSX6HSC" localSheetId="17" hidden="1">#REF!</definedName>
    <definedName name="BExGY8G88PVVRYHPHRPJZFSX6HSC" hidden="1">#REF!</definedName>
    <definedName name="BExGYC718HTZ80PNKYPVIYGRJVF6" localSheetId="6" hidden="1">#REF!</definedName>
    <definedName name="BExGYC718HTZ80PNKYPVIYGRJVF6" localSheetId="17" hidden="1">#REF!</definedName>
    <definedName name="BExGYC718HTZ80PNKYPVIYGRJVF6" hidden="1">#REF!</definedName>
    <definedName name="BExGYCNATXZY2FID93B17YWIPPRD" localSheetId="6" hidden="1">#REF!</definedName>
    <definedName name="BExGYCNATXZY2FID93B17YWIPPRD" localSheetId="17" hidden="1">#REF!</definedName>
    <definedName name="BExGYCNATXZY2FID93B17YWIPPRD" hidden="1">#REF!</definedName>
    <definedName name="BExGYGJJJ3BBCQAOA51WHP01HN73" localSheetId="6" hidden="1">#REF!</definedName>
    <definedName name="BExGYGJJJ3BBCQAOA51WHP01HN73" localSheetId="17" hidden="1">#REF!</definedName>
    <definedName name="BExGYGJJJ3BBCQAOA51WHP01HN73" hidden="1">#REF!</definedName>
    <definedName name="BExGYOS6TV2C72PLRFU8RP1I58GY" localSheetId="6" hidden="1">#REF!</definedName>
    <definedName name="BExGYOS6TV2C72PLRFU8RP1I58GY" localSheetId="17" hidden="1">#REF!</definedName>
    <definedName name="BExGYOS6TV2C72PLRFU8RP1I58GY" hidden="1">#REF!</definedName>
    <definedName name="BExGYXBM828PX0KPDVAZBWDL6MJZ" localSheetId="6" hidden="1">#REF!</definedName>
    <definedName name="BExGYXBM828PX0KPDVAZBWDL6MJZ" localSheetId="17" hidden="1">#REF!</definedName>
    <definedName name="BExGYXBM828PX0KPDVAZBWDL6MJZ" hidden="1">#REF!</definedName>
    <definedName name="BExGZJ78ZWZCVHZ3BKEKFJZ6MAEO" localSheetId="6" hidden="1">#REF!</definedName>
    <definedName name="BExGZJ78ZWZCVHZ3BKEKFJZ6MAEO" localSheetId="17" hidden="1">#REF!</definedName>
    <definedName name="BExGZJ78ZWZCVHZ3BKEKFJZ6MAEO" hidden="1">#REF!</definedName>
    <definedName name="BExGZOLH2QV73J3M9IWDDPA62TP4" localSheetId="6" hidden="1">#REF!</definedName>
    <definedName name="BExGZOLH2QV73J3M9IWDDPA62TP4" localSheetId="17" hidden="1">#REF!</definedName>
    <definedName name="BExGZOLH2QV73J3M9IWDDPA62TP4" hidden="1">#REF!</definedName>
    <definedName name="BExGZP1PWGFKVVVN4YDIS22DZPCR" localSheetId="6" hidden="1">#REF!</definedName>
    <definedName name="BExGZP1PWGFKVVVN4YDIS22DZPCR" localSheetId="17" hidden="1">#REF!</definedName>
    <definedName name="BExGZP1PWGFKVVVN4YDIS22DZPCR" hidden="1">#REF!</definedName>
    <definedName name="BExGZQUHCPM6G5U9OM8JU339JAG6" localSheetId="6" hidden="1">#REF!</definedName>
    <definedName name="BExGZQUHCPM6G5U9OM8JU339JAG6" localSheetId="17" hidden="1">#REF!</definedName>
    <definedName name="BExGZQUHCPM6G5U9OM8JU339JAG6" hidden="1">#REF!</definedName>
    <definedName name="BExH00FQKX09BD5WU4DB5KPXAUYA" localSheetId="6" hidden="1">#REF!</definedName>
    <definedName name="BExH00FQKX09BD5WU4DB5KPXAUYA" localSheetId="17" hidden="1">#REF!</definedName>
    <definedName name="BExH00FQKX09BD5WU4DB5KPXAUYA" hidden="1">#REF!</definedName>
    <definedName name="BExH00L21GZX5YJJGVMOAWBERLP5" localSheetId="6" hidden="1">#REF!</definedName>
    <definedName name="BExH00L21GZX5YJJGVMOAWBERLP5" localSheetId="17" hidden="1">#REF!</definedName>
    <definedName name="BExH00L21GZX5YJJGVMOAWBERLP5" hidden="1">#REF!</definedName>
    <definedName name="BExH02ZD6VAY1KQLAQYBBI6WWIZB" localSheetId="6" hidden="1">#REF!</definedName>
    <definedName name="BExH02ZD6VAY1KQLAQYBBI6WWIZB" localSheetId="17" hidden="1">#REF!</definedName>
    <definedName name="BExH02ZD6VAY1KQLAQYBBI6WWIZB" hidden="1">#REF!</definedName>
    <definedName name="BExH08Z6LQCGGSGSAILMHX4X7JMD" localSheetId="6" hidden="1">#REF!</definedName>
    <definedName name="BExH08Z6LQCGGSGSAILMHX4X7JMD" localSheetId="17" hidden="1">#REF!</definedName>
    <definedName name="BExH08Z6LQCGGSGSAILMHX4X7JMD" hidden="1">#REF!</definedName>
    <definedName name="BExH0KT9Z8HEVRRQRGQ8YHXRLIJA" localSheetId="6" hidden="1">#REF!</definedName>
    <definedName name="BExH0KT9Z8HEVRRQRGQ8YHXRLIJA" localSheetId="17" hidden="1">#REF!</definedName>
    <definedName name="BExH0KT9Z8HEVRRQRGQ8YHXRLIJA" hidden="1">#REF!</definedName>
    <definedName name="BExH0M0FDN12YBOCKL3XL2Z7T7Y8" localSheetId="6" hidden="1">#REF!</definedName>
    <definedName name="BExH0M0FDN12YBOCKL3XL2Z7T7Y8" localSheetId="17" hidden="1">#REF!</definedName>
    <definedName name="BExH0M0FDN12YBOCKL3XL2Z7T7Y8" hidden="1">#REF!</definedName>
    <definedName name="BExH0O9G06YPZ5TN9RYT326I1CP2" localSheetId="6" hidden="1">#REF!</definedName>
    <definedName name="BExH0O9G06YPZ5TN9RYT326I1CP2" localSheetId="17" hidden="1">#REF!</definedName>
    <definedName name="BExH0O9G06YPZ5TN9RYT326I1CP2" hidden="1">#REF!</definedName>
    <definedName name="BExH0PGM6RG0F3AAGULBIGOH91C2" localSheetId="6" hidden="1">#REF!</definedName>
    <definedName name="BExH0PGM6RG0F3AAGULBIGOH91C2" localSheetId="17" hidden="1">#REF!</definedName>
    <definedName name="BExH0PGM6RG0F3AAGULBIGOH91C2" hidden="1">#REF!</definedName>
    <definedName name="BExH0QIB3F0YZLM5XYHBCU5F0OVR" localSheetId="6" hidden="1">#REF!</definedName>
    <definedName name="BExH0QIB3F0YZLM5XYHBCU5F0OVR" localSheetId="17" hidden="1">#REF!</definedName>
    <definedName name="BExH0QIB3F0YZLM5XYHBCU5F0OVR" hidden="1">#REF!</definedName>
    <definedName name="BExH0RK5LJAAP7O67ZFB4RG6WPPL" localSheetId="6" hidden="1">#REF!</definedName>
    <definedName name="BExH0RK5LJAAP7O67ZFB4RG6WPPL" localSheetId="17" hidden="1">#REF!</definedName>
    <definedName name="BExH0RK5LJAAP7O67ZFB4RG6WPPL" hidden="1">#REF!</definedName>
    <definedName name="BExH0WNJAKTJRCKMTX8O4KNMIIJM" localSheetId="6" hidden="1">#REF!</definedName>
    <definedName name="BExH0WNJAKTJRCKMTX8O4KNMIIJM" localSheetId="17" hidden="1">#REF!</definedName>
    <definedName name="BExH0WNJAKTJRCKMTX8O4KNMIIJM" hidden="1">#REF!</definedName>
    <definedName name="BExH12Y4WX542WI3ZEM15AK4UM9J" localSheetId="6" hidden="1">#REF!</definedName>
    <definedName name="BExH12Y4WX542WI3ZEM15AK4UM9J" localSheetId="17" hidden="1">#REF!</definedName>
    <definedName name="BExH12Y4WX542WI3ZEM15AK4UM9J" hidden="1">#REF!</definedName>
    <definedName name="BExH18CCU7B8JWO8AWGEQRLWZG6J" localSheetId="6" hidden="1">#REF!</definedName>
    <definedName name="BExH18CCU7B8JWO8AWGEQRLWZG6J" localSheetId="17" hidden="1">#REF!</definedName>
    <definedName name="BExH18CCU7B8JWO8AWGEQRLWZG6J" hidden="1">#REF!</definedName>
    <definedName name="BExH1BN2H92IQKKP5IREFSS9FBF2" localSheetId="6" hidden="1">#REF!</definedName>
    <definedName name="BExH1BN2H92IQKKP5IREFSS9FBF2" localSheetId="17" hidden="1">#REF!</definedName>
    <definedName name="BExH1BN2H92IQKKP5IREFSS9FBF2" hidden="1">#REF!</definedName>
    <definedName name="BExH1FDTQXR9QQ31WDB7OPXU7MPT" localSheetId="6" hidden="1">#REF!</definedName>
    <definedName name="BExH1FDTQXR9QQ31WDB7OPXU7MPT" localSheetId="17" hidden="1">#REF!</definedName>
    <definedName name="BExH1FDTQXR9QQ31WDB7OPXU7MPT" hidden="1">#REF!</definedName>
    <definedName name="BExH1FOMEUIJNIDJAUY0ZQFBJSY9" localSheetId="6" hidden="1">#REF!</definedName>
    <definedName name="BExH1FOMEUIJNIDJAUY0ZQFBJSY9" localSheetId="17" hidden="1">#REF!</definedName>
    <definedName name="BExH1FOMEUIJNIDJAUY0ZQFBJSY9" hidden="1">#REF!</definedName>
    <definedName name="BExH1GA6TT290OTIZ8C3N610CYZ1" localSheetId="6" hidden="1">#REF!</definedName>
    <definedName name="BExH1GA6TT290OTIZ8C3N610CYZ1" localSheetId="17" hidden="1">#REF!</definedName>
    <definedName name="BExH1GA6TT290OTIZ8C3N610CYZ1" hidden="1">#REF!</definedName>
    <definedName name="BExH1I8E3HJSZLFRZZ1ZKX7TBJEP" localSheetId="6" hidden="1">#REF!</definedName>
    <definedName name="BExH1I8E3HJSZLFRZZ1ZKX7TBJEP" localSheetId="17" hidden="1">#REF!</definedName>
    <definedName name="BExH1I8E3HJSZLFRZZ1ZKX7TBJEP" hidden="1">#REF!</definedName>
    <definedName name="BExH1JFFHEBFX9BWJMNIA3N66R3Z" localSheetId="6" hidden="1">#REF!</definedName>
    <definedName name="BExH1JFFHEBFX9BWJMNIA3N66R3Z" localSheetId="17" hidden="1">#REF!</definedName>
    <definedName name="BExH1JFFHEBFX9BWJMNIA3N66R3Z" hidden="1">#REF!</definedName>
    <definedName name="BExH1XYRKX51T571O1SRBP9J1D98" localSheetId="6" hidden="1">#REF!</definedName>
    <definedName name="BExH1XYRKX51T571O1SRBP9J1D98" localSheetId="17" hidden="1">#REF!</definedName>
    <definedName name="BExH1XYRKX51T571O1SRBP9J1D98" hidden="1">#REF!</definedName>
    <definedName name="BExH1Z0GIUSVTF2H1G1I3PDGBNK2" localSheetId="6" hidden="1">#REF!</definedName>
    <definedName name="BExH1Z0GIUSVTF2H1G1I3PDGBNK2" localSheetId="17" hidden="1">#REF!</definedName>
    <definedName name="BExH1Z0GIUSVTF2H1G1I3PDGBNK2" hidden="1">#REF!</definedName>
    <definedName name="BExH225UTM6S9FW4MUDZS7F1PQSH" localSheetId="6" hidden="1">#REF!</definedName>
    <definedName name="BExH225UTM6S9FW4MUDZS7F1PQSH" localSheetId="17" hidden="1">#REF!</definedName>
    <definedName name="BExH225UTM6S9FW4MUDZS7F1PQSH" hidden="1">#REF!</definedName>
    <definedName name="BExH23271RF7AYZ542KHQTH68GQ7" localSheetId="6" hidden="1">#REF!</definedName>
    <definedName name="BExH23271RF7AYZ542KHQTH68GQ7" localSheetId="17" hidden="1">#REF!</definedName>
    <definedName name="BExH23271RF7AYZ542KHQTH68GQ7" hidden="1">#REF!</definedName>
    <definedName name="BExH2DP58R7D1BGUFBM2FHESVRF0" localSheetId="6" hidden="1">#REF!</definedName>
    <definedName name="BExH2DP58R7D1BGUFBM2FHESVRF0" localSheetId="17" hidden="1">#REF!</definedName>
    <definedName name="BExH2DP58R7D1BGUFBM2FHESVRF0" hidden="1">#REF!</definedName>
    <definedName name="BExH2GJQR4JALNB314RY0LDI49VH" localSheetId="6" hidden="1">#REF!</definedName>
    <definedName name="BExH2GJQR4JALNB314RY0LDI49VH" localSheetId="17" hidden="1">#REF!</definedName>
    <definedName name="BExH2GJQR4JALNB314RY0LDI49VH" hidden="1">#REF!</definedName>
    <definedName name="BExH2JZR49T7644JFVE7B3N7RZM9" localSheetId="6" hidden="1">#REF!</definedName>
    <definedName name="BExH2JZR49T7644JFVE7B3N7RZM9" localSheetId="17" hidden="1">#REF!</definedName>
    <definedName name="BExH2JZR49T7644JFVE7B3N7RZM9" hidden="1">#REF!</definedName>
    <definedName name="BExH2QVWL3AXHSB9EK2GQRD0DBRH" localSheetId="6" hidden="1">#REF!</definedName>
    <definedName name="BExH2QVWL3AXHSB9EK2GQRD0DBRH" localSheetId="17" hidden="1">#REF!</definedName>
    <definedName name="BExH2QVWL3AXHSB9EK2GQRD0DBRH" hidden="1">#REF!</definedName>
    <definedName name="BExH2WKXV8X5S2GSBBTWGI0NLNAH" localSheetId="6" hidden="1">#REF!</definedName>
    <definedName name="BExH2WKXV8X5S2GSBBTWGI0NLNAH" localSheetId="17" hidden="1">#REF!</definedName>
    <definedName name="BExH2WKXV8X5S2GSBBTWGI0NLNAH" hidden="1">#REF!</definedName>
    <definedName name="BExH2XS1UFYFGU0S0EBXX90W2WE8" localSheetId="6" hidden="1">#REF!</definedName>
    <definedName name="BExH2XS1UFYFGU0S0EBXX90W2WE8" localSheetId="17" hidden="1">#REF!</definedName>
    <definedName name="BExH2XS1UFYFGU0S0EBXX90W2WE8" hidden="1">#REF!</definedName>
    <definedName name="BExH2XS1X04DMUN544K5RU4XPDCI" localSheetId="6" hidden="1">#REF!</definedName>
    <definedName name="BExH2XS1X04DMUN544K5RU4XPDCI" localSheetId="17" hidden="1">#REF!</definedName>
    <definedName name="BExH2XS1X04DMUN544K5RU4XPDCI" hidden="1">#REF!</definedName>
    <definedName name="BExH2XS2TND9SB0GC295R4FP6K5Y" localSheetId="6" hidden="1">#REF!</definedName>
    <definedName name="BExH2XS2TND9SB0GC295R4FP6K5Y" localSheetId="17" hidden="1">#REF!</definedName>
    <definedName name="BExH2XS2TND9SB0GC295R4FP6K5Y" hidden="1">#REF!</definedName>
    <definedName name="BExH2ZA0SZ4SSITL50NA8LZ3OEX6" localSheetId="6" hidden="1">#REF!</definedName>
    <definedName name="BExH2ZA0SZ4SSITL50NA8LZ3OEX6" localSheetId="17" hidden="1">#REF!</definedName>
    <definedName name="BExH2ZA0SZ4SSITL50NA8LZ3OEX6" hidden="1">#REF!</definedName>
    <definedName name="BExH31Z3JNVJPESWKXHILGXZHP2M" localSheetId="6" hidden="1">#REF!</definedName>
    <definedName name="BExH31Z3JNVJPESWKXHILGXZHP2M" localSheetId="17" hidden="1">#REF!</definedName>
    <definedName name="BExH31Z3JNVJPESWKXHILGXZHP2M" hidden="1">#REF!</definedName>
    <definedName name="BExH3E9HZ3QJCDZW7WI7YACFQCHE" localSheetId="6" hidden="1">#REF!</definedName>
    <definedName name="BExH3E9HZ3QJCDZW7WI7YACFQCHE" localSheetId="17" hidden="1">#REF!</definedName>
    <definedName name="BExH3E9HZ3QJCDZW7WI7YACFQCHE" hidden="1">#REF!</definedName>
    <definedName name="BExH3IRB6764RQ5HBYRLH6XCT29X" localSheetId="6" hidden="1">#REF!</definedName>
    <definedName name="BExH3IRB6764RQ5HBYRLH6XCT29X" localSheetId="17" hidden="1">#REF!</definedName>
    <definedName name="BExH3IRB6764RQ5HBYRLH6XCT29X" hidden="1">#REF!</definedName>
    <definedName name="BExIG2U8V6RSB47SXLCQG3Q68YRO" localSheetId="6" hidden="1">#REF!</definedName>
    <definedName name="BExIG2U8V6RSB47SXLCQG3Q68YRO" localSheetId="17" hidden="1">#REF!</definedName>
    <definedName name="BExIG2U8V6RSB47SXLCQG3Q68YRO" hidden="1">#REF!</definedName>
    <definedName name="BExIGJBO8R13LV7CZ7C1YCP974NN" localSheetId="6" hidden="1">#REF!</definedName>
    <definedName name="BExIGJBO8R13LV7CZ7C1YCP974NN" localSheetId="17" hidden="1">#REF!</definedName>
    <definedName name="BExIGJBO8R13LV7CZ7C1YCP974NN" hidden="1">#REF!</definedName>
    <definedName name="BExIGWT86FPOEYTI8GXCGU5Y3KGK" localSheetId="6" hidden="1">#REF!</definedName>
    <definedName name="BExIGWT86FPOEYTI8GXCGU5Y3KGK" localSheetId="17" hidden="1">#REF!</definedName>
    <definedName name="BExIGWT86FPOEYTI8GXCGU5Y3KGK" hidden="1">#REF!</definedName>
    <definedName name="BExIHBHXA7E7VUTBVHXXXCH3A5CL" localSheetId="6" hidden="1">#REF!</definedName>
    <definedName name="BExIHBHXA7E7VUTBVHXXXCH3A5CL" localSheetId="17" hidden="1">#REF!</definedName>
    <definedName name="BExIHBHXA7E7VUTBVHXXXCH3A5CL" hidden="1">#REF!</definedName>
    <definedName name="BExIHBSOGRSH1GKS6GKBRAJ7GXFQ" localSheetId="6" hidden="1">#REF!</definedName>
    <definedName name="BExIHBSOGRSH1GKS6GKBRAJ7GXFQ" localSheetId="17" hidden="1">#REF!</definedName>
    <definedName name="BExIHBSOGRSH1GKS6GKBRAJ7GXFQ" hidden="1">#REF!</definedName>
    <definedName name="BExIHDFY73YM0AHAR2Z5OJTFKSL2" localSheetId="6" hidden="1">#REF!</definedName>
    <definedName name="BExIHDFY73YM0AHAR2Z5OJTFKSL2" localSheetId="17" hidden="1">#REF!</definedName>
    <definedName name="BExIHDFY73YM0AHAR2Z5OJTFKSL2" hidden="1">#REF!</definedName>
    <definedName name="BExIHPQCQTGEW8QOJVIQ4VX0P6DX" localSheetId="6" hidden="1">#REF!</definedName>
    <definedName name="BExIHPQCQTGEW8QOJVIQ4VX0P6DX" localSheetId="17" hidden="1">#REF!</definedName>
    <definedName name="BExIHPQCQTGEW8QOJVIQ4VX0P6DX" hidden="1">#REF!</definedName>
    <definedName name="BExII1KN91Q7DLW0UB7W2TJ5ACT9" localSheetId="6" hidden="1">#REF!</definedName>
    <definedName name="BExII1KN91Q7DLW0UB7W2TJ5ACT9" localSheetId="17" hidden="1">#REF!</definedName>
    <definedName name="BExII1KN91Q7DLW0UB7W2TJ5ACT9" hidden="1">#REF!</definedName>
    <definedName name="BExII50LI8I0CDOOZEMIVHVA2V95" localSheetId="6" hidden="1">#REF!</definedName>
    <definedName name="BExII50LI8I0CDOOZEMIVHVA2V95" localSheetId="17" hidden="1">#REF!</definedName>
    <definedName name="BExII50LI8I0CDOOZEMIVHVA2V95" hidden="1">#REF!</definedName>
    <definedName name="BExIINQWABWRGYDT02DOJQ5L7BQF" localSheetId="6" hidden="1">#REF!</definedName>
    <definedName name="BExIINQWABWRGYDT02DOJQ5L7BQF" localSheetId="17" hidden="1">#REF!</definedName>
    <definedName name="BExIINQWABWRGYDT02DOJQ5L7BQF" hidden="1">#REF!</definedName>
    <definedName name="BExIIXMY38TQD12CVV4S57L3I809" localSheetId="6" hidden="1">#REF!</definedName>
    <definedName name="BExIIXMY38TQD12CVV4S57L3I809" localSheetId="17" hidden="1">#REF!</definedName>
    <definedName name="BExIIXMY38TQD12CVV4S57L3I809" hidden="1">#REF!</definedName>
    <definedName name="BExIIY37NEVU2LGS1JE4VR9AN6W4" localSheetId="6" hidden="1">#REF!</definedName>
    <definedName name="BExIIY37NEVU2LGS1JE4VR9AN6W4" localSheetId="17" hidden="1">#REF!</definedName>
    <definedName name="BExIIY37NEVU2LGS1JE4VR9AN6W4" hidden="1">#REF!</definedName>
    <definedName name="BExIIYJAGXR8TPZ1KCYM7EGJ79UW" localSheetId="6" hidden="1">#REF!</definedName>
    <definedName name="BExIIYJAGXR8TPZ1KCYM7EGJ79UW" localSheetId="17" hidden="1">#REF!</definedName>
    <definedName name="BExIIYJAGXR8TPZ1KCYM7EGJ79UW" hidden="1">#REF!</definedName>
    <definedName name="BExIJ3160YCWGAVEU0208ZGXXG3P" localSheetId="6" hidden="1">#REF!</definedName>
    <definedName name="BExIJ3160YCWGAVEU0208ZGXXG3P" localSheetId="17" hidden="1">#REF!</definedName>
    <definedName name="BExIJ3160YCWGAVEU0208ZGXXG3P" hidden="1">#REF!</definedName>
    <definedName name="BExIJFGZJ5ED9D6KAY4PGQYLELAX" localSheetId="6" hidden="1">#REF!</definedName>
    <definedName name="BExIJFGZJ5ED9D6KAY4PGQYLELAX" localSheetId="17" hidden="1">#REF!</definedName>
    <definedName name="BExIJFGZJ5ED9D6KAY4PGQYLELAX" hidden="1">#REF!</definedName>
    <definedName name="BExIJQK80ZEKSTV62E59AYJYUNLI" localSheetId="6" hidden="1">#REF!</definedName>
    <definedName name="BExIJQK80ZEKSTV62E59AYJYUNLI" localSheetId="17" hidden="1">#REF!</definedName>
    <definedName name="BExIJQK80ZEKSTV62E59AYJYUNLI" hidden="1">#REF!</definedName>
    <definedName name="BExIJRLX3M0YQLU1D5Y9V7HM5QNM" localSheetId="6" hidden="1">#REF!</definedName>
    <definedName name="BExIJRLX3M0YQLU1D5Y9V7HM5QNM" localSheetId="17" hidden="1">#REF!</definedName>
    <definedName name="BExIJRLX3M0YQLU1D5Y9V7HM5QNM" hidden="1">#REF!</definedName>
    <definedName name="BExIJV22J0QA7286KNPMHO1ZUCB3" localSheetId="6" hidden="1">#REF!</definedName>
    <definedName name="BExIJV22J0QA7286KNPMHO1ZUCB3" localSheetId="17" hidden="1">#REF!</definedName>
    <definedName name="BExIJV22J0QA7286KNPMHO1ZUCB3" hidden="1">#REF!</definedName>
    <definedName name="BExIJVI6OC7B6ZE9V4PAOYZXKNER" localSheetId="6" hidden="1">#REF!</definedName>
    <definedName name="BExIJVI6OC7B6ZE9V4PAOYZXKNER" localSheetId="17" hidden="1">#REF!</definedName>
    <definedName name="BExIJVI6OC7B6ZE9V4PAOYZXKNER" hidden="1">#REF!</definedName>
    <definedName name="BExIJWK0NGTGQ4X7D5VIVXD14JHI" localSheetId="6" hidden="1">#REF!</definedName>
    <definedName name="BExIJWK0NGTGQ4X7D5VIVXD14JHI" localSheetId="17" hidden="1">#REF!</definedName>
    <definedName name="BExIJWK0NGTGQ4X7D5VIVXD14JHI" hidden="1">#REF!</definedName>
    <definedName name="BExIJWPCIYINEJUTXU74VK7WG031" localSheetId="6" hidden="1">#REF!</definedName>
    <definedName name="BExIJWPCIYINEJUTXU74VK7WG031" localSheetId="17" hidden="1">#REF!</definedName>
    <definedName name="BExIJWPCIYINEJUTXU74VK7WG031" hidden="1">#REF!</definedName>
    <definedName name="BExIKHTXPZR5A8OHB6HDP6QWDHAD" localSheetId="6" hidden="1">#REF!</definedName>
    <definedName name="BExIKHTXPZR5A8OHB6HDP6QWDHAD" localSheetId="17" hidden="1">#REF!</definedName>
    <definedName name="BExIKHTXPZR5A8OHB6HDP6QWDHAD" hidden="1">#REF!</definedName>
    <definedName name="BExIKMMJOETSAXJYY1SIKM58LMA2" localSheetId="6" hidden="1">#REF!</definedName>
    <definedName name="BExIKMMJOETSAXJYY1SIKM58LMA2" localSheetId="17" hidden="1">#REF!</definedName>
    <definedName name="BExIKMMJOETSAXJYY1SIKM58LMA2" hidden="1">#REF!</definedName>
    <definedName name="BExIKRF6AQ6VOO9KCIWSM6FY8M7D" localSheetId="6" hidden="1">#REF!</definedName>
    <definedName name="BExIKRF6AQ6VOO9KCIWSM6FY8M7D" localSheetId="17" hidden="1">#REF!</definedName>
    <definedName name="BExIKRF6AQ6VOO9KCIWSM6FY8M7D" hidden="1">#REF!</definedName>
    <definedName name="BExIKTYZESFT3LC0ASFMFKSE0D1X" localSheetId="6" hidden="1">#REF!</definedName>
    <definedName name="BExIKTYZESFT3LC0ASFMFKSE0D1X" localSheetId="17" hidden="1">#REF!</definedName>
    <definedName name="BExIKTYZESFT3LC0ASFMFKSE0D1X" hidden="1">#REF!</definedName>
    <definedName name="BExIKXVA6M8K0PTRYAGXS666L335" localSheetId="6" hidden="1">#REF!</definedName>
    <definedName name="BExIKXVA6M8K0PTRYAGXS666L335" localSheetId="17" hidden="1">#REF!</definedName>
    <definedName name="BExIKXVA6M8K0PTRYAGXS666L335" hidden="1">#REF!</definedName>
    <definedName name="BExIL0PMZ2SXK9R6MLP43KBU1J2P" localSheetId="6" hidden="1">#REF!</definedName>
    <definedName name="BExIL0PMZ2SXK9R6MLP43KBU1J2P" localSheetId="17" hidden="1">#REF!</definedName>
    <definedName name="BExIL0PMZ2SXK9R6MLP43KBU1J2P" hidden="1">#REF!</definedName>
    <definedName name="BExIL1WSMNNQQK98YHWHV5HVONIZ" localSheetId="6" hidden="1">#REF!</definedName>
    <definedName name="BExIL1WSMNNQQK98YHWHV5HVONIZ" localSheetId="17" hidden="1">#REF!</definedName>
    <definedName name="BExIL1WSMNNQQK98YHWHV5HVONIZ" hidden="1">#REF!</definedName>
    <definedName name="BExILAAXRTRAD18K74M6MGUEEPUM" localSheetId="6" hidden="1">#REF!</definedName>
    <definedName name="BExILAAXRTRAD18K74M6MGUEEPUM" localSheetId="17" hidden="1">#REF!</definedName>
    <definedName name="BExILAAXRTRAD18K74M6MGUEEPUM" hidden="1">#REF!</definedName>
    <definedName name="BExILG5F338C0FFLMVOKMKF8X5ZP" localSheetId="6" hidden="1">#REF!</definedName>
    <definedName name="BExILG5F338C0FFLMVOKMKF8X5ZP" localSheetId="17" hidden="1">#REF!</definedName>
    <definedName name="BExILG5F338C0FFLMVOKMKF8X5ZP" hidden="1">#REF!</definedName>
    <definedName name="BExILGQTQM0HOD0BJI90YO7GOIN3" localSheetId="6" hidden="1">#REF!</definedName>
    <definedName name="BExILGQTQM0HOD0BJI90YO7GOIN3" localSheetId="17" hidden="1">#REF!</definedName>
    <definedName name="BExILGQTQM0HOD0BJI90YO7GOIN3" hidden="1">#REF!</definedName>
    <definedName name="BExILPL7P2BNCD7MYCGTQ9F0R5JX" localSheetId="6" hidden="1">#REF!</definedName>
    <definedName name="BExILPL7P2BNCD7MYCGTQ9F0R5JX" localSheetId="17" hidden="1">#REF!</definedName>
    <definedName name="BExILPL7P2BNCD7MYCGTQ9F0R5JX" hidden="1">#REF!</definedName>
    <definedName name="BExILVVS4B1B4G7IO0LPUDWY9K8W" localSheetId="6" hidden="1">#REF!</definedName>
    <definedName name="BExILVVS4B1B4G7IO0LPUDWY9K8W" localSheetId="17" hidden="1">#REF!</definedName>
    <definedName name="BExILVVS4B1B4G7IO0LPUDWY9K8W" hidden="1">#REF!</definedName>
    <definedName name="BExIM9DBUB7ZGF4B20FVUO9QGOX2" localSheetId="6" hidden="1">#REF!</definedName>
    <definedName name="BExIM9DBUB7ZGF4B20FVUO9QGOX2" localSheetId="17" hidden="1">#REF!</definedName>
    <definedName name="BExIM9DBUB7ZGF4B20FVUO9QGOX2" hidden="1">#REF!</definedName>
    <definedName name="BExIMCTBZ4WAESGCDWJ64SB4F0L1" localSheetId="6" hidden="1">#REF!</definedName>
    <definedName name="BExIMCTBZ4WAESGCDWJ64SB4F0L1" localSheetId="17" hidden="1">#REF!</definedName>
    <definedName name="BExIMCTBZ4WAESGCDWJ64SB4F0L1" hidden="1">#REF!</definedName>
    <definedName name="BExIMGK9Z94TFPWWZFMD10HV0IF6" localSheetId="6" hidden="1">#REF!</definedName>
    <definedName name="BExIMGK9Z94TFPWWZFMD10HV0IF6" localSheetId="17" hidden="1">#REF!</definedName>
    <definedName name="BExIMGK9Z94TFPWWZFMD10HV0IF6" hidden="1">#REF!</definedName>
    <definedName name="BExIMPEGKG18TELVC33T4OQTNBWC" localSheetId="6" hidden="1">#REF!</definedName>
    <definedName name="BExIMPEGKG18TELVC33T4OQTNBWC" localSheetId="17" hidden="1">#REF!</definedName>
    <definedName name="BExIMPEGKG18TELVC33T4OQTNBWC" hidden="1">#REF!</definedName>
    <definedName name="BExIN4OR435DL1US13JQPOQK8GD5" localSheetId="6" hidden="1">#REF!</definedName>
    <definedName name="BExIN4OR435DL1US13JQPOQK8GD5" localSheetId="17" hidden="1">#REF!</definedName>
    <definedName name="BExIN4OR435DL1US13JQPOQK8GD5" hidden="1">#REF!</definedName>
    <definedName name="BExINI6A7H3KSFRFA6UBBDPKW37F" localSheetId="6" hidden="1">#REF!</definedName>
    <definedName name="BExINI6A7H3KSFRFA6UBBDPKW37F" localSheetId="17" hidden="1">#REF!</definedName>
    <definedName name="BExINI6A7H3KSFRFA6UBBDPKW37F" hidden="1">#REF!</definedName>
    <definedName name="BExINIMK8XC3JOBT2EXYFHHH52H0" localSheetId="6" hidden="1">#REF!</definedName>
    <definedName name="BExINIMK8XC3JOBT2EXYFHHH52H0" localSheetId="17" hidden="1">#REF!</definedName>
    <definedName name="BExINIMK8XC3JOBT2EXYFHHH52H0" hidden="1">#REF!</definedName>
    <definedName name="BExINLX401ZKEGWU168DS4JUM2J6" localSheetId="6" hidden="1">#REF!</definedName>
    <definedName name="BExINLX401ZKEGWU168DS4JUM2J6" localSheetId="17" hidden="1">#REF!</definedName>
    <definedName name="BExINLX401ZKEGWU168DS4JUM2J6" hidden="1">#REF!</definedName>
    <definedName name="BExINMYYJO1FTV1CZF6O5XCFAMQX" localSheetId="6" hidden="1">#REF!</definedName>
    <definedName name="BExINMYYJO1FTV1CZF6O5XCFAMQX" localSheetId="17" hidden="1">#REF!</definedName>
    <definedName name="BExINMYYJO1FTV1CZF6O5XCFAMQX" hidden="1">#REF!</definedName>
    <definedName name="BExINP2H4KI05FRFV5PKZFE00HKO" localSheetId="6" hidden="1">#REF!</definedName>
    <definedName name="BExINP2H4KI05FRFV5PKZFE00HKO" localSheetId="17" hidden="1">#REF!</definedName>
    <definedName name="BExINP2H4KI05FRFV5PKZFE00HKO" hidden="1">#REF!</definedName>
    <definedName name="BExINPTCEJ9RPDEBJEJH80NATGUQ" localSheetId="6" hidden="1">#REF!</definedName>
    <definedName name="BExINPTCEJ9RPDEBJEJH80NATGUQ" localSheetId="17" hidden="1">#REF!</definedName>
    <definedName name="BExINPTCEJ9RPDEBJEJH80NATGUQ" hidden="1">#REF!</definedName>
    <definedName name="BExINWEQMNJ70A6JRXC2LACBX1GX" localSheetId="6" hidden="1">#REF!</definedName>
    <definedName name="BExINWEQMNJ70A6JRXC2LACBX1GX" localSheetId="17" hidden="1">#REF!</definedName>
    <definedName name="BExINWEQMNJ70A6JRXC2LACBX1GX" hidden="1">#REF!</definedName>
    <definedName name="BExINZELVWYGU876QUUZCIMXPBQC" localSheetId="6" hidden="1">#REF!</definedName>
    <definedName name="BExINZELVWYGU876QUUZCIMXPBQC" localSheetId="17" hidden="1">#REF!</definedName>
    <definedName name="BExINZELVWYGU876QUUZCIMXPBQC" hidden="1">#REF!</definedName>
    <definedName name="BExIO9QZ59ZHRA8SX6QICH2AY8A2" localSheetId="6" hidden="1">#REF!</definedName>
    <definedName name="BExIO9QZ59ZHRA8SX6QICH2AY8A2" localSheetId="17" hidden="1">#REF!</definedName>
    <definedName name="BExIO9QZ59ZHRA8SX6QICH2AY8A2" hidden="1">#REF!</definedName>
    <definedName name="BExIOAHV525SMMGFDJFE7456JPBD" localSheetId="6" hidden="1">#REF!</definedName>
    <definedName name="BExIOAHV525SMMGFDJFE7456JPBD" localSheetId="17" hidden="1">#REF!</definedName>
    <definedName name="BExIOAHV525SMMGFDJFE7456JPBD" hidden="1">#REF!</definedName>
    <definedName name="BExIOCQUQHKUU1KONGSDOLQTQEIC" localSheetId="6" hidden="1">#REF!</definedName>
    <definedName name="BExIOCQUQHKUU1KONGSDOLQTQEIC" localSheetId="17" hidden="1">#REF!</definedName>
    <definedName name="BExIOCQUQHKUU1KONGSDOLQTQEIC" hidden="1">#REF!</definedName>
    <definedName name="BExIOFAGCDQQKALMX3V0KU94KUQO" localSheetId="6" hidden="1">#REF!</definedName>
    <definedName name="BExIOFAGCDQQKALMX3V0KU94KUQO" localSheetId="17" hidden="1">#REF!</definedName>
    <definedName name="BExIOFAGCDQQKALMX3V0KU94KUQO" hidden="1">#REF!</definedName>
    <definedName name="BExIOFL8Y5O61VLKTB4H20IJNWS1" localSheetId="6" hidden="1">#REF!</definedName>
    <definedName name="BExIOFL8Y5O61VLKTB4H20IJNWS1" localSheetId="17" hidden="1">#REF!</definedName>
    <definedName name="BExIOFL8Y5O61VLKTB4H20IJNWS1" hidden="1">#REF!</definedName>
    <definedName name="BExIOMBXRW5NS4ZPYX9G5QREZ5J6" localSheetId="6" hidden="1">#REF!</definedName>
    <definedName name="BExIOMBXRW5NS4ZPYX9G5QREZ5J6" localSheetId="17" hidden="1">#REF!</definedName>
    <definedName name="BExIOMBXRW5NS4ZPYX9G5QREZ5J6" hidden="1">#REF!</definedName>
    <definedName name="BExIORA3GK78T7C7SNBJJUONJ0LS" localSheetId="6" hidden="1">#REF!</definedName>
    <definedName name="BExIORA3GK78T7C7SNBJJUONJ0LS" localSheetId="17" hidden="1">#REF!</definedName>
    <definedName name="BExIORA3GK78T7C7SNBJJUONJ0LS" hidden="1">#REF!</definedName>
    <definedName name="BExIORFDXP4AVIEBLSTZ8ETSXMNM" localSheetId="6" hidden="1">#REF!</definedName>
    <definedName name="BExIORFDXP4AVIEBLSTZ8ETSXMNM" localSheetId="17" hidden="1">#REF!</definedName>
    <definedName name="BExIORFDXP4AVIEBLSTZ8ETSXMNM" hidden="1">#REF!</definedName>
    <definedName name="BExIOTZ5EFZ2NASVQ05RH15HRSW6" localSheetId="6" hidden="1">#REF!</definedName>
    <definedName name="BExIOTZ5EFZ2NASVQ05RH15HRSW6" localSheetId="17" hidden="1">#REF!</definedName>
    <definedName name="BExIOTZ5EFZ2NASVQ05RH15HRSW6" hidden="1">#REF!</definedName>
    <definedName name="BExIP8YNN6UUE1GZ223SWH7DLGKO" localSheetId="6" hidden="1">#REF!</definedName>
    <definedName name="BExIP8YNN6UUE1GZ223SWH7DLGKO" localSheetId="17" hidden="1">#REF!</definedName>
    <definedName name="BExIP8YNN6UUE1GZ223SWH7DLGKO" hidden="1">#REF!</definedName>
    <definedName name="BExIPAB4AOL592OJCC1CFAXTLF1A" localSheetId="6" hidden="1">#REF!</definedName>
    <definedName name="BExIPAB4AOL592OJCC1CFAXTLF1A" localSheetId="17" hidden="1">#REF!</definedName>
    <definedName name="BExIPAB4AOL592OJCC1CFAXTLF1A" hidden="1">#REF!</definedName>
    <definedName name="BExIPB25DKX4S2ZCKQN7KWSC3JBF" localSheetId="6" hidden="1">#REF!</definedName>
    <definedName name="BExIPB25DKX4S2ZCKQN7KWSC3JBF" localSheetId="17" hidden="1">#REF!</definedName>
    <definedName name="BExIPB25DKX4S2ZCKQN7KWSC3JBF" hidden="1">#REF!</definedName>
    <definedName name="BExIPCUX4I4S2N50TLMMLALYLH9S" localSheetId="6" hidden="1">#REF!</definedName>
    <definedName name="BExIPCUX4I4S2N50TLMMLALYLH9S" localSheetId="17" hidden="1">#REF!</definedName>
    <definedName name="BExIPCUX4I4S2N50TLMMLALYLH9S" hidden="1">#REF!</definedName>
    <definedName name="BExIPDLT8JYAMGE5HTN4D1YHZF3V" localSheetId="6" hidden="1">#REF!</definedName>
    <definedName name="BExIPDLT8JYAMGE5HTN4D1YHZF3V" localSheetId="17" hidden="1">#REF!</definedName>
    <definedName name="BExIPDLT8JYAMGE5HTN4D1YHZF3V" hidden="1">#REF!</definedName>
    <definedName name="BExIPG040Q08EWIWL6CAVR3GRI43" localSheetId="6" hidden="1">#REF!</definedName>
    <definedName name="BExIPG040Q08EWIWL6CAVR3GRI43" localSheetId="17" hidden="1">#REF!</definedName>
    <definedName name="BExIPG040Q08EWIWL6CAVR3GRI43" hidden="1">#REF!</definedName>
    <definedName name="BExIPKNFUDPDKOSH5GHDVNA8D66S" localSheetId="6" hidden="1">#REF!</definedName>
    <definedName name="BExIPKNFUDPDKOSH5GHDVNA8D66S" localSheetId="17" hidden="1">#REF!</definedName>
    <definedName name="BExIPKNFUDPDKOSH5GHDVNA8D66S" hidden="1">#REF!</definedName>
    <definedName name="BExIPVL5VEVK9Q7AYB7EC2VZWBEZ" localSheetId="6" hidden="1">#REF!</definedName>
    <definedName name="BExIPVL5VEVK9Q7AYB7EC2VZWBEZ" localSheetId="17" hidden="1">#REF!</definedName>
    <definedName name="BExIPVL5VEVK9Q7AYB7EC2VZWBEZ" hidden="1">#REF!</definedName>
    <definedName name="BExIQ1VS9A2FHVD9TUHKG9K8EVVP" localSheetId="6" hidden="1">#REF!</definedName>
    <definedName name="BExIQ1VS9A2FHVD9TUHKG9K8EVVP" localSheetId="17" hidden="1">#REF!</definedName>
    <definedName name="BExIQ1VS9A2FHVD9TUHKG9K8EVVP" hidden="1">#REF!</definedName>
    <definedName name="BExIQ3J19L30PSQ2CXNT6IHW0I7V" localSheetId="6" hidden="1">#REF!</definedName>
    <definedName name="BExIQ3J19L30PSQ2CXNT6IHW0I7V" localSheetId="17" hidden="1">#REF!</definedName>
    <definedName name="BExIQ3J19L30PSQ2CXNT6IHW0I7V" hidden="1">#REF!</definedName>
    <definedName name="BExIQ3OJ7M04XCY276IO0LJA5XUK" localSheetId="6" hidden="1">#REF!</definedName>
    <definedName name="BExIQ3OJ7M04XCY276IO0LJA5XUK" localSheetId="17" hidden="1">#REF!</definedName>
    <definedName name="BExIQ3OJ7M04XCY276IO0LJA5XUK" hidden="1">#REF!</definedName>
    <definedName name="BExIQ5S19ITB0NDRUN4XV7B905ED" localSheetId="6" hidden="1">#REF!</definedName>
    <definedName name="BExIQ5S19ITB0NDRUN4XV7B905ED" localSheetId="17" hidden="1">#REF!</definedName>
    <definedName name="BExIQ5S19ITB0NDRUN4XV7B905ED" hidden="1">#REF!</definedName>
    <definedName name="BExIQ810MMN2UN0EQ9CRQAFWA19X" localSheetId="6" hidden="1">#REF!</definedName>
    <definedName name="BExIQ810MMN2UN0EQ9CRQAFWA19X" localSheetId="17" hidden="1">#REF!</definedName>
    <definedName name="BExIQ810MMN2UN0EQ9CRQAFWA19X" hidden="1">#REF!</definedName>
    <definedName name="BExIQ9TMQT2EIXSVQW7GVSOAW2VJ" localSheetId="6" hidden="1">#REF!</definedName>
    <definedName name="BExIQ9TMQT2EIXSVQW7GVSOAW2VJ" localSheetId="17" hidden="1">#REF!</definedName>
    <definedName name="BExIQ9TMQT2EIXSVQW7GVSOAW2VJ" hidden="1">#REF!</definedName>
    <definedName name="BExIQBMDE1L6J4H27K1FMSHQKDSE" localSheetId="6" hidden="1">#REF!</definedName>
    <definedName name="BExIQBMDE1L6J4H27K1FMSHQKDSE" localSheetId="17" hidden="1">#REF!</definedName>
    <definedName name="BExIQBMDE1L6J4H27K1FMSHQKDSE" hidden="1">#REF!</definedName>
    <definedName name="BExIQE65LVXUOF3UZFO7SDHFJH22" localSheetId="6" hidden="1">#REF!</definedName>
    <definedName name="BExIQE65LVXUOF3UZFO7SDHFJH22" localSheetId="17" hidden="1">#REF!</definedName>
    <definedName name="BExIQE65LVXUOF3UZFO7SDHFJH22" hidden="1">#REF!</definedName>
    <definedName name="BExIQG9OO2KKBOWTMD1OXY36TEGA" localSheetId="6" hidden="1">#REF!</definedName>
    <definedName name="BExIQG9OO2KKBOWTMD1OXY36TEGA" localSheetId="17" hidden="1">#REF!</definedName>
    <definedName name="BExIQG9OO2KKBOWTMD1OXY36TEGA" hidden="1">#REF!</definedName>
    <definedName name="BExIQHWZ65ALA9VAFCJEGIL1145G" localSheetId="6" hidden="1">#REF!</definedName>
    <definedName name="BExIQHWZ65ALA9VAFCJEGIL1145G" localSheetId="17" hidden="1">#REF!</definedName>
    <definedName name="BExIQHWZ65ALA9VAFCJEGIL1145G" hidden="1">#REF!</definedName>
    <definedName name="BExIQX1XBB31HZTYEEVOBSE3C5A6" localSheetId="6" hidden="1">#REF!</definedName>
    <definedName name="BExIQX1XBB31HZTYEEVOBSE3C5A6" localSheetId="17" hidden="1">#REF!</definedName>
    <definedName name="BExIQX1XBB31HZTYEEVOBSE3C5A6" hidden="1">#REF!</definedName>
    <definedName name="BExIR2ALYRP9FW99DK2084J7IIDC" localSheetId="6" hidden="1">#REF!</definedName>
    <definedName name="BExIR2ALYRP9FW99DK2084J7IIDC" localSheetId="17" hidden="1">#REF!</definedName>
    <definedName name="BExIR2ALYRP9FW99DK2084J7IIDC" hidden="1">#REF!</definedName>
    <definedName name="BExIR8FQETPTQYW37DBVDWG3J4JW" localSheetId="6" hidden="1">#REF!</definedName>
    <definedName name="BExIR8FQETPTQYW37DBVDWG3J4JW" localSheetId="17" hidden="1">#REF!</definedName>
    <definedName name="BExIR8FQETPTQYW37DBVDWG3J4JW" hidden="1">#REF!</definedName>
    <definedName name="BExIRHKWQB1PP4ZLB0C3AVUBAFMD" localSheetId="6" hidden="1">#REF!</definedName>
    <definedName name="BExIRHKWQB1PP4ZLB0C3AVUBAFMD" localSheetId="17" hidden="1">#REF!</definedName>
    <definedName name="BExIRHKWQB1PP4ZLB0C3AVUBAFMD" hidden="1">#REF!</definedName>
    <definedName name="BExIRJTRJPQR3OTAGAV7JTA4VMPS" localSheetId="6" hidden="1">#REF!</definedName>
    <definedName name="BExIRJTRJPQR3OTAGAV7JTA4VMPS" localSheetId="17" hidden="1">#REF!</definedName>
    <definedName name="BExIRJTRJPQR3OTAGAV7JTA4VMPS" hidden="1">#REF!</definedName>
    <definedName name="BExIROH27RJOG6VI7ZHR0RZGAZZ4" localSheetId="6" hidden="1">#REF!</definedName>
    <definedName name="BExIROH27RJOG6VI7ZHR0RZGAZZ4" localSheetId="17" hidden="1">#REF!</definedName>
    <definedName name="BExIROH27RJOG6VI7ZHR0RZGAZZ4" hidden="1">#REF!</definedName>
    <definedName name="BExIRRBGTY01OQOI3U5SW59RFDFI" localSheetId="6" hidden="1">#REF!</definedName>
    <definedName name="BExIRRBGTY01OQOI3U5SW59RFDFI" localSheetId="17" hidden="1">#REF!</definedName>
    <definedName name="BExIRRBGTY01OQOI3U5SW59RFDFI" hidden="1">#REF!</definedName>
    <definedName name="BExIS4T0DRF57HYO7OGG72KBOFOI" localSheetId="6" hidden="1">#REF!</definedName>
    <definedName name="BExIS4T0DRF57HYO7OGG72KBOFOI" localSheetId="17" hidden="1">#REF!</definedName>
    <definedName name="BExIS4T0DRF57HYO7OGG72KBOFOI" hidden="1">#REF!</definedName>
    <definedName name="BExIS77BJDDK18PGI9DSEYZPIL7P" localSheetId="6" hidden="1">#REF!</definedName>
    <definedName name="BExIS77BJDDK18PGI9DSEYZPIL7P" localSheetId="17" hidden="1">#REF!</definedName>
    <definedName name="BExIS77BJDDK18PGI9DSEYZPIL7P" hidden="1">#REF!</definedName>
    <definedName name="BExIS8USL1T3Z97CZ30HJ98E2GXQ" localSheetId="6" hidden="1">#REF!</definedName>
    <definedName name="BExIS8USL1T3Z97CZ30HJ98E2GXQ" localSheetId="17" hidden="1">#REF!</definedName>
    <definedName name="BExIS8USL1T3Z97CZ30HJ98E2GXQ" hidden="1">#REF!</definedName>
    <definedName name="BExISC5B700MZUBFTQ9K4IKTF7HR" localSheetId="6" hidden="1">#REF!</definedName>
    <definedName name="BExISC5B700MZUBFTQ9K4IKTF7HR" localSheetId="17" hidden="1">#REF!</definedName>
    <definedName name="BExISC5B700MZUBFTQ9K4IKTF7HR" hidden="1">#REF!</definedName>
    <definedName name="BExISDHXS49S1H56ENBPRF1NLD5C" localSheetId="6" hidden="1">#REF!</definedName>
    <definedName name="BExISDHXS49S1H56ENBPRF1NLD5C" localSheetId="17" hidden="1">#REF!</definedName>
    <definedName name="BExISDHXS49S1H56ENBPRF1NLD5C" hidden="1">#REF!</definedName>
    <definedName name="BExISM1JLV54A21A164IURMPGUMU" localSheetId="6" hidden="1">#REF!</definedName>
    <definedName name="BExISM1JLV54A21A164IURMPGUMU" localSheetId="17" hidden="1">#REF!</definedName>
    <definedName name="BExISM1JLV54A21A164IURMPGUMU" hidden="1">#REF!</definedName>
    <definedName name="BExISRFKJYUZ4AKW44IJF7RF9Y90" localSheetId="6" hidden="1">#REF!</definedName>
    <definedName name="BExISRFKJYUZ4AKW44IJF7RF9Y90" localSheetId="17" hidden="1">#REF!</definedName>
    <definedName name="BExISRFKJYUZ4AKW44IJF7RF9Y90" hidden="1">#REF!</definedName>
    <definedName name="BExISSMVV57JAUB6CSGBMBFVNGWK" localSheetId="6" hidden="1">#REF!</definedName>
    <definedName name="BExISSMVV57JAUB6CSGBMBFVNGWK" localSheetId="17" hidden="1">#REF!</definedName>
    <definedName name="BExISSMVV57JAUB6CSGBMBFVNGWK" hidden="1">#REF!</definedName>
    <definedName name="BExIT16AD4HCD0WQCCA72AKLQHK1" localSheetId="6" hidden="1">#REF!</definedName>
    <definedName name="BExIT16AD4HCD0WQCCA72AKLQHK1" localSheetId="17" hidden="1">#REF!</definedName>
    <definedName name="BExIT16AD4HCD0WQCCA72AKLQHK1" hidden="1">#REF!</definedName>
    <definedName name="BExIT1MK8TBAK3SNP36A8FKDQSOK" localSheetId="6" hidden="1">#REF!</definedName>
    <definedName name="BExIT1MK8TBAK3SNP36A8FKDQSOK" localSheetId="17" hidden="1">#REF!</definedName>
    <definedName name="BExIT1MK8TBAK3SNP36A8FKDQSOK" hidden="1">#REF!</definedName>
    <definedName name="BExIT9PPVL7XGGIZS7G6QI6L7H9U" localSheetId="6" hidden="1">#REF!</definedName>
    <definedName name="BExIT9PPVL7XGGIZS7G6QI6L7H9U" localSheetId="17" hidden="1">#REF!</definedName>
    <definedName name="BExIT9PPVL7XGGIZS7G6QI6L7H9U" hidden="1">#REF!</definedName>
    <definedName name="BExITBNYANV2S8KD56GOGCKW393R" localSheetId="6" hidden="1">#REF!</definedName>
    <definedName name="BExITBNYANV2S8KD56GOGCKW393R" localSheetId="17" hidden="1">#REF!</definedName>
    <definedName name="BExITBNYANV2S8KD56GOGCKW393R" hidden="1">#REF!</definedName>
    <definedName name="BExITGB4FVAV0LE88D7JMX7FBYXI" localSheetId="6" hidden="1">#REF!</definedName>
    <definedName name="BExITGB4FVAV0LE88D7JMX7FBYXI" localSheetId="17" hidden="1">#REF!</definedName>
    <definedName name="BExITGB4FVAV0LE88D7JMX7FBYXI" hidden="1">#REF!</definedName>
    <definedName name="BExITI3TQ14K842P38QF0PNWSWNO" localSheetId="6" hidden="1">#REF!</definedName>
    <definedName name="BExITI3TQ14K842P38QF0PNWSWNO" localSheetId="17" hidden="1">#REF!</definedName>
    <definedName name="BExITI3TQ14K842P38QF0PNWSWNO" hidden="1">#REF!</definedName>
    <definedName name="BExIU9OGER4TPMETACWUEP1UENK0" localSheetId="6" hidden="1">#REF!</definedName>
    <definedName name="BExIU9OGER4TPMETACWUEP1UENK0" localSheetId="17" hidden="1">#REF!</definedName>
    <definedName name="BExIU9OGER4TPMETACWUEP1UENK0" hidden="1">#REF!</definedName>
    <definedName name="BExIUD4OJGH65NFNQ4VMCE3R4J1X" localSheetId="6" hidden="1">#REF!</definedName>
    <definedName name="BExIUD4OJGH65NFNQ4VMCE3R4J1X" localSheetId="17" hidden="1">#REF!</definedName>
    <definedName name="BExIUD4OJGH65NFNQ4VMCE3R4J1X" hidden="1">#REF!</definedName>
    <definedName name="BExIUQM0XWNNW3MJD26EOVIT7FSU" localSheetId="6" hidden="1">#REF!</definedName>
    <definedName name="BExIUQM0XWNNW3MJD26EOVIT7FSU" localSheetId="17" hidden="1">#REF!</definedName>
    <definedName name="BExIUQM0XWNNW3MJD26EOVIT7FSU" hidden="1">#REF!</definedName>
    <definedName name="BExIUTB5OAAXYW0OFMP0PS40SPOB" localSheetId="6" hidden="1">#REF!</definedName>
    <definedName name="BExIUTB5OAAXYW0OFMP0PS40SPOB" localSheetId="17" hidden="1">#REF!</definedName>
    <definedName name="BExIUTB5OAAXYW0OFMP0PS40SPOB" hidden="1">#REF!</definedName>
    <definedName name="BExIUUT2MHIOV6R3WHA0DPM1KBKY" localSheetId="6" hidden="1">#REF!</definedName>
    <definedName name="BExIUUT2MHIOV6R3WHA0DPM1KBKY" localSheetId="17" hidden="1">#REF!</definedName>
    <definedName name="BExIUUT2MHIOV6R3WHA0DPM1KBKY" hidden="1">#REF!</definedName>
    <definedName name="BExIUYPDT1AM6MWGWQS646PIZIWC" localSheetId="6" hidden="1">#REF!</definedName>
    <definedName name="BExIUYPDT1AM6MWGWQS646PIZIWC" localSheetId="17" hidden="1">#REF!</definedName>
    <definedName name="BExIUYPDT1AM6MWGWQS646PIZIWC" hidden="1">#REF!</definedName>
    <definedName name="BExIV0I2O9F8D1UK1SI8AEYR6U0A" localSheetId="6" hidden="1">#REF!</definedName>
    <definedName name="BExIV0I2O9F8D1UK1SI8AEYR6U0A" localSheetId="17" hidden="1">#REF!</definedName>
    <definedName name="BExIV0I2O9F8D1UK1SI8AEYR6U0A" hidden="1">#REF!</definedName>
    <definedName name="BExIV2LM38XPLRTWT0R44TMQ59E5" localSheetId="6" hidden="1">#REF!</definedName>
    <definedName name="BExIV2LM38XPLRTWT0R44TMQ59E5" localSheetId="17" hidden="1">#REF!</definedName>
    <definedName name="BExIV2LM38XPLRTWT0R44TMQ59E5" hidden="1">#REF!</definedName>
    <definedName name="BExIV3HY4S0YRV1F7XEMF2YHAR2I" localSheetId="6" hidden="1">#REF!</definedName>
    <definedName name="BExIV3HY4S0YRV1F7XEMF2YHAR2I" localSheetId="17" hidden="1">#REF!</definedName>
    <definedName name="BExIV3HY4S0YRV1F7XEMF2YHAR2I" hidden="1">#REF!</definedName>
    <definedName name="BExIV6HUZFRIFLXW2SICKGTAH1PV" localSheetId="6" hidden="1">#REF!</definedName>
    <definedName name="BExIV6HUZFRIFLXW2SICKGTAH1PV" localSheetId="17" hidden="1">#REF!</definedName>
    <definedName name="BExIV6HUZFRIFLXW2SICKGTAH1PV" hidden="1">#REF!</definedName>
    <definedName name="BExIVCXWL6H5LD9DHDIA4F5U9TQL" localSheetId="6" hidden="1">#REF!</definedName>
    <definedName name="BExIVCXWL6H5LD9DHDIA4F5U9TQL" localSheetId="17" hidden="1">#REF!</definedName>
    <definedName name="BExIVCXWL6H5LD9DHDIA4F5U9TQL" hidden="1">#REF!</definedName>
    <definedName name="BExIVEVYJ7KL8QNR5ZTOSD11I5A6" localSheetId="6" hidden="1">#REF!</definedName>
    <definedName name="BExIVEVYJ7KL8QNR5ZTOSD11I5A6" localSheetId="17" hidden="1">#REF!</definedName>
    <definedName name="BExIVEVYJ7KL8QNR5ZTOSD11I5A6" hidden="1">#REF!</definedName>
    <definedName name="BExIVJ30S9U8MA1TUBRND8DGF96D" localSheetId="6" hidden="1">#REF!</definedName>
    <definedName name="BExIVJ30S9U8MA1TUBRND8DGF96D" localSheetId="17" hidden="1">#REF!</definedName>
    <definedName name="BExIVJ30S9U8MA1TUBRND8DGF96D" hidden="1">#REF!</definedName>
    <definedName name="BExIVMOIPSEWSIHIDDLOXESQ28A0" localSheetId="6" hidden="1">#REF!</definedName>
    <definedName name="BExIVMOIPSEWSIHIDDLOXESQ28A0" localSheetId="17" hidden="1">#REF!</definedName>
    <definedName name="BExIVMOIPSEWSIHIDDLOXESQ28A0" hidden="1">#REF!</definedName>
    <definedName name="BExIVNVNJX9BYDLC88NG09YF5XQ6" localSheetId="6" hidden="1">#REF!</definedName>
    <definedName name="BExIVNVNJX9BYDLC88NG09YF5XQ6" localSheetId="17" hidden="1">#REF!</definedName>
    <definedName name="BExIVNVNJX9BYDLC88NG09YF5XQ6" hidden="1">#REF!</definedName>
    <definedName name="BExIVQVKLMGSRYT1LFZH0KUIA4OR" localSheetId="6" hidden="1">#REF!</definedName>
    <definedName name="BExIVQVKLMGSRYT1LFZH0KUIA4OR" localSheetId="17" hidden="1">#REF!</definedName>
    <definedName name="BExIVQVKLMGSRYT1LFZH0KUIA4OR" hidden="1">#REF!</definedName>
    <definedName name="BExIVYTFI35KNR2XSA6N8OJYUTUR" localSheetId="6" hidden="1">#REF!</definedName>
    <definedName name="BExIVYTFI35KNR2XSA6N8OJYUTUR" localSheetId="17" hidden="1">#REF!</definedName>
    <definedName name="BExIVYTFI35KNR2XSA6N8OJYUTUR" hidden="1">#REF!</definedName>
    <definedName name="BExIVZF05SNB8DE7VLQOFG9S41HS" localSheetId="6" hidden="1">#REF!</definedName>
    <definedName name="BExIVZF05SNB8DE7VLQOFG9S41HS" localSheetId="17" hidden="1">#REF!</definedName>
    <definedName name="BExIVZF05SNB8DE7VLQOFG9S41HS" hidden="1">#REF!</definedName>
    <definedName name="BExIWB3SY3WRIVIOF988DNNODBOA" localSheetId="6" hidden="1">#REF!</definedName>
    <definedName name="BExIWB3SY3WRIVIOF988DNNODBOA" localSheetId="17" hidden="1">#REF!</definedName>
    <definedName name="BExIWB3SY3WRIVIOF988DNNODBOA" hidden="1">#REF!</definedName>
    <definedName name="BExIWB99CG0H52LRD6QWPN4L6DV2" localSheetId="6" hidden="1">#REF!</definedName>
    <definedName name="BExIWB99CG0H52LRD6QWPN4L6DV2" localSheetId="17" hidden="1">#REF!</definedName>
    <definedName name="BExIWB99CG0H52LRD6QWPN4L6DV2" hidden="1">#REF!</definedName>
    <definedName name="BExIWG1W7XP9DFYYSZAIOSHM0QLQ" localSheetId="6" hidden="1">#REF!</definedName>
    <definedName name="BExIWG1W7XP9DFYYSZAIOSHM0QLQ" localSheetId="17" hidden="1">#REF!</definedName>
    <definedName name="BExIWG1W7XP9DFYYSZAIOSHM0QLQ" hidden="1">#REF!</definedName>
    <definedName name="BExIWH3KUK94B7833DD4TB0Y6KP9" localSheetId="6" hidden="1">#REF!</definedName>
    <definedName name="BExIWH3KUK94B7833DD4TB0Y6KP9" localSheetId="17" hidden="1">#REF!</definedName>
    <definedName name="BExIWH3KUK94B7833DD4TB0Y6KP9" hidden="1">#REF!</definedName>
    <definedName name="BExIWHZXYAALPLS8CSHZHJ82LBOH" localSheetId="6" hidden="1">#REF!</definedName>
    <definedName name="BExIWHZXYAALPLS8CSHZHJ82LBOH" localSheetId="17" hidden="1">#REF!</definedName>
    <definedName name="BExIWHZXYAALPLS8CSHZHJ82LBOH" hidden="1">#REF!</definedName>
    <definedName name="BExIWJY6FHR6KOO0P8U4IZ7VD42D" localSheetId="6" hidden="1">#REF!</definedName>
    <definedName name="BExIWJY6FHR6KOO0P8U4IZ7VD42D" localSheetId="17" hidden="1">#REF!</definedName>
    <definedName name="BExIWJY6FHR6KOO0P8U4IZ7VD42D" hidden="1">#REF!</definedName>
    <definedName name="BExIWKE9MGIDWORBI43AWTUNYFAN" localSheetId="6" hidden="1">#REF!</definedName>
    <definedName name="BExIWKE9MGIDWORBI43AWTUNYFAN" localSheetId="17" hidden="1">#REF!</definedName>
    <definedName name="BExIWKE9MGIDWORBI43AWTUNYFAN" hidden="1">#REF!</definedName>
    <definedName name="BExIWPHOYLSNGZKVD3RRKOEALEUG" localSheetId="6" hidden="1">#REF!</definedName>
    <definedName name="BExIWPHOYLSNGZKVD3RRKOEALEUG" localSheetId="17" hidden="1">#REF!</definedName>
    <definedName name="BExIWPHOYLSNGZKVD3RRKOEALEUG" hidden="1">#REF!</definedName>
    <definedName name="BExIWSHLD1QIZPL5ARLXOJ9Y2CAA" localSheetId="6" hidden="1">#REF!</definedName>
    <definedName name="BExIWSHLD1QIZPL5ARLXOJ9Y2CAA" localSheetId="17" hidden="1">#REF!</definedName>
    <definedName name="BExIWSHLD1QIZPL5ARLXOJ9Y2CAA" hidden="1">#REF!</definedName>
    <definedName name="BExIX34PM5DBTRHRQWP6PL6WIX88" localSheetId="6" hidden="1">#REF!</definedName>
    <definedName name="BExIX34PM5DBTRHRQWP6PL6WIX88" localSheetId="17" hidden="1">#REF!</definedName>
    <definedName name="BExIX34PM5DBTRHRQWP6PL6WIX88" hidden="1">#REF!</definedName>
    <definedName name="BExIX5OAP9KSUE5SIZCW9P39Q4WE" localSheetId="6" hidden="1">#REF!</definedName>
    <definedName name="BExIX5OAP9KSUE5SIZCW9P39Q4WE" localSheetId="17" hidden="1">#REF!</definedName>
    <definedName name="BExIX5OAP9KSUE5SIZCW9P39Q4WE" hidden="1">#REF!</definedName>
    <definedName name="BExIXGRJPVJMUDGSG7IHPXPNO69B" localSheetId="6" hidden="1">#REF!</definedName>
    <definedName name="BExIXGRJPVJMUDGSG7IHPXPNO69B" localSheetId="17" hidden="1">#REF!</definedName>
    <definedName name="BExIXGRJPVJMUDGSG7IHPXPNO69B" hidden="1">#REF!</definedName>
    <definedName name="BExIXGWVQ9WOO0NCJLXAU4PJPOPM" localSheetId="6" hidden="1">#REF!</definedName>
    <definedName name="BExIXGWVQ9WOO0NCJLXAU4PJPOPM" localSheetId="17" hidden="1">#REF!</definedName>
    <definedName name="BExIXGWVQ9WOO0NCJLXAU4PJPOPM" hidden="1">#REF!</definedName>
    <definedName name="BExIXLK6SEOTUWQVNLCH4SAKTVGQ" localSheetId="6" hidden="1">#REF!</definedName>
    <definedName name="BExIXLK6SEOTUWQVNLCH4SAKTVGQ" localSheetId="17" hidden="1">#REF!</definedName>
    <definedName name="BExIXLK6SEOTUWQVNLCH4SAKTVGQ" hidden="1">#REF!</definedName>
    <definedName name="BExIXM5R87ZL3FHALWZXYCPHGX3E" localSheetId="6" hidden="1">#REF!</definedName>
    <definedName name="BExIXM5R87ZL3FHALWZXYCPHGX3E" localSheetId="17" hidden="1">#REF!</definedName>
    <definedName name="BExIXM5R87ZL3FHALWZXYCPHGX3E" hidden="1">#REF!</definedName>
    <definedName name="BExIXN24YK8MIB3OZ905DHU9CDH1" localSheetId="6" hidden="1">#REF!</definedName>
    <definedName name="BExIXN24YK8MIB3OZ905DHU9CDH1" localSheetId="17" hidden="1">#REF!</definedName>
    <definedName name="BExIXN24YK8MIB3OZ905DHU9CDH1" hidden="1">#REF!</definedName>
    <definedName name="BExIXS036ZCKT2Z8XZKLZ8PFWQGL" localSheetId="6" hidden="1">#REF!</definedName>
    <definedName name="BExIXS036ZCKT2Z8XZKLZ8PFWQGL" localSheetId="17" hidden="1">#REF!</definedName>
    <definedName name="BExIXS036ZCKT2Z8XZKLZ8PFWQGL" hidden="1">#REF!</definedName>
    <definedName name="BExIXY5CF9PFM0P40AZ4U51TMWV0" localSheetId="6" hidden="1">#REF!</definedName>
    <definedName name="BExIXY5CF9PFM0P40AZ4U51TMWV0" localSheetId="17" hidden="1">#REF!</definedName>
    <definedName name="BExIXY5CF9PFM0P40AZ4U51TMWV0" hidden="1">#REF!</definedName>
    <definedName name="BExIYEXJBK8JDWIRSVV4RJSKZVV1" localSheetId="6" hidden="1">#REF!</definedName>
    <definedName name="BExIYEXJBK8JDWIRSVV4RJSKZVV1" localSheetId="17" hidden="1">#REF!</definedName>
    <definedName name="BExIYEXJBK8JDWIRSVV4RJSKZVV1" hidden="1">#REF!</definedName>
    <definedName name="BExIYFJ59KLIPRTGIHX9X07UVGT3" localSheetId="6" hidden="1">#REF!</definedName>
    <definedName name="BExIYFJ59KLIPRTGIHX9X07UVGT3" localSheetId="17" hidden="1">#REF!</definedName>
    <definedName name="BExIYFJ59KLIPRTGIHX9X07UVGT3" hidden="1">#REF!</definedName>
    <definedName name="BExIYHH7GZO6BU3DC4GRLH3FD3ZS" localSheetId="6" hidden="1">#REF!</definedName>
    <definedName name="BExIYHH7GZO6BU3DC4GRLH3FD3ZS" localSheetId="17" hidden="1">#REF!</definedName>
    <definedName name="BExIYHH7GZO6BU3DC4GRLH3FD3ZS" hidden="1">#REF!</definedName>
    <definedName name="BExIYHMPBTD67ZNUL9O76FZQHYPT" localSheetId="6" hidden="1">#REF!</definedName>
    <definedName name="BExIYHMPBTD67ZNUL9O76FZQHYPT" localSheetId="17" hidden="1">#REF!</definedName>
    <definedName name="BExIYHMPBTD67ZNUL9O76FZQHYPT" hidden="1">#REF!</definedName>
    <definedName name="BExIYI2RH0K4225XO970K2IQ1E79" localSheetId="6" hidden="1">#REF!</definedName>
    <definedName name="BExIYI2RH0K4225XO970K2IQ1E79" localSheetId="17" hidden="1">#REF!</definedName>
    <definedName name="BExIYI2RH0K4225XO970K2IQ1E79" hidden="1">#REF!</definedName>
    <definedName name="BExIYMPZ0KS2KOJFQAUQJ77L7701" localSheetId="6" hidden="1">#REF!</definedName>
    <definedName name="BExIYMPZ0KS2KOJFQAUQJ77L7701" localSheetId="17" hidden="1">#REF!</definedName>
    <definedName name="BExIYMPZ0KS2KOJFQAUQJ77L7701" hidden="1">#REF!</definedName>
    <definedName name="BExIYP9Q6FV9T0R9G3UDKLS4TTYX" localSheetId="6" hidden="1">#REF!</definedName>
    <definedName name="BExIYP9Q6FV9T0R9G3UDKLS4TTYX" localSheetId="17" hidden="1">#REF!</definedName>
    <definedName name="BExIYP9Q6FV9T0R9G3UDKLS4TTYX" hidden="1">#REF!</definedName>
    <definedName name="BExIYZGLDQ1TN7BIIN4RLDP31GIM" localSheetId="6" hidden="1">#REF!</definedName>
    <definedName name="BExIYZGLDQ1TN7BIIN4RLDP31GIM" localSheetId="17" hidden="1">#REF!</definedName>
    <definedName name="BExIYZGLDQ1TN7BIIN4RLDP31GIM" hidden="1">#REF!</definedName>
    <definedName name="BExIZ4K0EZJK6PW3L8SVKTJFSWW9" localSheetId="6" hidden="1">#REF!</definedName>
    <definedName name="BExIZ4K0EZJK6PW3L8SVKTJFSWW9" localSheetId="17" hidden="1">#REF!</definedName>
    <definedName name="BExIZ4K0EZJK6PW3L8SVKTJFSWW9" hidden="1">#REF!</definedName>
    <definedName name="BExIZAECOEZGBAO29QMV14E6XDIV" localSheetId="6" hidden="1">#REF!</definedName>
    <definedName name="BExIZAECOEZGBAO29QMV14E6XDIV" localSheetId="17" hidden="1">#REF!</definedName>
    <definedName name="BExIZAECOEZGBAO29QMV14E6XDIV" hidden="1">#REF!</definedName>
    <definedName name="BExIZHQR3N1546MQS83ZJ8I6SPZ3" localSheetId="6" hidden="1">#REF!</definedName>
    <definedName name="BExIZHQR3N1546MQS83ZJ8I6SPZ3" localSheetId="17" hidden="1">#REF!</definedName>
    <definedName name="BExIZHQR3N1546MQS83ZJ8I6SPZ3" hidden="1">#REF!</definedName>
    <definedName name="BExIZKVXYD5O2JBU81F2UFJZLLSI" localSheetId="6" hidden="1">#REF!</definedName>
    <definedName name="BExIZKVXYD5O2JBU81F2UFJZLLSI" localSheetId="17" hidden="1">#REF!</definedName>
    <definedName name="BExIZKVXYD5O2JBU81F2UFJZLLSI" hidden="1">#REF!</definedName>
    <definedName name="BExIZPZDHC8HGER83WHCZAHOX7LK" localSheetId="6" hidden="1">#REF!</definedName>
    <definedName name="BExIZPZDHC8HGER83WHCZAHOX7LK" localSheetId="17" hidden="1">#REF!</definedName>
    <definedName name="BExIZPZDHC8HGER83WHCZAHOX7LK" hidden="1">#REF!</definedName>
    <definedName name="BExIZQA5XCS39QKXMYR1MH2ZIGPS" localSheetId="6" hidden="1">#REF!</definedName>
    <definedName name="BExIZQA5XCS39QKXMYR1MH2ZIGPS" localSheetId="17" hidden="1">#REF!</definedName>
    <definedName name="BExIZQA5XCS39QKXMYR1MH2ZIGPS" hidden="1">#REF!</definedName>
    <definedName name="BExIZVDLRUNAL32D9KO9X7Y4PB3O" localSheetId="6" hidden="1">#REF!</definedName>
    <definedName name="BExIZVDLRUNAL32D9KO9X7Y4PB3O" localSheetId="17" hidden="1">#REF!</definedName>
    <definedName name="BExIZVDLRUNAL32D9KO9X7Y4PB3O" hidden="1">#REF!</definedName>
    <definedName name="BExIZY2PUZ0OF9YKK1B13IW0VS6G" localSheetId="6" hidden="1">#REF!</definedName>
    <definedName name="BExIZY2PUZ0OF9YKK1B13IW0VS6G" localSheetId="17" hidden="1">#REF!</definedName>
    <definedName name="BExIZY2PUZ0OF9YKK1B13IW0VS6G" hidden="1">#REF!</definedName>
    <definedName name="BExJ08KBRR2XMWW3VZMPSQKXHZUH" localSheetId="6" hidden="1">#REF!</definedName>
    <definedName name="BExJ08KBRR2XMWW3VZMPSQKXHZUH" localSheetId="17" hidden="1">#REF!</definedName>
    <definedName name="BExJ08KBRR2XMWW3VZMPSQKXHZUH" hidden="1">#REF!</definedName>
    <definedName name="BExJ0DYJWXGE7DA39PYL3WM05U9O" localSheetId="6" hidden="1">#REF!</definedName>
    <definedName name="BExJ0DYJWXGE7DA39PYL3WM05U9O" localSheetId="17" hidden="1">#REF!</definedName>
    <definedName name="BExJ0DYJWXGE7DA39PYL3WM05U9O" hidden="1">#REF!</definedName>
    <definedName name="BExJ0JYDEZPM2303TRBXOZ74M7N6" localSheetId="6" hidden="1">#REF!</definedName>
    <definedName name="BExJ0JYDEZPM2303TRBXOZ74M7N6" localSheetId="17" hidden="1">#REF!</definedName>
    <definedName name="BExJ0JYDEZPM2303TRBXOZ74M7N6" hidden="1">#REF!</definedName>
    <definedName name="BExJ0MY8SY5J5V50H3UKE78ODTVB" localSheetId="6" hidden="1">#REF!</definedName>
    <definedName name="BExJ0MY8SY5J5V50H3UKE78ODTVB" localSheetId="17" hidden="1">#REF!</definedName>
    <definedName name="BExJ0MY8SY5J5V50H3UKE78ODTVB" hidden="1">#REF!</definedName>
    <definedName name="BExJ0YC98G37ML4N8FLP8D95EFRF" localSheetId="6" hidden="1">#REF!</definedName>
    <definedName name="BExJ0YC98G37ML4N8FLP8D95EFRF" localSheetId="17" hidden="1">#REF!</definedName>
    <definedName name="BExJ0YC98G37ML4N8FLP8D95EFRF" hidden="1">#REF!</definedName>
    <definedName name="BExKCDYKAEV45AFXHVHZZ62E5BM3" localSheetId="6" hidden="1">#REF!</definedName>
    <definedName name="BExKCDYKAEV45AFXHVHZZ62E5BM3" localSheetId="17" hidden="1">#REF!</definedName>
    <definedName name="BExKCDYKAEV45AFXHVHZZ62E5BM3" hidden="1">#REF!</definedName>
    <definedName name="BExKCYXU0W2VQVDI3N3N37K2598P" localSheetId="6" hidden="1">#REF!</definedName>
    <definedName name="BExKCYXU0W2VQVDI3N3N37K2598P" localSheetId="17" hidden="1">#REF!</definedName>
    <definedName name="BExKCYXU0W2VQVDI3N3N37K2598P" hidden="1">#REF!</definedName>
    <definedName name="BExKDJX3Z1TS0WFDD9EAO42JHL9G" localSheetId="6" hidden="1">#REF!</definedName>
    <definedName name="BExKDJX3Z1TS0WFDD9EAO42JHL9G" localSheetId="17" hidden="1">#REF!</definedName>
    <definedName name="BExKDJX3Z1TS0WFDD9EAO42JHL9G" hidden="1">#REF!</definedName>
    <definedName name="BExKDK7WVA5I2WBACAZHAHN35D0I" localSheetId="6" hidden="1">#REF!</definedName>
    <definedName name="BExKDK7WVA5I2WBACAZHAHN35D0I" localSheetId="17" hidden="1">#REF!</definedName>
    <definedName name="BExKDK7WVA5I2WBACAZHAHN35D0I" hidden="1">#REF!</definedName>
    <definedName name="BExKDKO0W4AGQO1V7K6Q4VM750FT" localSheetId="6" hidden="1">#REF!</definedName>
    <definedName name="BExKDKO0W4AGQO1V7K6Q4VM750FT" localSheetId="17" hidden="1">#REF!</definedName>
    <definedName name="BExKDKO0W4AGQO1V7K6Q4VM750FT" hidden="1">#REF!</definedName>
    <definedName name="BExKDLF10G7W77J87QWH3ZGLUCLW" localSheetId="6" hidden="1">#REF!</definedName>
    <definedName name="BExKDLF10G7W77J87QWH3ZGLUCLW" localSheetId="17" hidden="1">#REF!</definedName>
    <definedName name="BExKDLF10G7W77J87QWH3ZGLUCLW" hidden="1">#REF!</definedName>
    <definedName name="BExKE2NDBQ14HOJH945N4W9ZZFJO" localSheetId="6" hidden="1">#REF!</definedName>
    <definedName name="BExKE2NDBQ14HOJH945N4W9ZZFJO" localSheetId="17" hidden="1">#REF!</definedName>
    <definedName name="BExKE2NDBQ14HOJH945N4W9ZZFJO" hidden="1">#REF!</definedName>
    <definedName name="BExKEFE0I3MT6ZLC4T1L9465HKTN" localSheetId="6" hidden="1">#REF!</definedName>
    <definedName name="BExKEFE0I3MT6ZLC4T1L9465HKTN" localSheetId="17" hidden="1">#REF!</definedName>
    <definedName name="BExKEFE0I3MT6ZLC4T1L9465HKTN" hidden="1">#REF!</definedName>
    <definedName name="BExKEK6O5BVJP4VY02FY7JNAZ6BT" localSheetId="6" hidden="1">#REF!</definedName>
    <definedName name="BExKEK6O5BVJP4VY02FY7JNAZ6BT" localSheetId="17" hidden="1">#REF!</definedName>
    <definedName name="BExKEK6O5BVJP4VY02FY7JNAZ6BT" hidden="1">#REF!</definedName>
    <definedName name="BExKEKXK6E6QX339ELPXDIRZSJE0" localSheetId="6" hidden="1">#REF!</definedName>
    <definedName name="BExKEKXK6E6QX339ELPXDIRZSJE0" localSheetId="17" hidden="1">#REF!</definedName>
    <definedName name="BExKEKXK6E6QX339ELPXDIRZSJE0" hidden="1">#REF!</definedName>
    <definedName name="BExKEMFI35R0D4WN4A59V9QH7I5S" localSheetId="6" hidden="1">#REF!</definedName>
    <definedName name="BExKEMFI35R0D4WN4A59V9QH7I5S" localSheetId="17" hidden="1">#REF!</definedName>
    <definedName name="BExKEMFI35R0D4WN4A59V9QH7I5S" hidden="1">#REF!</definedName>
    <definedName name="BExKEOOIBMP7N8033EY2CJYCBX6H" localSheetId="6" hidden="1">#REF!</definedName>
    <definedName name="BExKEOOIBMP7N8033EY2CJYCBX6H" localSheetId="17" hidden="1">#REF!</definedName>
    <definedName name="BExKEOOIBMP7N8033EY2CJYCBX6H" hidden="1">#REF!</definedName>
    <definedName name="BExKEW0RR5LA3VC46A2BEOOMQE56" localSheetId="6" hidden="1">#REF!</definedName>
    <definedName name="BExKEW0RR5LA3VC46A2BEOOMQE56" localSheetId="17" hidden="1">#REF!</definedName>
    <definedName name="BExKEW0RR5LA3VC46A2BEOOMQE56" hidden="1">#REF!</definedName>
    <definedName name="BExKF37PTJB4PE1PUQWG20ASBX4E" localSheetId="6" hidden="1">#REF!</definedName>
    <definedName name="BExKF37PTJB4PE1PUQWG20ASBX4E" localSheetId="17" hidden="1">#REF!</definedName>
    <definedName name="BExKF37PTJB4PE1PUQWG20ASBX4E" hidden="1">#REF!</definedName>
    <definedName name="BExKFA3VI1CZK21SM0N3LZWT9LA1" localSheetId="6" hidden="1">#REF!</definedName>
    <definedName name="BExKFA3VI1CZK21SM0N3LZWT9LA1" localSheetId="17" hidden="1">#REF!</definedName>
    <definedName name="BExKFA3VI1CZK21SM0N3LZWT9LA1" hidden="1">#REF!</definedName>
    <definedName name="BExKFBB29XXT9A2LVUXYSIVKPWGB" localSheetId="6" hidden="1">#REF!</definedName>
    <definedName name="BExKFBB29XXT9A2LVUXYSIVKPWGB" localSheetId="17" hidden="1">#REF!</definedName>
    <definedName name="BExKFBB29XXT9A2LVUXYSIVKPWGB" hidden="1">#REF!</definedName>
    <definedName name="BExKFINBFV5J2NFRCL4YUO3YF0ZE" localSheetId="6" hidden="1">#REF!</definedName>
    <definedName name="BExKFINBFV5J2NFRCL4YUO3YF0ZE" localSheetId="17" hidden="1">#REF!</definedName>
    <definedName name="BExKFINBFV5J2NFRCL4YUO3YF0ZE" hidden="1">#REF!</definedName>
    <definedName name="BExKFISRBFACTAMJSALEYMY66F6X" localSheetId="6" hidden="1">#REF!</definedName>
    <definedName name="BExKFISRBFACTAMJSALEYMY66F6X" localSheetId="17" hidden="1">#REF!</definedName>
    <definedName name="BExKFISRBFACTAMJSALEYMY66F6X" hidden="1">#REF!</definedName>
    <definedName name="BExKFOSK5DJ151C4E8544UWMYTOC" localSheetId="6" hidden="1">#REF!</definedName>
    <definedName name="BExKFOSK5DJ151C4E8544UWMYTOC" localSheetId="17" hidden="1">#REF!</definedName>
    <definedName name="BExKFOSK5DJ151C4E8544UWMYTOC" hidden="1">#REF!</definedName>
    <definedName name="BExKFWL3DE1V1VOVHAFYBE85QUB7" localSheetId="6" hidden="1">#REF!</definedName>
    <definedName name="BExKFWL3DE1V1VOVHAFYBE85QUB7" localSheetId="17" hidden="1">#REF!</definedName>
    <definedName name="BExKFWL3DE1V1VOVHAFYBE85QUB7" hidden="1">#REF!</definedName>
    <definedName name="BExKFXS9NDEWPZDVGLTMOM3CFO7N" localSheetId="6" hidden="1">#REF!</definedName>
    <definedName name="BExKFXS9NDEWPZDVGLTMOM3CFO7N" localSheetId="17" hidden="1">#REF!</definedName>
    <definedName name="BExKFXS9NDEWPZDVGLTMOM3CFO7N" hidden="1">#REF!</definedName>
    <definedName name="BExKFYJC4EVEV54F82K6VKP7Q3OU" localSheetId="6" hidden="1">#REF!</definedName>
    <definedName name="BExKFYJC4EVEV54F82K6VKP7Q3OU" localSheetId="17" hidden="1">#REF!</definedName>
    <definedName name="BExKFYJC4EVEV54F82K6VKP7Q3OU" hidden="1">#REF!</definedName>
    <definedName name="BExKG4IYHBKQQ8J8FN10GB2IKO33" localSheetId="6" hidden="1">#REF!</definedName>
    <definedName name="BExKG4IYHBKQQ8J8FN10GB2IKO33" localSheetId="17" hidden="1">#REF!</definedName>
    <definedName name="BExKG4IYHBKQQ8J8FN10GB2IKO33" hidden="1">#REF!</definedName>
    <definedName name="BExKGBVDO2JNJUFOFQMF0RJG03ZK" localSheetId="6" hidden="1">#REF!</definedName>
    <definedName name="BExKGBVDO2JNJUFOFQMF0RJG03ZK" localSheetId="17" hidden="1">#REF!</definedName>
    <definedName name="BExKGBVDO2JNJUFOFQMF0RJG03ZK" hidden="1">#REF!</definedName>
    <definedName name="BExKGF0L44S78D33WMQ1A75TRKB9" localSheetId="6" hidden="1">#REF!</definedName>
    <definedName name="BExKGF0L44S78D33WMQ1A75TRKB9" localSheetId="17" hidden="1">#REF!</definedName>
    <definedName name="BExKGF0L44S78D33WMQ1A75TRKB9" hidden="1">#REF!</definedName>
    <definedName name="BExKGFRN31B3G20LMQ4LRF879J68" localSheetId="6" hidden="1">#REF!</definedName>
    <definedName name="BExKGFRN31B3G20LMQ4LRF879J68" localSheetId="17" hidden="1">#REF!</definedName>
    <definedName name="BExKGFRN31B3G20LMQ4LRF879J68" hidden="1">#REF!</definedName>
    <definedName name="BExKGJD3U3ADZILP20U3EURP0UQP" localSheetId="6" hidden="1">#REF!</definedName>
    <definedName name="BExKGJD3U3ADZILP20U3EURP0UQP" localSheetId="17" hidden="1">#REF!</definedName>
    <definedName name="BExKGJD3U3ADZILP20U3EURP0UQP" hidden="1">#REF!</definedName>
    <definedName name="BExKGNK5YGKP0YHHTAAOV17Z9EIM" localSheetId="6" hidden="1">#REF!</definedName>
    <definedName name="BExKGNK5YGKP0YHHTAAOV17Z9EIM" localSheetId="17" hidden="1">#REF!</definedName>
    <definedName name="BExKGNK5YGKP0YHHTAAOV17Z9EIM" hidden="1">#REF!</definedName>
    <definedName name="BExKGQ3T3TWGZUSNVWJE1XWXHGRQ" localSheetId="6" hidden="1">#REF!</definedName>
    <definedName name="BExKGQ3T3TWGZUSNVWJE1XWXHGRQ" localSheetId="17" hidden="1">#REF!</definedName>
    <definedName name="BExKGQ3T3TWGZUSNVWJE1XWXHGRQ" hidden="1">#REF!</definedName>
    <definedName name="BExKGV77YH9YXIQTRKK2331QGYKF" localSheetId="6" hidden="1">#REF!</definedName>
    <definedName name="BExKGV77YH9YXIQTRKK2331QGYKF" localSheetId="17" hidden="1">#REF!</definedName>
    <definedName name="BExKGV77YH9YXIQTRKK2331QGYKF" hidden="1">#REF!</definedName>
    <definedName name="BExKH3FTZ5VGTB86W9M4AB39R0G8" localSheetId="6" hidden="1">#REF!</definedName>
    <definedName name="BExKH3FTZ5VGTB86W9M4AB39R0G8" localSheetId="17" hidden="1">#REF!</definedName>
    <definedName name="BExKH3FTZ5VGTB86W9M4AB39R0G8" hidden="1">#REF!</definedName>
    <definedName name="BExKH3FV5U5O6XZM7STS3NZKQFGJ" localSheetId="6" hidden="1">#REF!</definedName>
    <definedName name="BExKH3FV5U5O6XZM7STS3NZKQFGJ" localSheetId="17" hidden="1">#REF!</definedName>
    <definedName name="BExKH3FV5U5O6XZM7STS3NZKQFGJ" hidden="1">#REF!</definedName>
    <definedName name="BExKH3W5435VN8DZ68OCKI93SEO4" localSheetId="6" hidden="1">#REF!</definedName>
    <definedName name="BExKH3W5435VN8DZ68OCKI93SEO4" localSheetId="17" hidden="1">#REF!</definedName>
    <definedName name="BExKH3W5435VN8DZ68OCKI93SEO4" hidden="1">#REF!</definedName>
    <definedName name="BExKH9L4L5ZUAA98QAZ7DB7YH4QE" localSheetId="6" hidden="1">#REF!</definedName>
    <definedName name="BExKH9L4L5ZUAA98QAZ7DB7YH4QE" localSheetId="17" hidden="1">#REF!</definedName>
    <definedName name="BExKH9L4L5ZUAA98QAZ7DB7YH4QE" hidden="1">#REF!</definedName>
    <definedName name="BExKHAMUH8NR3HRV0V6FHJE3ROLN" localSheetId="6" hidden="1">#REF!</definedName>
    <definedName name="BExKHAMUH8NR3HRV0V6FHJE3ROLN" localSheetId="17" hidden="1">#REF!</definedName>
    <definedName name="BExKHAMUH8NR3HRV0V6FHJE3ROLN" hidden="1">#REF!</definedName>
    <definedName name="BExKHCFKOWFHO2WW0N7Y5XDXEWAO" localSheetId="6" hidden="1">#REF!</definedName>
    <definedName name="BExKHCFKOWFHO2WW0N7Y5XDXEWAO" localSheetId="17" hidden="1">#REF!</definedName>
    <definedName name="BExKHCFKOWFHO2WW0N7Y5XDXEWAO" hidden="1">#REF!</definedName>
    <definedName name="BExKHIVLONZ46HLMR50DEXKEUNEP" localSheetId="6" hidden="1">#REF!</definedName>
    <definedName name="BExKHIVLONZ46HLMR50DEXKEUNEP" localSheetId="17" hidden="1">#REF!</definedName>
    <definedName name="BExKHIVLONZ46HLMR50DEXKEUNEP" hidden="1">#REF!</definedName>
    <definedName name="BExKHPM9XA0ADDK7TUR0N38EXWEP" localSheetId="6" hidden="1">#REF!</definedName>
    <definedName name="BExKHPM9XA0ADDK7TUR0N38EXWEP" localSheetId="17" hidden="1">#REF!</definedName>
    <definedName name="BExKHPM9XA0ADDK7TUR0N38EXWEP" hidden="1">#REF!</definedName>
    <definedName name="BExKHQYXEM47TMIQRQVHE4T5LT8K" localSheetId="6" hidden="1">#REF!</definedName>
    <definedName name="BExKHQYXEM47TMIQRQVHE4T5LT8K" localSheetId="17" hidden="1">#REF!</definedName>
    <definedName name="BExKHQYXEM47TMIQRQVHE4T5LT8K" hidden="1">#REF!</definedName>
    <definedName name="BExKI4076KXCDE5KXL79KT36OKLO" localSheetId="6" hidden="1">#REF!</definedName>
    <definedName name="BExKI4076KXCDE5KXL79KT36OKLO" localSheetId="17" hidden="1">#REF!</definedName>
    <definedName name="BExKI4076KXCDE5KXL79KT36OKLO" hidden="1">#REF!</definedName>
    <definedName name="BExKI7AUWXBP1WBLFRIYSNQZDWCY" localSheetId="6" hidden="1">#REF!</definedName>
    <definedName name="BExKI7AUWXBP1WBLFRIYSNQZDWCY" localSheetId="17" hidden="1">#REF!</definedName>
    <definedName name="BExKI7AUWXBP1WBLFRIYSNQZDWCY" hidden="1">#REF!</definedName>
    <definedName name="BExKI7LO70WYISR7Q0Y1ZDWO9M3B" localSheetId="6" hidden="1">#REF!</definedName>
    <definedName name="BExKI7LO70WYISR7Q0Y1ZDWO9M3B" localSheetId="17" hidden="1">#REF!</definedName>
    <definedName name="BExKI7LO70WYISR7Q0Y1ZDWO9M3B" hidden="1">#REF!</definedName>
    <definedName name="BExKIF3EIT434ZQKMDXUBJCRLMK8" localSheetId="6" hidden="1">#REF!</definedName>
    <definedName name="BExKIF3EIT434ZQKMDXUBJCRLMK8" localSheetId="17" hidden="1">#REF!</definedName>
    <definedName name="BExKIF3EIT434ZQKMDXUBJCRLMK8" hidden="1">#REF!</definedName>
    <definedName name="BExKIGQV6TXIZG039HBOJU62WP2U" localSheetId="6" hidden="1">#REF!</definedName>
    <definedName name="BExKIGQV6TXIZG039HBOJU62WP2U" localSheetId="17" hidden="1">#REF!</definedName>
    <definedName name="BExKIGQV6TXIZG039HBOJU62WP2U" hidden="1">#REF!</definedName>
    <definedName name="BExKILE008SF3KTAN8WML3XKI1NZ" localSheetId="6" hidden="1">#REF!</definedName>
    <definedName name="BExKILE008SF3KTAN8WML3XKI1NZ" localSheetId="17" hidden="1">#REF!</definedName>
    <definedName name="BExKILE008SF3KTAN8WML3XKI1NZ" hidden="1">#REF!</definedName>
    <definedName name="BExKINSBB6RS7I489QHMCOMU4Z2X" localSheetId="6" hidden="1">#REF!</definedName>
    <definedName name="BExKINSBB6RS7I489QHMCOMU4Z2X" localSheetId="17" hidden="1">#REF!</definedName>
    <definedName name="BExKINSBB6RS7I489QHMCOMU4Z2X" hidden="1">#REF!</definedName>
    <definedName name="BExKINXMPEA03CETGL1VOW1XRJIR" localSheetId="6" hidden="1">#REF!</definedName>
    <definedName name="BExKINXMPEA03CETGL1VOW1XRJIR" localSheetId="17" hidden="1">#REF!</definedName>
    <definedName name="BExKINXMPEA03CETGL1VOW1XRJIR" hidden="1">#REF!</definedName>
    <definedName name="BExKITBU5LXLZYDJS3D3BAVWEY3U" localSheetId="6" hidden="1">#REF!</definedName>
    <definedName name="BExKITBU5LXLZYDJS3D3BAVWEY3U" localSheetId="17" hidden="1">#REF!</definedName>
    <definedName name="BExKITBU5LXLZYDJS3D3BAVWEY3U" hidden="1">#REF!</definedName>
    <definedName name="BExKIU87ZKSOC2DYZWFK6SAK9I8E" localSheetId="6" hidden="1">#REF!</definedName>
    <definedName name="BExKIU87ZKSOC2DYZWFK6SAK9I8E" localSheetId="17" hidden="1">#REF!</definedName>
    <definedName name="BExKIU87ZKSOC2DYZWFK6SAK9I8E" hidden="1">#REF!</definedName>
    <definedName name="BExKJ449HLYX2DJ9UF0H9GTPSQ73" localSheetId="6" hidden="1">#REF!</definedName>
    <definedName name="BExKJ449HLYX2DJ9UF0H9GTPSQ73" localSheetId="17" hidden="1">#REF!</definedName>
    <definedName name="BExKJ449HLYX2DJ9UF0H9GTPSQ73" hidden="1">#REF!</definedName>
    <definedName name="BExKJ5649R9IC0GKQD6QI2G7C99Q" localSheetId="6" hidden="1">#REF!</definedName>
    <definedName name="BExKJ5649R9IC0GKQD6QI2G7C99Q" localSheetId="17" hidden="1">#REF!</definedName>
    <definedName name="BExKJ5649R9IC0GKQD6QI2G7C99Q" hidden="1">#REF!</definedName>
    <definedName name="BExKJEB4FXIMV2AAE9S3FCGRK1R0" localSheetId="6" hidden="1">#REF!</definedName>
    <definedName name="BExKJEB4FXIMV2AAE9S3FCGRK1R0" localSheetId="17" hidden="1">#REF!</definedName>
    <definedName name="BExKJEB4FXIMV2AAE9S3FCGRK1R0" hidden="1">#REF!</definedName>
    <definedName name="BExKJELX2RUC8UEC56IZPYYZXHA7" localSheetId="6" hidden="1">#REF!</definedName>
    <definedName name="BExKJELX2RUC8UEC56IZPYYZXHA7" localSheetId="17" hidden="1">#REF!</definedName>
    <definedName name="BExKJELX2RUC8UEC56IZPYYZXHA7" hidden="1">#REF!</definedName>
    <definedName name="BExKJI7CV9I6ILFIZ3SVO4DGK64J" localSheetId="6" hidden="1">#REF!</definedName>
    <definedName name="BExKJI7CV9I6ILFIZ3SVO4DGK64J" localSheetId="17" hidden="1">#REF!</definedName>
    <definedName name="BExKJI7CV9I6ILFIZ3SVO4DGK64J" hidden="1">#REF!</definedName>
    <definedName name="BExKJINMXS61G2TZEXCJAWVV4F57" localSheetId="6" hidden="1">#REF!</definedName>
    <definedName name="BExKJINMXS61G2TZEXCJAWVV4F57" localSheetId="17" hidden="1">#REF!</definedName>
    <definedName name="BExKJINMXS61G2TZEXCJAWVV4F57" hidden="1">#REF!</definedName>
    <definedName name="BExKJK5ME8KB7HA0180L7OUZDDGV" localSheetId="6" hidden="1">#REF!</definedName>
    <definedName name="BExKJK5ME8KB7HA0180L7OUZDDGV" localSheetId="17" hidden="1">#REF!</definedName>
    <definedName name="BExKJK5ME8KB7HA0180L7OUZDDGV" hidden="1">#REF!</definedName>
    <definedName name="BExKJLY652HI5GNEEWQXOB08K2C1" localSheetId="6" hidden="1">#REF!</definedName>
    <definedName name="BExKJLY652HI5GNEEWQXOB08K2C1" localSheetId="17" hidden="1">#REF!</definedName>
    <definedName name="BExKJLY652HI5GNEEWQXOB08K2C1" hidden="1">#REF!</definedName>
    <definedName name="BExKJN5IF0VMDILJ5K8ZENF2QYV1" localSheetId="6" hidden="1">#REF!</definedName>
    <definedName name="BExKJN5IF0VMDILJ5K8ZENF2QYV1" localSheetId="17" hidden="1">#REF!</definedName>
    <definedName name="BExKJN5IF0VMDILJ5K8ZENF2QYV1" hidden="1">#REF!</definedName>
    <definedName name="BExKJUSJPFUIK20FTVAFJWR2OUYX" localSheetId="6" hidden="1">#REF!</definedName>
    <definedName name="BExKJUSJPFUIK20FTVAFJWR2OUYX" localSheetId="17" hidden="1">#REF!</definedName>
    <definedName name="BExKJUSJPFUIK20FTVAFJWR2OUYX" hidden="1">#REF!</definedName>
    <definedName name="BExKJXHNZTE5OMRQ1KTVM1DIQE9I" localSheetId="6" hidden="1">#REF!</definedName>
    <definedName name="BExKJXHNZTE5OMRQ1KTVM1DIQE9I" localSheetId="17" hidden="1">#REF!</definedName>
    <definedName name="BExKJXHNZTE5OMRQ1KTVM1DIQE9I" hidden="1">#REF!</definedName>
    <definedName name="BExKK8VP5RS3D0UXZVKA37C4SYBP" localSheetId="6" hidden="1">#REF!</definedName>
    <definedName name="BExKK8VP5RS3D0UXZVKA37C4SYBP" localSheetId="17" hidden="1">#REF!</definedName>
    <definedName name="BExKK8VP5RS3D0UXZVKA37C4SYBP" hidden="1">#REF!</definedName>
    <definedName name="BExKKIM9NPF6B3SPMPIQB27HQME4" localSheetId="6" hidden="1">#REF!</definedName>
    <definedName name="BExKKIM9NPF6B3SPMPIQB27HQME4" localSheetId="17" hidden="1">#REF!</definedName>
    <definedName name="BExKKIM9NPF6B3SPMPIQB27HQME4" hidden="1">#REF!</definedName>
    <definedName name="BExKKIX1BCBQ4R3K41QD8NTV0OV0" localSheetId="6" hidden="1">#REF!</definedName>
    <definedName name="BExKKIX1BCBQ4R3K41QD8NTV0OV0" localSheetId="17" hidden="1">#REF!</definedName>
    <definedName name="BExKKIX1BCBQ4R3K41QD8NTV0OV0" hidden="1">#REF!</definedName>
    <definedName name="BExKKJ2IHMOO66DQ0V2YABR4GV05" localSheetId="6" hidden="1">#REF!</definedName>
    <definedName name="BExKKJ2IHMOO66DQ0V2YABR4GV05" localSheetId="17" hidden="1">#REF!</definedName>
    <definedName name="BExKKJ2IHMOO66DQ0V2YABR4GV05" hidden="1">#REF!</definedName>
    <definedName name="BExKKQ3ZWADYV03YHMXDOAMU90EB" localSheetId="6" hidden="1">#REF!</definedName>
    <definedName name="BExKKQ3ZWADYV03YHMXDOAMU90EB" localSheetId="17" hidden="1">#REF!</definedName>
    <definedName name="BExKKQ3ZWADYV03YHMXDOAMU90EB" hidden="1">#REF!</definedName>
    <definedName name="BExKKUGD2HMJWQEYZ8H3X1BMXFS9" localSheetId="6" hidden="1">#REF!</definedName>
    <definedName name="BExKKUGD2HMJWQEYZ8H3X1BMXFS9" localSheetId="17" hidden="1">#REF!</definedName>
    <definedName name="BExKKUGD2HMJWQEYZ8H3X1BMXFS9" hidden="1">#REF!</definedName>
    <definedName name="BExKKX05KCZZZPKOR1NE5A8RGVT4" localSheetId="6" hidden="1">#REF!</definedName>
    <definedName name="BExKKX05KCZZZPKOR1NE5A8RGVT4" localSheetId="17" hidden="1">#REF!</definedName>
    <definedName name="BExKKX05KCZZZPKOR1NE5A8RGVT4" hidden="1">#REF!</definedName>
    <definedName name="BExKL3QUCLQLECGZM555PRF8EN56" localSheetId="6" hidden="1">#REF!</definedName>
    <definedName name="BExKL3QUCLQLECGZM555PRF8EN56" localSheetId="17" hidden="1">#REF!</definedName>
    <definedName name="BExKL3QUCLQLECGZM555PRF8EN56" hidden="1">#REF!</definedName>
    <definedName name="BExKL7CGLA62V9UQH9ZDEHIK8W4O" localSheetId="6" hidden="1">#REF!</definedName>
    <definedName name="BExKL7CGLA62V9UQH9ZDEHIK8W4O" localSheetId="17" hidden="1">#REF!</definedName>
    <definedName name="BExKL7CGLA62V9UQH9ZDEHIK8W4O" hidden="1">#REF!</definedName>
    <definedName name="BExKLD6S9L66QYREYHBE5J44OK7X" localSheetId="6" hidden="1">#REF!</definedName>
    <definedName name="BExKLD6S9L66QYREYHBE5J44OK7X" localSheetId="17" hidden="1">#REF!</definedName>
    <definedName name="BExKLD6S9L66QYREYHBE5J44OK7X" hidden="1">#REF!</definedName>
    <definedName name="BExKLEZK32L28GYJWVO63BZ5E1JD" localSheetId="6" hidden="1">#REF!</definedName>
    <definedName name="BExKLEZK32L28GYJWVO63BZ5E1JD" localSheetId="17" hidden="1">#REF!</definedName>
    <definedName name="BExKLEZK32L28GYJWVO63BZ5E1JD" hidden="1">#REF!</definedName>
    <definedName name="BExKLLKVVHT06LA55JB2FC871DC5" localSheetId="6" hidden="1">#REF!</definedName>
    <definedName name="BExKLLKVVHT06LA55JB2FC871DC5" localSheetId="17" hidden="1">#REF!</definedName>
    <definedName name="BExKLLKVVHT06LA55JB2FC871DC5" hidden="1">#REF!</definedName>
    <definedName name="BExKMKNALVJRCZS69GFJA4M1J08O" localSheetId="6" hidden="1">#REF!</definedName>
    <definedName name="BExKMKNALVJRCZS69GFJA4M1J08O" localSheetId="17" hidden="1">#REF!</definedName>
    <definedName name="BExKMKNALVJRCZS69GFJA4M1J08O" hidden="1">#REF!</definedName>
    <definedName name="BExKMMFZIDRFNSBCWVADJ4S2JE52" localSheetId="6" hidden="1">#REF!</definedName>
    <definedName name="BExKMMFZIDRFNSBCWVADJ4S2JE52" localSheetId="17" hidden="1">#REF!</definedName>
    <definedName name="BExKMMFZIDRFNSBCWVADJ4S2JE52" hidden="1">#REF!</definedName>
    <definedName name="BExKMRZJS845FERFW6HUXLFAOMYD" localSheetId="6" hidden="1">#REF!</definedName>
    <definedName name="BExKMRZJS845FERFW6HUXLFAOMYD" localSheetId="17" hidden="1">#REF!</definedName>
    <definedName name="BExKMRZJS845FERFW6HUXLFAOMYD" hidden="1">#REF!</definedName>
    <definedName name="BExKMS514WWPGUGRYGTH6XU97T8B" localSheetId="6" hidden="1">#REF!</definedName>
    <definedName name="BExKMS514WWPGUGRYGTH6XU97T8B" localSheetId="17" hidden="1">#REF!</definedName>
    <definedName name="BExKMS514WWPGUGRYGTH6XU97T8B" hidden="1">#REF!</definedName>
    <definedName name="BExKMUDV8AH8HQAD5HJVUW7GFDWU" localSheetId="6" hidden="1">#REF!</definedName>
    <definedName name="BExKMUDV8AH8HQAD5HJVUW7GFDWU" localSheetId="17" hidden="1">#REF!</definedName>
    <definedName name="BExKMUDV8AH8HQAD5HJVUW7GFDWU" hidden="1">#REF!</definedName>
    <definedName name="BExKMWBX4EH3EYJ07UFEM08NB40Z" localSheetId="6" hidden="1">#REF!</definedName>
    <definedName name="BExKMWBX4EH3EYJ07UFEM08NB40Z" localSheetId="17" hidden="1">#REF!</definedName>
    <definedName name="BExKMWBX4EH3EYJ07UFEM08NB40Z" hidden="1">#REF!</definedName>
    <definedName name="BExKN4Q70IU9OY91QRUSK3044MQD" localSheetId="6" hidden="1">#REF!</definedName>
    <definedName name="BExKN4Q70IU9OY91QRUSK3044MQD" localSheetId="17" hidden="1">#REF!</definedName>
    <definedName name="BExKN4Q70IU9OY91QRUSK3044MQD" hidden="1">#REF!</definedName>
    <definedName name="BExKNBGV2IR3S7M0BX4810KZB4V3" localSheetId="6" hidden="1">#REF!</definedName>
    <definedName name="BExKNBGV2IR3S7M0BX4810KZB4V3" localSheetId="17" hidden="1">#REF!</definedName>
    <definedName name="BExKNBGV2IR3S7M0BX4810KZB4V3" hidden="1">#REF!</definedName>
    <definedName name="BExKNCTBZTSY3MO42VU5PLV6YUHZ" localSheetId="6" hidden="1">#REF!</definedName>
    <definedName name="BExKNCTBZTSY3MO42VU5PLV6YUHZ" localSheetId="17" hidden="1">#REF!</definedName>
    <definedName name="BExKNCTBZTSY3MO42VU5PLV6YUHZ" hidden="1">#REF!</definedName>
    <definedName name="BExKNGV2YY749C42AQ2T9QNIE5C3" localSheetId="6" hidden="1">#REF!</definedName>
    <definedName name="BExKNGV2YY749C42AQ2T9QNIE5C3" localSheetId="17" hidden="1">#REF!</definedName>
    <definedName name="BExKNGV2YY749C42AQ2T9QNIE5C3" hidden="1">#REF!</definedName>
    <definedName name="BExKNH0F1WPNUEQITIUN5T4NDX9H" localSheetId="6" hidden="1">#REF!</definedName>
    <definedName name="BExKNH0F1WPNUEQITIUN5T4NDX9H" localSheetId="17" hidden="1">#REF!</definedName>
    <definedName name="BExKNH0F1WPNUEQITIUN5T4NDX9H" hidden="1">#REF!</definedName>
    <definedName name="BExKNV8UOHVWEHDJWI2WMJ9X6QHZ" localSheetId="6" hidden="1">#REF!</definedName>
    <definedName name="BExKNV8UOHVWEHDJWI2WMJ9X6QHZ" localSheetId="17" hidden="1">#REF!</definedName>
    <definedName name="BExKNV8UOHVWEHDJWI2WMJ9X6QHZ" hidden="1">#REF!</definedName>
    <definedName name="BExKNZLD7UATC1MYRNJD8H2NH4KU" localSheetId="6" hidden="1">#REF!</definedName>
    <definedName name="BExKNZLD7UATC1MYRNJD8H2NH4KU" localSheetId="17" hidden="1">#REF!</definedName>
    <definedName name="BExKNZLD7UATC1MYRNJD8H2NH4KU" hidden="1">#REF!</definedName>
    <definedName name="BExKNZQUKQQG2Y97R74G4O4BJP1L" localSheetId="6" hidden="1">#REF!</definedName>
    <definedName name="BExKNZQUKQQG2Y97R74G4O4BJP1L" localSheetId="17" hidden="1">#REF!</definedName>
    <definedName name="BExKNZQUKQQG2Y97R74G4O4BJP1L" hidden="1">#REF!</definedName>
    <definedName name="BExKO06X0EAD3ABEG1E8PWLDWHBA" localSheetId="6" hidden="1">#REF!</definedName>
    <definedName name="BExKO06X0EAD3ABEG1E8PWLDWHBA" localSheetId="17" hidden="1">#REF!</definedName>
    <definedName name="BExKO06X0EAD3ABEG1E8PWLDWHBA" hidden="1">#REF!</definedName>
    <definedName name="BExKO2AHHSGNI1AZOIOW21KPXKPE" localSheetId="6" hidden="1">#REF!</definedName>
    <definedName name="BExKO2AHHSGNI1AZOIOW21KPXKPE" localSheetId="17" hidden="1">#REF!</definedName>
    <definedName name="BExKO2AHHSGNI1AZOIOW21KPXKPE" hidden="1">#REF!</definedName>
    <definedName name="BExKO2FXWJWC5IZLDN8JHYILQJ2N" localSheetId="6" hidden="1">#REF!</definedName>
    <definedName name="BExKO2FXWJWC5IZLDN8JHYILQJ2N" localSheetId="17" hidden="1">#REF!</definedName>
    <definedName name="BExKO2FXWJWC5IZLDN8JHYILQJ2N" hidden="1">#REF!</definedName>
    <definedName name="BExKO438WZ8FKOU00NURGFMOYXWN" localSheetId="6" hidden="1">#REF!</definedName>
    <definedName name="BExKO438WZ8FKOU00NURGFMOYXWN" localSheetId="17" hidden="1">#REF!</definedName>
    <definedName name="BExKO438WZ8FKOU00NURGFMOYXWN" hidden="1">#REF!</definedName>
    <definedName name="BExKO551EZ73M80UFHBQE7BQVU4L" localSheetId="6" hidden="1">#REF!</definedName>
    <definedName name="BExKO551EZ73M80UFHBQE7BQVU4L" localSheetId="17" hidden="1">#REF!</definedName>
    <definedName name="BExKO551EZ73M80UFHBQE7BQVU4L" hidden="1">#REF!</definedName>
    <definedName name="BExKOBA4VTRV9YG31IM1PDDO3J9M" localSheetId="6" hidden="1">#REF!</definedName>
    <definedName name="BExKOBA4VTRV9YG31IM1PDDO3J9M" localSheetId="17" hidden="1">#REF!</definedName>
    <definedName name="BExKOBA4VTRV9YG31IM1PDDO3J9M" hidden="1">#REF!</definedName>
    <definedName name="BExKODIZGWW2EQD0FEYW6WK6XLCM" localSheetId="6" hidden="1">#REF!</definedName>
    <definedName name="BExKODIZGWW2EQD0FEYW6WK6XLCM" localSheetId="17" hidden="1">#REF!</definedName>
    <definedName name="BExKODIZGWW2EQD0FEYW6WK6XLCM" hidden="1">#REF!</definedName>
    <definedName name="BExKOPO2HPWVQGAKW8LOZMPIDEFG" localSheetId="6" hidden="1">#REF!</definedName>
    <definedName name="BExKOPO2HPWVQGAKW8LOZMPIDEFG" localSheetId="17" hidden="1">#REF!</definedName>
    <definedName name="BExKOPO2HPWVQGAKW8LOZMPIDEFG" hidden="1">#REF!</definedName>
    <definedName name="BExKP7SRQ3MN5BDYXV2XMBQNUH23" localSheetId="6" hidden="1">#REF!</definedName>
    <definedName name="BExKP7SRQ3MN5BDYXV2XMBQNUH23" localSheetId="17" hidden="1">#REF!</definedName>
    <definedName name="BExKP7SRQ3MN5BDYXV2XMBQNUH23" hidden="1">#REF!</definedName>
    <definedName name="BExKPEZP0QTKOTLIMMIFSVTHQEEK" localSheetId="6" hidden="1">#REF!</definedName>
    <definedName name="BExKPEZP0QTKOTLIMMIFSVTHQEEK" localSheetId="17" hidden="1">#REF!</definedName>
    <definedName name="BExKPEZP0QTKOTLIMMIFSVTHQEEK" hidden="1">#REF!</definedName>
    <definedName name="BExKPFFSVTL757PNITV8R9RN4452" localSheetId="6" hidden="1">#REF!</definedName>
    <definedName name="BExKPFFSVTL757PNITV8R9RN4452" localSheetId="17" hidden="1">#REF!</definedName>
    <definedName name="BExKPFFSVTL757PNITV8R9RN4452" hidden="1">#REF!</definedName>
    <definedName name="BExKPIL5ZWOXQAENH3VP3ZHA2N7N" localSheetId="6" hidden="1">#REF!</definedName>
    <definedName name="BExKPIL5ZWOXQAENH3VP3ZHA2N7N" localSheetId="17" hidden="1">#REF!</definedName>
    <definedName name="BExKPIL5ZWOXQAENH3VP3ZHA2N7N" hidden="1">#REF!</definedName>
    <definedName name="BExKPJHKPVROP9QX9BMBZMU2HEZ1" localSheetId="6" hidden="1">#REF!</definedName>
    <definedName name="BExKPJHKPVROP9QX9BMBZMU2HEZ1" localSheetId="17" hidden="1">#REF!</definedName>
    <definedName name="BExKPJHKPVROP9QX9BMBZMU2HEZ1" hidden="1">#REF!</definedName>
    <definedName name="BExKPLQJX0HJ8OTXBXH9IC9J2V0W" localSheetId="6" hidden="1">#REF!</definedName>
    <definedName name="BExKPLQJX0HJ8OTXBXH9IC9J2V0W" localSheetId="17" hidden="1">#REF!</definedName>
    <definedName name="BExKPLQJX0HJ8OTXBXH9IC9J2V0W" hidden="1">#REF!</definedName>
    <definedName name="BExKPN8C7GN36ZJZHLOB74LU6KT0" localSheetId="6" hidden="1">#REF!</definedName>
    <definedName name="BExKPN8C7GN36ZJZHLOB74LU6KT0" localSheetId="17" hidden="1">#REF!</definedName>
    <definedName name="BExKPN8C7GN36ZJZHLOB74LU6KT0" hidden="1">#REF!</definedName>
    <definedName name="BExKPX9VZ1J5021Q98K60HMPJU58" localSheetId="6" hidden="1">#REF!</definedName>
    <definedName name="BExKPX9VZ1J5021Q98K60HMPJU58" localSheetId="17" hidden="1">#REF!</definedName>
    <definedName name="BExKPX9VZ1J5021Q98K60HMPJU58" hidden="1">#REF!</definedName>
    <definedName name="BExKQGGEP203MUWSJVORTY7RFOFT" localSheetId="6" hidden="1">#REF!</definedName>
    <definedName name="BExKQGGEP203MUWSJVORTY7RFOFT" localSheetId="17" hidden="1">#REF!</definedName>
    <definedName name="BExKQGGEP203MUWSJVORTY7RFOFT" hidden="1">#REF!</definedName>
    <definedName name="BExKQJGAAWNM3NT19E9I0CQDBTU0" localSheetId="6" hidden="1">#REF!</definedName>
    <definedName name="BExKQJGAAWNM3NT19E9I0CQDBTU0" localSheetId="17" hidden="1">#REF!</definedName>
    <definedName name="BExKQJGAAWNM3NT19E9I0CQDBTU0" hidden="1">#REF!</definedName>
    <definedName name="BExKQM5GJ1ZN5REKFE7YVBQ0KXWF" localSheetId="6" hidden="1">#REF!</definedName>
    <definedName name="BExKQM5GJ1ZN5REKFE7YVBQ0KXWF" localSheetId="17" hidden="1">#REF!</definedName>
    <definedName name="BExKQM5GJ1ZN5REKFE7YVBQ0KXWF" hidden="1">#REF!</definedName>
    <definedName name="BExKQQ71278061G7ZFYGPWOMOMY2" localSheetId="6" hidden="1">#REF!</definedName>
    <definedName name="BExKQQ71278061G7ZFYGPWOMOMY2" localSheetId="17" hidden="1">#REF!</definedName>
    <definedName name="BExKQQ71278061G7ZFYGPWOMOMY2" hidden="1">#REF!</definedName>
    <definedName name="BExKQTXRG3ECU8NT47UR7643LO5G" localSheetId="6" hidden="1">#REF!</definedName>
    <definedName name="BExKQTXRG3ECU8NT47UR7643LO5G" localSheetId="17" hidden="1">#REF!</definedName>
    <definedName name="BExKQTXRG3ECU8NT47UR7643LO5G" hidden="1">#REF!</definedName>
    <definedName name="BExKQVL7HPOIZ4FHANDFMVOJLEPR" localSheetId="6" hidden="1">#REF!</definedName>
    <definedName name="BExKQVL7HPOIZ4FHANDFMVOJLEPR" localSheetId="17" hidden="1">#REF!</definedName>
    <definedName name="BExKQVL7HPOIZ4FHANDFMVOJLEPR" hidden="1">#REF!</definedName>
    <definedName name="BExKR3ZAJRYXZB4M7XZPK0I7E55W" localSheetId="6" hidden="1">#REF!</definedName>
    <definedName name="BExKR3ZAJRYXZB4M7XZPK0I7E55W" localSheetId="17" hidden="1">#REF!</definedName>
    <definedName name="BExKR3ZAJRYXZB4M7XZPK0I7E55W" hidden="1">#REF!</definedName>
    <definedName name="BExKR8RZSEHW184G0Z56B4EGNU72" localSheetId="6" hidden="1">#REF!</definedName>
    <definedName name="BExKR8RZSEHW184G0Z56B4EGNU72" localSheetId="17" hidden="1">#REF!</definedName>
    <definedName name="BExKR8RZSEHW184G0Z56B4EGNU72" hidden="1">#REF!</definedName>
    <definedName name="BExKRHM60KUPM7RGAAFRSKX4TMS5" localSheetId="6" hidden="1">#REF!</definedName>
    <definedName name="BExKRHM60KUPM7RGAAFRSKX4TMS5" localSheetId="17" hidden="1">#REF!</definedName>
    <definedName name="BExKRHM60KUPM7RGAAFRSKX4TMS5" hidden="1">#REF!</definedName>
    <definedName name="BExKRQB2LX164R610N3VXJPD3C1W" localSheetId="6" hidden="1">#REF!</definedName>
    <definedName name="BExKRQB2LX164R610N3VXJPD3C1W" localSheetId="17" hidden="1">#REF!</definedName>
    <definedName name="BExKRQB2LX164R610N3VXJPD3C1W" hidden="1">#REF!</definedName>
    <definedName name="BExKRVUSQ6PA7ZYQSTEQL3X7PB9P" localSheetId="6" hidden="1">#REF!</definedName>
    <definedName name="BExKRVUSQ6PA7ZYQSTEQL3X7PB9P" localSheetId="17" hidden="1">#REF!</definedName>
    <definedName name="BExKRVUSQ6PA7ZYQSTEQL3X7PB9P" hidden="1">#REF!</definedName>
    <definedName name="BExKRY3KZ7F7RB2KH8HXSQ85IEQO" localSheetId="6" hidden="1">#REF!</definedName>
    <definedName name="BExKRY3KZ7F7RB2KH8HXSQ85IEQO" localSheetId="17" hidden="1">#REF!</definedName>
    <definedName name="BExKRY3KZ7F7RB2KH8HXSQ85IEQO" hidden="1">#REF!</definedName>
    <definedName name="BExKS91CCVW1YKNE1EQ4MCE1E9JX" localSheetId="6" hidden="1">#REF!</definedName>
    <definedName name="BExKS91CCVW1YKNE1EQ4MCE1E9JX" localSheetId="17" hidden="1">#REF!</definedName>
    <definedName name="BExKS91CCVW1YKNE1EQ4MCE1E9JX" hidden="1">#REF!</definedName>
    <definedName name="BExKSA37DZTCK6H13HPIKR0ZFVL8" localSheetId="6" hidden="1">#REF!</definedName>
    <definedName name="BExKSA37DZTCK6H13HPIKR0ZFVL8" localSheetId="17" hidden="1">#REF!</definedName>
    <definedName name="BExKSA37DZTCK6H13HPIKR0ZFVL8" hidden="1">#REF!</definedName>
    <definedName name="BExKSB51O073JLM4PEU353GBBSMI" localSheetId="6" hidden="1">#REF!</definedName>
    <definedName name="BExKSB51O073JLM4PEU353GBBSMI" localSheetId="17" hidden="1">#REF!</definedName>
    <definedName name="BExKSB51O073JLM4PEU353GBBSMI" hidden="1">#REF!</definedName>
    <definedName name="BExKSC1EDUXA6RM44LZV6HMMHKLX" localSheetId="6" hidden="1">#REF!</definedName>
    <definedName name="BExKSC1EDUXA6RM44LZV6HMMHKLX" localSheetId="17" hidden="1">#REF!</definedName>
    <definedName name="BExKSC1EDUXA6RM44LZV6HMMHKLX" hidden="1">#REF!</definedName>
    <definedName name="BExKSFMOMSZYDE0WNC94F40S6636" localSheetId="6" hidden="1">#REF!</definedName>
    <definedName name="BExKSFMOMSZYDE0WNC94F40S6636" localSheetId="17" hidden="1">#REF!</definedName>
    <definedName name="BExKSFMOMSZYDE0WNC94F40S6636" hidden="1">#REF!</definedName>
    <definedName name="BExKSHQ9K79S8KYUWIV5M5LAHHF1" localSheetId="6" hidden="1">#REF!</definedName>
    <definedName name="BExKSHQ9K79S8KYUWIV5M5LAHHF1" localSheetId="17" hidden="1">#REF!</definedName>
    <definedName name="BExKSHQ9K79S8KYUWIV5M5LAHHF1" hidden="1">#REF!</definedName>
    <definedName name="BExKSJTWG9L3FCX8FLK4EMUJMF27" localSheetId="6" hidden="1">#REF!</definedName>
    <definedName name="BExKSJTWG9L3FCX8FLK4EMUJMF27" localSheetId="17" hidden="1">#REF!</definedName>
    <definedName name="BExKSJTWG9L3FCX8FLK4EMUJMF27" hidden="1">#REF!</definedName>
    <definedName name="BExKSU0MKNAVZYYPKCYTZDWQX4R8" localSheetId="6" hidden="1">#REF!</definedName>
    <definedName name="BExKSU0MKNAVZYYPKCYTZDWQX4R8" localSheetId="17" hidden="1">#REF!</definedName>
    <definedName name="BExKSU0MKNAVZYYPKCYTZDWQX4R8" hidden="1">#REF!</definedName>
    <definedName name="BExKSX60G1MUS689FXIGYP2F7C62" localSheetId="6" hidden="1">#REF!</definedName>
    <definedName name="BExKSX60G1MUS689FXIGYP2F7C62" localSheetId="17" hidden="1">#REF!</definedName>
    <definedName name="BExKSX60G1MUS689FXIGYP2F7C62" hidden="1">#REF!</definedName>
    <definedName name="BExKT2UZ7Y2VWF5NQE18SJRLD2RN" localSheetId="6" hidden="1">#REF!</definedName>
    <definedName name="BExKT2UZ7Y2VWF5NQE18SJRLD2RN" localSheetId="17" hidden="1">#REF!</definedName>
    <definedName name="BExKT2UZ7Y2VWF5NQE18SJRLD2RN" hidden="1">#REF!</definedName>
    <definedName name="BExKT3GJFNGAM09H5F615E36A38C" localSheetId="6" hidden="1">#REF!</definedName>
    <definedName name="BExKT3GJFNGAM09H5F615E36A38C" localSheetId="17" hidden="1">#REF!</definedName>
    <definedName name="BExKT3GJFNGAM09H5F615E36A38C" hidden="1">#REF!</definedName>
    <definedName name="BExKTD1UM9PTLYETG1RM502XDNC0" localSheetId="6" hidden="1">#REF!</definedName>
    <definedName name="BExKTD1UM9PTLYETG1RM502XDNC0" localSheetId="17" hidden="1">#REF!</definedName>
    <definedName name="BExKTD1UM9PTLYETG1RM502XDNC0" hidden="1">#REF!</definedName>
    <definedName name="BExKTJN26AY45CE6JUAX3OIL48F7" localSheetId="6" hidden="1">#REF!</definedName>
    <definedName name="BExKTJN26AY45CE6JUAX3OIL48F7" localSheetId="17" hidden="1">#REF!</definedName>
    <definedName name="BExKTJN26AY45CE6JUAX3OIL48F7" hidden="1">#REF!</definedName>
    <definedName name="BExKTQZGN8GI3XGSEXMPCCA3S19H" localSheetId="6" hidden="1">#REF!</definedName>
    <definedName name="BExKTQZGN8GI3XGSEXMPCCA3S19H" localSheetId="17" hidden="1">#REF!</definedName>
    <definedName name="BExKTQZGN8GI3XGSEXMPCCA3S19H" hidden="1">#REF!</definedName>
    <definedName name="BExKTUKYYU0F6TUW1RXV24LRAZFE" localSheetId="6" hidden="1">#REF!</definedName>
    <definedName name="BExKTUKYYU0F6TUW1RXV24LRAZFE" localSheetId="17" hidden="1">#REF!</definedName>
    <definedName name="BExKTUKYYU0F6TUW1RXV24LRAZFE" hidden="1">#REF!</definedName>
    <definedName name="BExKU3FBLHQBIUTN6XEZW5GC9OG1" localSheetId="6" hidden="1">#REF!</definedName>
    <definedName name="BExKU3FBLHQBIUTN6XEZW5GC9OG1" localSheetId="17" hidden="1">#REF!</definedName>
    <definedName name="BExKU3FBLHQBIUTN6XEZW5GC9OG1" hidden="1">#REF!</definedName>
    <definedName name="BExKU82I99FEUIZLODXJDOJC96CQ" localSheetId="6" hidden="1">#REF!</definedName>
    <definedName name="BExKU82I99FEUIZLODXJDOJC96CQ" localSheetId="17" hidden="1">#REF!</definedName>
    <definedName name="BExKU82I99FEUIZLODXJDOJC96CQ" hidden="1">#REF!</definedName>
    <definedName name="BExKUDM0DFSCM3D91SH0XLXJSL18" localSheetId="6" hidden="1">#REF!</definedName>
    <definedName name="BExKUDM0DFSCM3D91SH0XLXJSL18" localSheetId="17" hidden="1">#REF!</definedName>
    <definedName name="BExKUDM0DFSCM3D91SH0XLXJSL18" hidden="1">#REF!</definedName>
    <definedName name="BExKUHYKD9TJTMQOOBS4EX04FCEZ" localSheetId="6" hidden="1">#REF!</definedName>
    <definedName name="BExKUHYKD9TJTMQOOBS4EX04FCEZ" localSheetId="17" hidden="1">#REF!</definedName>
    <definedName name="BExKUHYKD9TJTMQOOBS4EX04FCEZ" hidden="1">#REF!</definedName>
    <definedName name="BExKULEKJLA77AUQPDUHSM94Y76Z" localSheetId="6" hidden="1">#REF!</definedName>
    <definedName name="BExKULEKJLA77AUQPDUHSM94Y76Z" localSheetId="17" hidden="1">#REF!</definedName>
    <definedName name="BExKULEKJLA77AUQPDUHSM94Y76Z" hidden="1">#REF!</definedName>
    <definedName name="BExKUXE506JSYMR4CV866RHRDYR9" localSheetId="6" hidden="1">#REF!</definedName>
    <definedName name="BExKUXE506JSYMR4CV866RHRDYR9" localSheetId="17" hidden="1">#REF!</definedName>
    <definedName name="BExKUXE506JSYMR4CV866RHRDYR9" hidden="1">#REF!</definedName>
    <definedName name="BExKV08R85MKI3MAX9E2HERNQUNL" localSheetId="6" hidden="1">#REF!</definedName>
    <definedName name="BExKV08R85MKI3MAX9E2HERNQUNL" localSheetId="17" hidden="1">#REF!</definedName>
    <definedName name="BExKV08R85MKI3MAX9E2HERNQUNL" hidden="1">#REF!</definedName>
    <definedName name="BExKV4AAUNNJL5JWD7PX6BFKVS6O" localSheetId="6" hidden="1">#REF!</definedName>
    <definedName name="BExKV4AAUNNJL5JWD7PX6BFKVS6O" localSheetId="17" hidden="1">#REF!</definedName>
    <definedName name="BExKV4AAUNNJL5JWD7PX6BFKVS6O" hidden="1">#REF!</definedName>
    <definedName name="BExKVDVK6HN74GQPTXICP9BFC8CF" localSheetId="6" hidden="1">#REF!</definedName>
    <definedName name="BExKVDVK6HN74GQPTXICP9BFC8CF" localSheetId="17" hidden="1">#REF!</definedName>
    <definedName name="BExKVDVK6HN74GQPTXICP9BFC8CF" hidden="1">#REF!</definedName>
    <definedName name="BExKVFZ3ZZGIC1QI8XN6BYFWN0ZY" localSheetId="6" hidden="1">#REF!</definedName>
    <definedName name="BExKVFZ3ZZGIC1QI8XN6BYFWN0ZY" localSheetId="17" hidden="1">#REF!</definedName>
    <definedName name="BExKVFZ3ZZGIC1QI8XN6BYFWN0ZY" hidden="1">#REF!</definedName>
    <definedName name="BExKVG4KGO28KPGTAFL1R8TTZ10N" localSheetId="6" hidden="1">#REF!</definedName>
    <definedName name="BExKVG4KGO28KPGTAFL1R8TTZ10N" localSheetId="17" hidden="1">#REF!</definedName>
    <definedName name="BExKVG4KGO28KPGTAFL1R8TTZ10N" hidden="1">#REF!</definedName>
    <definedName name="BExKW0CSH7DA02YSNV64PSEIXB2P" localSheetId="6" hidden="1">#REF!</definedName>
    <definedName name="BExKW0CSH7DA02YSNV64PSEIXB2P" localSheetId="17" hidden="1">#REF!</definedName>
    <definedName name="BExKW0CSH7DA02YSNV64PSEIXB2P" hidden="1">#REF!</definedName>
    <definedName name="BExM9NUG3Q31X01AI9ZJCZIX25CS" localSheetId="6" hidden="1">#REF!</definedName>
    <definedName name="BExM9NUG3Q31X01AI9ZJCZIX25CS" localSheetId="17" hidden="1">#REF!</definedName>
    <definedName name="BExM9NUG3Q31X01AI9ZJCZIX25CS" hidden="1">#REF!</definedName>
    <definedName name="BExM9OG182RP30MY23PG49LVPZ1C" localSheetId="6" hidden="1">#REF!</definedName>
    <definedName name="BExM9OG182RP30MY23PG49LVPZ1C" localSheetId="17" hidden="1">#REF!</definedName>
    <definedName name="BExM9OG182RP30MY23PG49LVPZ1C" hidden="1">#REF!</definedName>
    <definedName name="BExMA64MW1S18NH8DCKPCCEI5KCB" localSheetId="6" hidden="1">#REF!</definedName>
    <definedName name="BExMA64MW1S18NH8DCKPCCEI5KCB" localSheetId="17" hidden="1">#REF!</definedName>
    <definedName name="BExMA64MW1S18NH8DCKPCCEI5KCB" hidden="1">#REF!</definedName>
    <definedName name="BExMALEWFUEM8Y686IT03ECURUBR" localSheetId="6" hidden="1">#REF!</definedName>
    <definedName name="BExMALEWFUEM8Y686IT03ECURUBR" localSheetId="17" hidden="1">#REF!</definedName>
    <definedName name="BExMALEWFUEM8Y686IT03ECURUBR" hidden="1">#REF!</definedName>
    <definedName name="BExMAS0AQY7KMMTBTBPK0SWWDITB" localSheetId="6" hidden="1">#REF!</definedName>
    <definedName name="BExMAS0AQY7KMMTBTBPK0SWWDITB" localSheetId="17" hidden="1">#REF!</definedName>
    <definedName name="BExMAS0AQY7KMMTBTBPK0SWWDITB" hidden="1">#REF!</definedName>
    <definedName name="BExMAXJS82ZJ8RS22VLE0V0LDUII" localSheetId="6" hidden="1">#REF!</definedName>
    <definedName name="BExMAXJS82ZJ8RS22VLE0V0LDUII" localSheetId="17" hidden="1">#REF!</definedName>
    <definedName name="BExMAXJS82ZJ8RS22VLE0V0LDUII" hidden="1">#REF!</definedName>
    <definedName name="BExMB4QRS0R3MTB4CMUHFZ84LNZQ" localSheetId="6" hidden="1">#REF!</definedName>
    <definedName name="BExMB4QRS0R3MTB4CMUHFZ84LNZQ" localSheetId="17" hidden="1">#REF!</definedName>
    <definedName name="BExMB4QRS0R3MTB4CMUHFZ84LNZQ" hidden="1">#REF!</definedName>
    <definedName name="BExMB7AICZ233JKSCEUSR9RQXRS0" localSheetId="6" hidden="1">#REF!</definedName>
    <definedName name="BExMB7AICZ233JKSCEUSR9RQXRS0" localSheetId="17" hidden="1">#REF!</definedName>
    <definedName name="BExMB7AICZ233JKSCEUSR9RQXRS0" hidden="1">#REF!</definedName>
    <definedName name="BExMBC35WKQY5CWQJLV4D05O6971" localSheetId="6" hidden="1">#REF!</definedName>
    <definedName name="BExMBC35WKQY5CWQJLV4D05O6971" localSheetId="17" hidden="1">#REF!</definedName>
    <definedName name="BExMBC35WKQY5CWQJLV4D05O6971" hidden="1">#REF!</definedName>
    <definedName name="BExMBFTZV4Q1A5KG25C1N9PHQNSW" localSheetId="6" hidden="1">#REF!</definedName>
    <definedName name="BExMBFTZV4Q1A5KG25C1N9PHQNSW" localSheetId="17" hidden="1">#REF!</definedName>
    <definedName name="BExMBFTZV4Q1A5KG25C1N9PHQNSW" hidden="1">#REF!</definedName>
    <definedName name="BExMBFZFXQDH3H55R89930TFTU36" localSheetId="6" hidden="1">#REF!</definedName>
    <definedName name="BExMBFZFXQDH3H55R89930TFTU36" localSheetId="17" hidden="1">#REF!</definedName>
    <definedName name="BExMBFZFXQDH3H55R89930TFTU36" hidden="1">#REF!</definedName>
    <definedName name="BExMBK6ISK3U7KHZKUJXIDKGF6VW" localSheetId="6" hidden="1">#REF!</definedName>
    <definedName name="BExMBK6ISK3U7KHZKUJXIDKGF6VW" localSheetId="17" hidden="1">#REF!</definedName>
    <definedName name="BExMBK6ISK3U7KHZKUJXIDKGF6VW" hidden="1">#REF!</definedName>
    <definedName name="BExMBYPQDG9AYDQ5E8IECVFREPO6" localSheetId="6" hidden="1">#REF!</definedName>
    <definedName name="BExMBYPQDG9AYDQ5E8IECVFREPO6" localSheetId="17" hidden="1">#REF!</definedName>
    <definedName name="BExMBYPQDG9AYDQ5E8IECVFREPO6" hidden="1">#REF!</definedName>
    <definedName name="BExMC7PESEESXVMDCGGIP5LPMUGY" localSheetId="6" hidden="1">#REF!</definedName>
    <definedName name="BExMC7PESEESXVMDCGGIP5LPMUGY" localSheetId="17" hidden="1">#REF!</definedName>
    <definedName name="BExMC7PESEESXVMDCGGIP5LPMUGY" hidden="1">#REF!</definedName>
    <definedName name="BExMC8AZUTX8LG89K2JJR7ZG62XX" localSheetId="6" hidden="1">#REF!</definedName>
    <definedName name="BExMC8AZUTX8LG89K2JJR7ZG62XX" localSheetId="17" hidden="1">#REF!</definedName>
    <definedName name="BExMC8AZUTX8LG89K2JJR7ZG62XX" hidden="1">#REF!</definedName>
    <definedName name="BExMCA96YR10V72G2R0SCIKPZLIZ" localSheetId="6" hidden="1">#REF!</definedName>
    <definedName name="BExMCA96YR10V72G2R0SCIKPZLIZ" localSheetId="17" hidden="1">#REF!</definedName>
    <definedName name="BExMCA96YR10V72G2R0SCIKPZLIZ" hidden="1">#REF!</definedName>
    <definedName name="BExMCB5JU5I2VQDUBS4O42BTEVKI" localSheetId="6" hidden="1">#REF!</definedName>
    <definedName name="BExMCB5JU5I2VQDUBS4O42BTEVKI" localSheetId="17" hidden="1">#REF!</definedName>
    <definedName name="BExMCB5JU5I2VQDUBS4O42BTEVKI" hidden="1">#REF!</definedName>
    <definedName name="BExMCFSQFSEMPY5IXDIRKZDASDBR" localSheetId="6" hidden="1">#REF!</definedName>
    <definedName name="BExMCFSQFSEMPY5IXDIRKZDASDBR" localSheetId="17" hidden="1">#REF!</definedName>
    <definedName name="BExMCFSQFSEMPY5IXDIRKZDASDBR" hidden="1">#REF!</definedName>
    <definedName name="BExMCH58I9XOLK7WEE6VSJGYPJGL" localSheetId="6" hidden="1">#REF!</definedName>
    <definedName name="BExMCH58I9XOLK7WEE6VSJGYPJGL" localSheetId="17" hidden="1">#REF!</definedName>
    <definedName name="BExMCH58I9XOLK7WEE6VSJGYPJGL" hidden="1">#REF!</definedName>
    <definedName name="BExMCMZOEYWVOOJ98TBHTTCS7XB8" localSheetId="6" hidden="1">#REF!</definedName>
    <definedName name="BExMCMZOEYWVOOJ98TBHTTCS7XB8" localSheetId="17" hidden="1">#REF!</definedName>
    <definedName name="BExMCMZOEYWVOOJ98TBHTTCS7XB8" hidden="1">#REF!</definedName>
    <definedName name="BExMCS8EF2W3FS9QADNKREYSI8P0" localSheetId="6" hidden="1">#REF!</definedName>
    <definedName name="BExMCS8EF2W3FS9QADNKREYSI8P0" localSheetId="17" hidden="1">#REF!</definedName>
    <definedName name="BExMCS8EF2W3FS9QADNKREYSI8P0" hidden="1">#REF!</definedName>
    <definedName name="BExMCSU0KZGHALEL7N5DJBVL94K7" localSheetId="6" hidden="1">#REF!</definedName>
    <definedName name="BExMCSU0KZGHALEL7N5DJBVL94K7" localSheetId="17" hidden="1">#REF!</definedName>
    <definedName name="BExMCSU0KZGHALEL7N5DJBVL94K7" hidden="1">#REF!</definedName>
    <definedName name="BExMCUS7GSOM96J0HJ7EH0FFM2AC" localSheetId="6" hidden="1">#REF!</definedName>
    <definedName name="BExMCUS7GSOM96J0HJ7EH0FFM2AC" localSheetId="17" hidden="1">#REF!</definedName>
    <definedName name="BExMCUS7GSOM96J0HJ7EH0FFM2AC" hidden="1">#REF!</definedName>
    <definedName name="BExMCYTT6TVDWMJXO1NZANRTVNAN" localSheetId="6" hidden="1">#REF!</definedName>
    <definedName name="BExMCYTT6TVDWMJXO1NZANRTVNAN" localSheetId="17" hidden="1">#REF!</definedName>
    <definedName name="BExMCYTT6TVDWMJXO1NZANRTVNAN" hidden="1">#REF!</definedName>
    <definedName name="BExMD54CT1VTE5YGBM90H90NF28M" localSheetId="6" hidden="1">#REF!</definedName>
    <definedName name="BExMD54CT1VTE5YGBM90H90NF28M" localSheetId="17" hidden="1">#REF!</definedName>
    <definedName name="BExMD54CT1VTE5YGBM90H90NF28M" hidden="1">#REF!</definedName>
    <definedName name="BExMD5F6IAV108XYJLXUO9HD0IT6" localSheetId="6" hidden="1">#REF!</definedName>
    <definedName name="BExMD5F6IAV108XYJLXUO9HD0IT6" localSheetId="17" hidden="1">#REF!</definedName>
    <definedName name="BExMD5F6IAV108XYJLXUO9HD0IT6" hidden="1">#REF!</definedName>
    <definedName name="BExMDANV66W9T3XAXID40XFJ0J93" localSheetId="6" hidden="1">#REF!</definedName>
    <definedName name="BExMDANV66W9T3XAXID40XFJ0J93" localSheetId="17" hidden="1">#REF!</definedName>
    <definedName name="BExMDANV66W9T3XAXID40XFJ0J93" hidden="1">#REF!</definedName>
    <definedName name="BExMDGD1KQP7NNR78X2ZX4FCBQ1S" localSheetId="6" hidden="1">#REF!</definedName>
    <definedName name="BExMDGD1KQP7NNR78X2ZX4FCBQ1S" localSheetId="17" hidden="1">#REF!</definedName>
    <definedName name="BExMDGD1KQP7NNR78X2ZX4FCBQ1S" hidden="1">#REF!</definedName>
    <definedName name="BExMDIRDK0DI8P86HB7WPH8QWLSQ" localSheetId="6" hidden="1">#REF!</definedName>
    <definedName name="BExMDIRDK0DI8P86HB7WPH8QWLSQ" localSheetId="17" hidden="1">#REF!</definedName>
    <definedName name="BExMDIRDK0DI8P86HB7WPH8QWLSQ" hidden="1">#REF!</definedName>
    <definedName name="BExMDOWGDLP3BZZB4ZPI31VS10FP" localSheetId="6" hidden="1">#REF!</definedName>
    <definedName name="BExMDOWGDLP3BZZB4ZPI31VS10FP" localSheetId="17" hidden="1">#REF!</definedName>
    <definedName name="BExMDOWGDLP3BZZB4ZPI31VS10FP" hidden="1">#REF!</definedName>
    <definedName name="BExMDPI2FVMORSWDDCVAJ85WYAYO" localSheetId="6" hidden="1">#REF!</definedName>
    <definedName name="BExMDPI2FVMORSWDDCVAJ85WYAYO" localSheetId="17" hidden="1">#REF!</definedName>
    <definedName name="BExMDPI2FVMORSWDDCVAJ85WYAYO" hidden="1">#REF!</definedName>
    <definedName name="BExMDUWB7VWHFFR266QXO46BNV2S" localSheetId="6" hidden="1">#REF!</definedName>
    <definedName name="BExMDUWB7VWHFFR266QXO46BNV2S" localSheetId="17" hidden="1">#REF!</definedName>
    <definedName name="BExMDUWB7VWHFFR266QXO46BNV2S" hidden="1">#REF!</definedName>
    <definedName name="BExME2U47N8LZG0BPJ49ANY5QVV2" localSheetId="6" hidden="1">#REF!</definedName>
    <definedName name="BExME2U47N8LZG0BPJ49ANY5QVV2" localSheetId="17" hidden="1">#REF!</definedName>
    <definedName name="BExME2U47N8LZG0BPJ49ANY5QVV2" hidden="1">#REF!</definedName>
    <definedName name="BExME88DH5DUKMUFI9FNVECXFD2E" localSheetId="6" hidden="1">#REF!</definedName>
    <definedName name="BExME88DH5DUKMUFI9FNVECXFD2E" localSheetId="17" hidden="1">#REF!</definedName>
    <definedName name="BExME88DH5DUKMUFI9FNVECXFD2E" hidden="1">#REF!</definedName>
    <definedName name="BExME9A7MOGAK7YTTQYXP5DL6VYA" localSheetId="6" hidden="1">#REF!</definedName>
    <definedName name="BExME9A7MOGAK7YTTQYXP5DL6VYA" localSheetId="17" hidden="1">#REF!</definedName>
    <definedName name="BExME9A7MOGAK7YTTQYXP5DL6VYA" hidden="1">#REF!</definedName>
    <definedName name="BExMEOV9YFRY5C3GDLU60GIX10BY" localSheetId="6" hidden="1">#REF!</definedName>
    <definedName name="BExMEOV9YFRY5C3GDLU60GIX10BY" localSheetId="17" hidden="1">#REF!</definedName>
    <definedName name="BExMEOV9YFRY5C3GDLU60GIX10BY" hidden="1">#REF!</definedName>
    <definedName name="BExMEUK2Q5GZGZFZ77Z2IYUKOOYW" localSheetId="6" hidden="1">#REF!</definedName>
    <definedName name="BExMEUK2Q5GZGZFZ77Z2IYUKOOYW" localSheetId="17" hidden="1">#REF!</definedName>
    <definedName name="BExMEUK2Q5GZGZFZ77Z2IYUKOOYW" hidden="1">#REF!</definedName>
    <definedName name="BExMEWT36INWIP0VNS94NEP3WZ4U" localSheetId="6" hidden="1">#REF!</definedName>
    <definedName name="BExMEWT36INWIP0VNS94NEP3WZ4U" localSheetId="17" hidden="1">#REF!</definedName>
    <definedName name="BExMEWT36INWIP0VNS94NEP3WZ4U" hidden="1">#REF!</definedName>
    <definedName name="BExMEY09ESM4H2YGKEQQRYUD114R" localSheetId="6" hidden="1">#REF!</definedName>
    <definedName name="BExMEY09ESM4H2YGKEQQRYUD114R" localSheetId="17" hidden="1">#REF!</definedName>
    <definedName name="BExMEY09ESM4H2YGKEQQRYUD114R" hidden="1">#REF!</definedName>
    <definedName name="BExMF0UU4SBJHOJ4SG09QMF1TC7H" localSheetId="6" hidden="1">#REF!</definedName>
    <definedName name="BExMF0UU4SBJHOJ4SG09QMF1TC7H" localSheetId="17" hidden="1">#REF!</definedName>
    <definedName name="BExMF0UU4SBJHOJ4SG09QMF1TC7H" hidden="1">#REF!</definedName>
    <definedName name="BExMF2YDPQWGK3CSN8LJG16MLFQZ" localSheetId="6" hidden="1">#REF!</definedName>
    <definedName name="BExMF2YDPQWGK3CSN8LJG16MLFQZ" localSheetId="17" hidden="1">#REF!</definedName>
    <definedName name="BExMF2YDPQWGK3CSN8LJG16MLFQZ" hidden="1">#REF!</definedName>
    <definedName name="BExMF4G4IUPQY1Y5GEY5N3E04CL6" localSheetId="6" hidden="1">#REF!</definedName>
    <definedName name="BExMF4G4IUPQY1Y5GEY5N3E04CL6" localSheetId="17" hidden="1">#REF!</definedName>
    <definedName name="BExMF4G4IUPQY1Y5GEY5N3E04CL6" hidden="1">#REF!</definedName>
    <definedName name="BExMF9UIGYMOAQK0ELUWP0S0HZZY" localSheetId="6" hidden="1">#REF!</definedName>
    <definedName name="BExMF9UIGYMOAQK0ELUWP0S0HZZY" localSheetId="17" hidden="1">#REF!</definedName>
    <definedName name="BExMF9UIGYMOAQK0ELUWP0S0HZZY" hidden="1">#REF!</definedName>
    <definedName name="BExMFDLBSWFMRDYJ2DZETI3EXKN2" localSheetId="6" hidden="1">#REF!</definedName>
    <definedName name="BExMFDLBSWFMRDYJ2DZETI3EXKN2" localSheetId="17" hidden="1">#REF!</definedName>
    <definedName name="BExMFDLBSWFMRDYJ2DZETI3EXKN2" hidden="1">#REF!</definedName>
    <definedName name="BExMFLDTMRTCHKA37LQW67BG8D5C" localSheetId="6" hidden="1">#REF!</definedName>
    <definedName name="BExMFLDTMRTCHKA37LQW67BG8D5C" localSheetId="17" hidden="1">#REF!</definedName>
    <definedName name="BExMFLDTMRTCHKA37LQW67BG8D5C" hidden="1">#REF!</definedName>
    <definedName name="BExMFTH63LTWA2JYJTJYMT5K2OF2" localSheetId="6" hidden="1">#REF!</definedName>
    <definedName name="BExMFTH63LTWA2JYJTJYMT5K2OF2" localSheetId="17" hidden="1">#REF!</definedName>
    <definedName name="BExMFTH63LTWA2JYJTJYMT5K2OF2" hidden="1">#REF!</definedName>
    <definedName name="BExMFY4AG5T27EVMCCNE00GOAR66" localSheetId="6" hidden="1">#REF!</definedName>
    <definedName name="BExMFY4AG5T27EVMCCNE00GOAR66" localSheetId="17" hidden="1">#REF!</definedName>
    <definedName name="BExMFY4AG5T27EVMCCNE00GOAR66" hidden="1">#REF!</definedName>
    <definedName name="BExMGQQNOFER1MEVQ961XARTRIOB" localSheetId="6" hidden="1">#REF!</definedName>
    <definedName name="BExMGQQNOFER1MEVQ961XARTRIOB" localSheetId="17" hidden="1">#REF!</definedName>
    <definedName name="BExMGQQNOFER1MEVQ961XARTRIOB" hidden="1">#REF!</definedName>
    <definedName name="BExMH189E60TZBQFN2UWVA1UZA7X" localSheetId="6" hidden="1">#REF!</definedName>
    <definedName name="BExMH189E60TZBQFN2UWVA1UZA7X" localSheetId="17" hidden="1">#REF!</definedName>
    <definedName name="BExMH189E60TZBQFN2UWVA1UZA7X" hidden="1">#REF!</definedName>
    <definedName name="BExMH3H9TW5TJCNU5Z1EWXP3BAEP" localSheetId="6" hidden="1">#REF!</definedName>
    <definedName name="BExMH3H9TW5TJCNU5Z1EWXP3BAEP" localSheetId="17" hidden="1">#REF!</definedName>
    <definedName name="BExMH3H9TW5TJCNU5Z1EWXP3BAEP" hidden="1">#REF!</definedName>
    <definedName name="BExMH5A1B01SYXROP70DOKTQ5D6Z" localSheetId="6" hidden="1">#REF!</definedName>
    <definedName name="BExMH5A1B01SYXROP70DOKTQ5D6Z" localSheetId="17" hidden="1">#REF!</definedName>
    <definedName name="BExMH5A1B01SYXROP70DOKTQ5D6Z" hidden="1">#REF!</definedName>
    <definedName name="BExMHCGUJ8A3L31NU0XU0FGXE4P3" localSheetId="6" hidden="1">#REF!</definedName>
    <definedName name="BExMHCGUJ8A3L31NU0XU0FGXE4P3" localSheetId="17" hidden="1">#REF!</definedName>
    <definedName name="BExMHCGUJ8A3L31NU0XU0FGXE4P3" hidden="1">#REF!</definedName>
    <definedName name="BExMHOWPB34KPZ76M2KIX2C9R2VB" localSheetId="6" hidden="1">#REF!</definedName>
    <definedName name="BExMHOWPB34KPZ76M2KIX2C9R2VB" localSheetId="17" hidden="1">#REF!</definedName>
    <definedName name="BExMHOWPB34KPZ76M2KIX2C9R2VB" hidden="1">#REF!</definedName>
    <definedName name="BExMHSSYC6KVHA3QDTSYPN92TWMI" localSheetId="6" hidden="1">#REF!</definedName>
    <definedName name="BExMHSSYC6KVHA3QDTSYPN92TWMI" localSheetId="17" hidden="1">#REF!</definedName>
    <definedName name="BExMHSSYC6KVHA3QDTSYPN92TWMI" hidden="1">#REF!</definedName>
    <definedName name="BExMI3AJ9477KDL4T9DHET4LJJTW" localSheetId="6" hidden="1">#REF!</definedName>
    <definedName name="BExMI3AJ9477KDL4T9DHET4LJJTW" localSheetId="17" hidden="1">#REF!</definedName>
    <definedName name="BExMI3AJ9477KDL4T9DHET4LJJTW" hidden="1">#REF!</definedName>
    <definedName name="BExMI6QQ20XHD0NWJUN741B37182" localSheetId="6" hidden="1">#REF!</definedName>
    <definedName name="BExMI6QQ20XHD0NWJUN741B37182" localSheetId="17" hidden="1">#REF!</definedName>
    <definedName name="BExMI6QQ20XHD0NWJUN741B37182" hidden="1">#REF!</definedName>
    <definedName name="BExMI7MYDIMC9K16SBAFUY33RHK6" localSheetId="6" hidden="1">#REF!</definedName>
    <definedName name="BExMI7MYDIMC9K16SBAFUY33RHK6" localSheetId="17" hidden="1">#REF!</definedName>
    <definedName name="BExMI7MYDIMC9K16SBAFUY33RHK6" hidden="1">#REF!</definedName>
    <definedName name="BExMI8JB94SBD9EMNJEK7Y2T6GYU" localSheetId="6" hidden="1">#REF!</definedName>
    <definedName name="BExMI8JB94SBD9EMNJEK7Y2T6GYU" localSheetId="17" hidden="1">#REF!</definedName>
    <definedName name="BExMI8JB94SBD9EMNJEK7Y2T6GYU" hidden="1">#REF!</definedName>
    <definedName name="BExMI8OS85YTW3KYVE4YD0R7Z6UV" localSheetId="6" hidden="1">#REF!</definedName>
    <definedName name="BExMI8OS85YTW3KYVE4YD0R7Z6UV" localSheetId="17" hidden="1">#REF!</definedName>
    <definedName name="BExMI8OS85YTW3KYVE4YD0R7Z6UV" hidden="1">#REF!</definedName>
    <definedName name="BExMI9QNOMVZ44I3BFMGU1EL1RSY" localSheetId="6" hidden="1">#REF!</definedName>
    <definedName name="BExMI9QNOMVZ44I3BFMGU1EL1RSY" localSheetId="17" hidden="1">#REF!</definedName>
    <definedName name="BExMI9QNOMVZ44I3BFMGU1EL1RSY" hidden="1">#REF!</definedName>
    <definedName name="BExMIBOOZU40JS3F89OMPSRCE9MM" localSheetId="6" hidden="1">#REF!</definedName>
    <definedName name="BExMIBOOZU40JS3F89OMPSRCE9MM" localSheetId="17" hidden="1">#REF!</definedName>
    <definedName name="BExMIBOOZU40JS3F89OMPSRCE9MM" hidden="1">#REF!</definedName>
    <definedName name="BExMIIQ5MBWSIHTFWAQADXMZC22Q" localSheetId="6" hidden="1">#REF!</definedName>
    <definedName name="BExMIIQ5MBWSIHTFWAQADXMZC22Q" localSheetId="17" hidden="1">#REF!</definedName>
    <definedName name="BExMIIQ5MBWSIHTFWAQADXMZC22Q" hidden="1">#REF!</definedName>
    <definedName name="BExMIL4I2GE866I25CR5JBLJWJ6A" localSheetId="6" hidden="1">#REF!</definedName>
    <definedName name="BExMIL4I2GE866I25CR5JBLJWJ6A" localSheetId="17" hidden="1">#REF!</definedName>
    <definedName name="BExMIL4I2GE866I25CR5JBLJWJ6A" hidden="1">#REF!</definedName>
    <definedName name="BExMIRKIPF27SNO82SPFSB3T5U17" localSheetId="6" hidden="1">#REF!</definedName>
    <definedName name="BExMIRKIPF27SNO82SPFSB3T5U17" localSheetId="17" hidden="1">#REF!</definedName>
    <definedName name="BExMIRKIPF27SNO82SPFSB3T5U17" hidden="1">#REF!</definedName>
    <definedName name="BExMIV0KC8555D5E42ZGWG15Y0MO" localSheetId="6" hidden="1">#REF!</definedName>
    <definedName name="BExMIV0KC8555D5E42ZGWG15Y0MO" localSheetId="17" hidden="1">#REF!</definedName>
    <definedName name="BExMIV0KC8555D5E42ZGWG15Y0MO" hidden="1">#REF!</definedName>
    <definedName name="BExMIZT6AN7E6YMW2S87CTCN2UXH" localSheetId="6" hidden="1">#REF!</definedName>
    <definedName name="BExMIZT6AN7E6YMW2S87CTCN2UXH" localSheetId="17" hidden="1">#REF!</definedName>
    <definedName name="BExMIZT6AN7E6YMW2S87CTCN2UXH" hidden="1">#REF!</definedName>
    <definedName name="BExMJB76UESLVRD81AJBOB78JDTT" localSheetId="6" hidden="1">#REF!</definedName>
    <definedName name="BExMJB76UESLVRD81AJBOB78JDTT" localSheetId="17" hidden="1">#REF!</definedName>
    <definedName name="BExMJB76UESLVRD81AJBOB78JDTT" hidden="1">#REF!</definedName>
    <definedName name="BExMJI8OLFZQCGOW3F99ETW8A21E" localSheetId="6" hidden="1">#REF!</definedName>
    <definedName name="BExMJI8OLFZQCGOW3F99ETW8A21E" localSheetId="17" hidden="1">#REF!</definedName>
    <definedName name="BExMJI8OLFZQCGOW3F99ETW8A21E" hidden="1">#REF!</definedName>
    <definedName name="BExMJNC8ZFB9DRFOJ961ZAJ8U3A8" localSheetId="6" hidden="1">#REF!</definedName>
    <definedName name="BExMJNC8ZFB9DRFOJ961ZAJ8U3A8" localSheetId="17" hidden="1">#REF!</definedName>
    <definedName name="BExMJNC8ZFB9DRFOJ961ZAJ8U3A8" hidden="1">#REF!</definedName>
    <definedName name="BExMJTBV8A3D31W2IQHP9RDFPPHQ" localSheetId="6" hidden="1">#REF!</definedName>
    <definedName name="BExMJTBV8A3D31W2IQHP9RDFPPHQ" localSheetId="17" hidden="1">#REF!</definedName>
    <definedName name="BExMJTBV8A3D31W2IQHP9RDFPPHQ" hidden="1">#REF!</definedName>
    <definedName name="BExMK2RTXN4QJWEUNX002XK8VQP8" localSheetId="6" hidden="1">#REF!</definedName>
    <definedName name="BExMK2RTXN4QJWEUNX002XK8VQP8" localSheetId="17" hidden="1">#REF!</definedName>
    <definedName name="BExMK2RTXN4QJWEUNX002XK8VQP8" hidden="1">#REF!</definedName>
    <definedName name="BExMKBGQDUZ8AWXYHA3QVMSDVZ3D" localSheetId="6" hidden="1">#REF!</definedName>
    <definedName name="BExMKBGQDUZ8AWXYHA3QVMSDVZ3D" localSheetId="17" hidden="1">#REF!</definedName>
    <definedName name="BExMKBGQDUZ8AWXYHA3QVMSDVZ3D" hidden="1">#REF!</definedName>
    <definedName name="BExMKBM1467553LDFZRRKVSHN374" localSheetId="6" hidden="1">#REF!</definedName>
    <definedName name="BExMKBM1467553LDFZRRKVSHN374" localSheetId="17" hidden="1">#REF!</definedName>
    <definedName name="BExMKBM1467553LDFZRRKVSHN374" hidden="1">#REF!</definedName>
    <definedName name="BExMKGK5FJUC0AU8MABRGDC5ZM70" localSheetId="6" hidden="1">#REF!</definedName>
    <definedName name="BExMKGK5FJUC0AU8MABRGDC5ZM70" localSheetId="17" hidden="1">#REF!</definedName>
    <definedName name="BExMKGK5FJUC0AU8MABRGDC5ZM70" hidden="1">#REF!</definedName>
    <definedName name="BExMKP92JGBM5BJO174H9A4HQIB9" localSheetId="6" hidden="1">#REF!</definedName>
    <definedName name="BExMKP92JGBM5BJO174H9A4HQIB9" localSheetId="17" hidden="1">#REF!</definedName>
    <definedName name="BExMKP92JGBM5BJO174H9A4HQIB9" hidden="1">#REF!</definedName>
    <definedName name="BExMKPEDT6IOYLLC3KJKRZOETC3Y" localSheetId="6" hidden="1">#REF!</definedName>
    <definedName name="BExMKPEDT6IOYLLC3KJKRZOETC3Y" localSheetId="17" hidden="1">#REF!</definedName>
    <definedName name="BExMKPEDT6IOYLLC3KJKRZOETC3Y" hidden="1">#REF!</definedName>
    <definedName name="BExMKTW7R5SOV4PHAFGHU3W73DYE" localSheetId="6" hidden="1">#REF!</definedName>
    <definedName name="BExMKTW7R5SOV4PHAFGHU3W73DYE" localSheetId="17" hidden="1">#REF!</definedName>
    <definedName name="BExMKTW7R5SOV4PHAFGHU3W73DYE" hidden="1">#REF!</definedName>
    <definedName name="BExMKU7051J2W1RQXGZGE62NBRUZ" localSheetId="6" hidden="1">#REF!</definedName>
    <definedName name="BExMKU7051J2W1RQXGZGE62NBRUZ" localSheetId="17" hidden="1">#REF!</definedName>
    <definedName name="BExMKU7051J2W1RQXGZGE62NBRUZ" hidden="1">#REF!</definedName>
    <definedName name="BExMKUN3WPECJR2XRID2R7GZRGNX" localSheetId="6" hidden="1">#REF!</definedName>
    <definedName name="BExMKUN3WPECJR2XRID2R7GZRGNX" localSheetId="17" hidden="1">#REF!</definedName>
    <definedName name="BExMKUN3WPECJR2XRID2R7GZRGNX" hidden="1">#REF!</definedName>
    <definedName name="BExMKZ535P011X4TNV16GCOH4H21" localSheetId="6" hidden="1">#REF!</definedName>
    <definedName name="BExMKZ535P011X4TNV16GCOH4H21" localSheetId="17" hidden="1">#REF!</definedName>
    <definedName name="BExMKZ535P011X4TNV16GCOH4H21" hidden="1">#REF!</definedName>
    <definedName name="BExML3XQNDIMX55ZCHHXKUV3D6E6" localSheetId="6" hidden="1">#REF!</definedName>
    <definedName name="BExML3XQNDIMX55ZCHHXKUV3D6E6" localSheetId="17" hidden="1">#REF!</definedName>
    <definedName name="BExML3XQNDIMX55ZCHHXKUV3D6E6" hidden="1">#REF!</definedName>
    <definedName name="BExML5QGSWHLI18BGY4CGOTD3UWH" localSheetId="6" hidden="1">#REF!</definedName>
    <definedName name="BExML5QGSWHLI18BGY4CGOTD3UWH" localSheetId="17" hidden="1">#REF!</definedName>
    <definedName name="BExML5QGSWHLI18BGY4CGOTD3UWH" hidden="1">#REF!</definedName>
    <definedName name="BExML6BVFCV80776USR7X70HVRZT" localSheetId="6" hidden="1">#REF!</definedName>
    <definedName name="BExML6BVFCV80776USR7X70HVRZT" localSheetId="17" hidden="1">#REF!</definedName>
    <definedName name="BExML6BVFCV80776USR7X70HVRZT" hidden="1">#REF!</definedName>
    <definedName name="BExMLO5Z61RE85X8HHX2G4IU3AZW" localSheetId="6" hidden="1">#REF!</definedName>
    <definedName name="BExMLO5Z61RE85X8HHX2G4IU3AZW" localSheetId="17" hidden="1">#REF!</definedName>
    <definedName name="BExMLO5Z61RE85X8HHX2G4IU3AZW" hidden="1">#REF!</definedName>
    <definedName name="BExMLVI7UORSHM9FMO8S2EI0TMTS" localSheetId="6" hidden="1">#REF!</definedName>
    <definedName name="BExMLVI7UORSHM9FMO8S2EI0TMTS" localSheetId="17" hidden="1">#REF!</definedName>
    <definedName name="BExMLVI7UORSHM9FMO8S2EI0TMTS" hidden="1">#REF!</definedName>
    <definedName name="BExMM5UCOT2HSSN0ZIPZW55GSOVO" localSheetId="6" hidden="1">#REF!</definedName>
    <definedName name="BExMM5UCOT2HSSN0ZIPZW55GSOVO" localSheetId="17" hidden="1">#REF!</definedName>
    <definedName name="BExMM5UCOT2HSSN0ZIPZW55GSOVO" hidden="1">#REF!</definedName>
    <definedName name="BExMM8ZRS5RQ8H1H55RVPVTDL5NL" localSheetId="6" hidden="1">#REF!</definedName>
    <definedName name="BExMM8ZRS5RQ8H1H55RVPVTDL5NL" localSheetId="17" hidden="1">#REF!</definedName>
    <definedName name="BExMM8ZRS5RQ8H1H55RVPVTDL5NL" hidden="1">#REF!</definedName>
    <definedName name="BExMMH8EAZB09XXQ5X4LR0P4NHG9" localSheetId="6" hidden="1">#REF!</definedName>
    <definedName name="BExMMH8EAZB09XXQ5X4LR0P4NHG9" localSheetId="17" hidden="1">#REF!</definedName>
    <definedName name="BExMMH8EAZB09XXQ5X4LR0P4NHG9" hidden="1">#REF!</definedName>
    <definedName name="BExMMIQH5BABNZVCIQ7TBCQ10AY5" localSheetId="6" hidden="1">#REF!</definedName>
    <definedName name="BExMMIQH5BABNZVCIQ7TBCQ10AY5" localSheetId="17" hidden="1">#REF!</definedName>
    <definedName name="BExMMIQH5BABNZVCIQ7TBCQ10AY5" hidden="1">#REF!</definedName>
    <definedName name="BExMMNIZ2T7M22WECMUQXEF4NJ71" localSheetId="6" hidden="1">#REF!</definedName>
    <definedName name="BExMMNIZ2T7M22WECMUQXEF4NJ71" localSheetId="17" hidden="1">#REF!</definedName>
    <definedName name="BExMMNIZ2T7M22WECMUQXEF4NJ71" hidden="1">#REF!</definedName>
    <definedName name="BExMMPMIOU7BURTV0L1K6ACW9X73" localSheetId="6" hidden="1">#REF!</definedName>
    <definedName name="BExMMPMIOU7BURTV0L1K6ACW9X73" localSheetId="17" hidden="1">#REF!</definedName>
    <definedName name="BExMMPMIOU7BURTV0L1K6ACW9X73" hidden="1">#REF!</definedName>
    <definedName name="BExMMQ835AJDHS4B419SS645P67Q" localSheetId="6" hidden="1">#REF!</definedName>
    <definedName name="BExMMQ835AJDHS4B419SS645P67Q" localSheetId="17" hidden="1">#REF!</definedName>
    <definedName name="BExMMQ835AJDHS4B419SS645P67Q" hidden="1">#REF!</definedName>
    <definedName name="BExMMQIUVPCOBISTEJJYNCCLUCPY" localSheetId="6" hidden="1">#REF!</definedName>
    <definedName name="BExMMQIUVPCOBISTEJJYNCCLUCPY" localSheetId="17" hidden="1">#REF!</definedName>
    <definedName name="BExMMQIUVPCOBISTEJJYNCCLUCPY" hidden="1">#REF!</definedName>
    <definedName name="BExMMTIXETA5VAKBSOFDD5SRU887" localSheetId="6" hidden="1">#REF!</definedName>
    <definedName name="BExMMTIXETA5VAKBSOFDD5SRU887" localSheetId="17" hidden="1">#REF!</definedName>
    <definedName name="BExMMTIXETA5VAKBSOFDD5SRU887" hidden="1">#REF!</definedName>
    <definedName name="BExMMV0P6P5YS3C35G0JYYHI7992" localSheetId="6" hidden="1">#REF!</definedName>
    <definedName name="BExMMV0P6P5YS3C35G0JYYHI7992" localSheetId="17" hidden="1">#REF!</definedName>
    <definedName name="BExMMV0P6P5YS3C35G0JYYHI7992" hidden="1">#REF!</definedName>
    <definedName name="BExMNJLFWZBRN9PZF1IO9CYWV1B2" localSheetId="6" hidden="1">#REF!</definedName>
    <definedName name="BExMNJLFWZBRN9PZF1IO9CYWV1B2" localSheetId="17" hidden="1">#REF!</definedName>
    <definedName name="BExMNJLFWZBRN9PZF1IO9CYWV1B2" hidden="1">#REF!</definedName>
    <definedName name="BExMNKCJ0FA57YEUUAJE43U1QN5P" localSheetId="6" hidden="1">#REF!</definedName>
    <definedName name="BExMNKCJ0FA57YEUUAJE43U1QN5P" localSheetId="17" hidden="1">#REF!</definedName>
    <definedName name="BExMNKCJ0FA57YEUUAJE43U1QN5P" hidden="1">#REF!</definedName>
    <definedName name="BExMNKN5D1WEF2OOJVP6LZ6DLU3Y" localSheetId="6" hidden="1">#REF!</definedName>
    <definedName name="BExMNKN5D1WEF2OOJVP6LZ6DLU3Y" localSheetId="17" hidden="1">#REF!</definedName>
    <definedName name="BExMNKN5D1WEF2OOJVP6LZ6DLU3Y" hidden="1">#REF!</definedName>
    <definedName name="BExMNR38HMPLWAJRQ9MMS3ZAZ9IU" localSheetId="6" hidden="1">#REF!</definedName>
    <definedName name="BExMNR38HMPLWAJRQ9MMS3ZAZ9IU" localSheetId="17" hidden="1">#REF!</definedName>
    <definedName name="BExMNR38HMPLWAJRQ9MMS3ZAZ9IU" hidden="1">#REF!</definedName>
    <definedName name="BExMNRDZULKJMVY2VKIIRM2M5A1M" localSheetId="6" hidden="1">#REF!</definedName>
    <definedName name="BExMNRDZULKJMVY2VKIIRM2M5A1M" localSheetId="17" hidden="1">#REF!</definedName>
    <definedName name="BExMNRDZULKJMVY2VKIIRM2M5A1M" hidden="1">#REF!</definedName>
    <definedName name="BExMNVFKZIBQSCAH71DIF1CJG89T" localSheetId="6" hidden="1">#REF!</definedName>
    <definedName name="BExMNVFKZIBQSCAH71DIF1CJG89T" localSheetId="17" hidden="1">#REF!</definedName>
    <definedName name="BExMNVFKZIBQSCAH71DIF1CJG89T" hidden="1">#REF!</definedName>
    <definedName name="BExMNVVUQAGQY9SA29FGI7D7R5MN" localSheetId="6" hidden="1">#REF!</definedName>
    <definedName name="BExMNVVUQAGQY9SA29FGI7D7R5MN" localSheetId="17" hidden="1">#REF!</definedName>
    <definedName name="BExMNVVUQAGQY9SA29FGI7D7R5MN" hidden="1">#REF!</definedName>
    <definedName name="BExMO9IOWKTWHO8LQJJQI5P3INWY" localSheetId="6" hidden="1">#REF!</definedName>
    <definedName name="BExMO9IOWKTWHO8LQJJQI5P3INWY" localSheetId="17" hidden="1">#REF!</definedName>
    <definedName name="BExMO9IOWKTWHO8LQJJQI5P3INWY" hidden="1">#REF!</definedName>
    <definedName name="BExMOI29DOEK5R1A5QZPUDKF7N6T" localSheetId="6" hidden="1">#REF!</definedName>
    <definedName name="BExMOI29DOEK5R1A5QZPUDKF7N6T" localSheetId="17" hidden="1">#REF!</definedName>
    <definedName name="BExMOI29DOEK5R1A5QZPUDKF7N6T" hidden="1">#REF!</definedName>
    <definedName name="BExMONRAU0S904NLJHPI47RVQDBH" localSheetId="6" hidden="1">#REF!</definedName>
    <definedName name="BExMONRAU0S904NLJHPI47RVQDBH" localSheetId="17" hidden="1">#REF!</definedName>
    <definedName name="BExMONRAU0S904NLJHPI47RVQDBH" hidden="1">#REF!</definedName>
    <definedName name="BExMPAJ5AJAXGKGK3F6H3ODS6RF4" localSheetId="6" hidden="1">#REF!</definedName>
    <definedName name="BExMPAJ5AJAXGKGK3F6H3ODS6RF4" localSheetId="17" hidden="1">#REF!</definedName>
    <definedName name="BExMPAJ5AJAXGKGK3F6H3ODS6RF4" hidden="1">#REF!</definedName>
    <definedName name="BExMPD2X55FFBVJ6CBUKNPROIOEU" localSheetId="6" hidden="1">#REF!</definedName>
    <definedName name="BExMPD2X55FFBVJ6CBUKNPROIOEU" localSheetId="17" hidden="1">#REF!</definedName>
    <definedName name="BExMPD2X55FFBVJ6CBUKNPROIOEU" hidden="1">#REF!</definedName>
    <definedName name="BExMPGZ848E38FUH1JBQN97DGWAT" localSheetId="6" hidden="1">#REF!</definedName>
    <definedName name="BExMPGZ848E38FUH1JBQN97DGWAT" localSheetId="17" hidden="1">#REF!</definedName>
    <definedName name="BExMPGZ848E38FUH1JBQN97DGWAT" hidden="1">#REF!</definedName>
    <definedName name="BExMPMTICOSMQENOFKQ18K0ZT4S8" localSheetId="6" hidden="1">#REF!</definedName>
    <definedName name="BExMPMTICOSMQENOFKQ18K0ZT4S8" localSheetId="17" hidden="1">#REF!</definedName>
    <definedName name="BExMPMTICOSMQENOFKQ18K0ZT4S8" hidden="1">#REF!</definedName>
    <definedName name="BExMPMZ07II0R4KGWQQ7PGS3RZS4" localSheetId="6" hidden="1">#REF!</definedName>
    <definedName name="BExMPMZ07II0R4KGWQQ7PGS3RZS4" localSheetId="17" hidden="1">#REF!</definedName>
    <definedName name="BExMPMZ07II0R4KGWQQ7PGS3RZS4" hidden="1">#REF!</definedName>
    <definedName name="BExMPOBH04JMDO6Z8DMSEJZM4ANN" localSheetId="6" hidden="1">#REF!</definedName>
    <definedName name="BExMPOBH04JMDO6Z8DMSEJZM4ANN" localSheetId="17" hidden="1">#REF!</definedName>
    <definedName name="BExMPOBH04JMDO6Z8DMSEJZM4ANN" hidden="1">#REF!</definedName>
    <definedName name="BExMPSD77XQ3HA6A4FZOJK8G2JP3" localSheetId="6" hidden="1">#REF!</definedName>
    <definedName name="BExMPSD77XQ3HA6A4FZOJK8G2JP3" localSheetId="17" hidden="1">#REF!</definedName>
    <definedName name="BExMPSD77XQ3HA6A4FZOJK8G2JP3" hidden="1">#REF!</definedName>
    <definedName name="BExMQ4I3Q7F0BMPHSFMFW9TZ87UD" localSheetId="6" hidden="1">#REF!</definedName>
    <definedName name="BExMQ4I3Q7F0BMPHSFMFW9TZ87UD" localSheetId="17" hidden="1">#REF!</definedName>
    <definedName name="BExMQ4I3Q7F0BMPHSFMFW9TZ87UD" hidden="1">#REF!</definedName>
    <definedName name="BExMQ4SWDWI4N16AZ0T5CJ6HH8WC" localSheetId="6" hidden="1">#REF!</definedName>
    <definedName name="BExMQ4SWDWI4N16AZ0T5CJ6HH8WC" localSheetId="17" hidden="1">#REF!</definedName>
    <definedName name="BExMQ4SWDWI4N16AZ0T5CJ6HH8WC" hidden="1">#REF!</definedName>
    <definedName name="BExMQ71WHW50GVX45JU951AGPLFQ" localSheetId="6" hidden="1">#REF!</definedName>
    <definedName name="BExMQ71WHW50GVX45JU951AGPLFQ" localSheetId="17" hidden="1">#REF!</definedName>
    <definedName name="BExMQ71WHW50GVX45JU951AGPLFQ" hidden="1">#REF!</definedName>
    <definedName name="BExMQGXSLPT4A6N47LE6FBVHWBOF" localSheetId="6" hidden="1">#REF!</definedName>
    <definedName name="BExMQGXSLPT4A6N47LE6FBVHWBOF" localSheetId="17" hidden="1">#REF!</definedName>
    <definedName name="BExMQGXSLPT4A6N47LE6FBVHWBOF" hidden="1">#REF!</definedName>
    <definedName name="BExMQNZGFHW75W9HWRCR0FEF0XF0" localSheetId="6" hidden="1">#REF!</definedName>
    <definedName name="BExMQNZGFHW75W9HWRCR0FEF0XF0" localSheetId="17" hidden="1">#REF!</definedName>
    <definedName name="BExMQNZGFHW75W9HWRCR0FEF0XF0" hidden="1">#REF!</definedName>
    <definedName name="BExMQRKVQPDFPD0WQUA9QND8OV7P" localSheetId="6" hidden="1">#REF!</definedName>
    <definedName name="BExMQRKVQPDFPD0WQUA9QND8OV7P" localSheetId="17" hidden="1">#REF!</definedName>
    <definedName name="BExMQRKVQPDFPD0WQUA9QND8OV7P" hidden="1">#REF!</definedName>
    <definedName name="BExMQSBR7PL4KLB1Q4961QO45Y4G" localSheetId="6" hidden="1">#REF!</definedName>
    <definedName name="BExMQSBR7PL4KLB1Q4961QO45Y4G" localSheetId="17" hidden="1">#REF!</definedName>
    <definedName name="BExMQSBR7PL4KLB1Q4961QO45Y4G" hidden="1">#REF!</definedName>
    <definedName name="BExMR1MA4I1X77714ZEPUVC8W398" localSheetId="6" hidden="1">#REF!</definedName>
    <definedName name="BExMR1MA4I1X77714ZEPUVC8W398" localSheetId="17" hidden="1">#REF!</definedName>
    <definedName name="BExMR1MA4I1X77714ZEPUVC8W398" hidden="1">#REF!</definedName>
    <definedName name="BExMR8YQHA7N77HGHY4Y6R30I3XT" localSheetId="6" hidden="1">#REF!</definedName>
    <definedName name="BExMR8YQHA7N77HGHY4Y6R30I3XT" localSheetId="17" hidden="1">#REF!</definedName>
    <definedName name="BExMR8YQHA7N77HGHY4Y6R30I3XT" hidden="1">#REF!</definedName>
    <definedName name="BExMRENOIARWRYOIVPDIEBVNRDO7" localSheetId="6" hidden="1">#REF!</definedName>
    <definedName name="BExMRENOIARWRYOIVPDIEBVNRDO7" localSheetId="17" hidden="1">#REF!</definedName>
    <definedName name="BExMRENOIARWRYOIVPDIEBVNRDO7" hidden="1">#REF!</definedName>
    <definedName name="BExMRF3SCIUZL945WMMDCT29MTLN" localSheetId="6" hidden="1">#REF!</definedName>
    <definedName name="BExMRF3SCIUZL945WMMDCT29MTLN" localSheetId="17" hidden="1">#REF!</definedName>
    <definedName name="BExMRF3SCIUZL945WMMDCT29MTLN" hidden="1">#REF!</definedName>
    <definedName name="BExMRRJNUMGRSDD5GGKKGEIZ6FTS" localSheetId="6" hidden="1">#REF!</definedName>
    <definedName name="BExMRRJNUMGRSDD5GGKKGEIZ6FTS" localSheetId="17" hidden="1">#REF!</definedName>
    <definedName name="BExMRRJNUMGRSDD5GGKKGEIZ6FTS" hidden="1">#REF!</definedName>
    <definedName name="BExMRU3ACIU0RD2BNWO55LH5U2BR" localSheetId="6" hidden="1">#REF!</definedName>
    <definedName name="BExMRU3ACIU0RD2BNWO55LH5U2BR" localSheetId="17" hidden="1">#REF!</definedName>
    <definedName name="BExMRU3ACIU0RD2BNWO55LH5U2BR" hidden="1">#REF!</definedName>
    <definedName name="BExMRWC9LD1LDAVIUQHQWIYMK129" localSheetId="6" hidden="1">#REF!</definedName>
    <definedName name="BExMRWC9LD1LDAVIUQHQWIYMK129" localSheetId="17" hidden="1">#REF!</definedName>
    <definedName name="BExMRWC9LD1LDAVIUQHQWIYMK129" hidden="1">#REF!</definedName>
    <definedName name="BExMSBH3T898ERC4BT51ZURKDCH1" localSheetId="6" hidden="1">#REF!</definedName>
    <definedName name="BExMSBH3T898ERC4BT51ZURKDCH1" localSheetId="17" hidden="1">#REF!</definedName>
    <definedName name="BExMSBH3T898ERC4BT51ZURKDCH1" hidden="1">#REF!</definedName>
    <definedName name="BExMSQRCC40AP8BDUPL2I2DNC210" localSheetId="6" hidden="1">#REF!</definedName>
    <definedName name="BExMSQRCC40AP8BDUPL2I2DNC210" localSheetId="17" hidden="1">#REF!</definedName>
    <definedName name="BExMSQRCC40AP8BDUPL2I2DNC210" hidden="1">#REF!</definedName>
    <definedName name="BExO4J9LR712G00TVA82VNTG8O7H" localSheetId="6" hidden="1">#REF!</definedName>
    <definedName name="BExO4J9LR712G00TVA82VNTG8O7H" localSheetId="17" hidden="1">#REF!</definedName>
    <definedName name="BExO4J9LR712G00TVA82VNTG8O7H" hidden="1">#REF!</definedName>
    <definedName name="BExO55G2KVZ7MIJ30N827CLH0I2A" localSheetId="6" hidden="1">#REF!</definedName>
    <definedName name="BExO55G2KVZ7MIJ30N827CLH0I2A" localSheetId="17" hidden="1">#REF!</definedName>
    <definedName name="BExO55G2KVZ7MIJ30N827CLH0I2A" hidden="1">#REF!</definedName>
    <definedName name="BExO5A8PZD9EUHC5CMPU6N3SQ15L" localSheetId="6" hidden="1">#REF!</definedName>
    <definedName name="BExO5A8PZD9EUHC5CMPU6N3SQ15L" localSheetId="17" hidden="1">#REF!</definedName>
    <definedName name="BExO5A8PZD9EUHC5CMPU6N3SQ15L" hidden="1">#REF!</definedName>
    <definedName name="BExO5XMAHL7CY3X0B1OPKZ28DCJ5" localSheetId="6" hidden="1">#REF!</definedName>
    <definedName name="BExO5XMAHL7CY3X0B1OPKZ28DCJ5" localSheetId="17" hidden="1">#REF!</definedName>
    <definedName name="BExO5XMAHL7CY3X0B1OPKZ28DCJ5" hidden="1">#REF!</definedName>
    <definedName name="BExO66LZJKY4PTQVREELI6POS4AY" localSheetId="6" hidden="1">#REF!</definedName>
    <definedName name="BExO66LZJKY4PTQVREELI6POS4AY" localSheetId="17" hidden="1">#REF!</definedName>
    <definedName name="BExO66LZJKY4PTQVREELI6POS4AY" hidden="1">#REF!</definedName>
    <definedName name="BExO6LLHCYTF7CIVHKAO0NMET14Q" localSheetId="6" hidden="1">#REF!</definedName>
    <definedName name="BExO6LLHCYTF7CIVHKAO0NMET14Q" localSheetId="17" hidden="1">#REF!</definedName>
    <definedName name="BExO6LLHCYTF7CIVHKAO0NMET14Q" hidden="1">#REF!</definedName>
    <definedName name="BExO6NOZIPWELHV0XX25APL9UNOP" localSheetId="6" hidden="1">#REF!</definedName>
    <definedName name="BExO6NOZIPWELHV0XX25APL9UNOP" localSheetId="17" hidden="1">#REF!</definedName>
    <definedName name="BExO6NOZIPWELHV0XX25APL9UNOP" hidden="1">#REF!</definedName>
    <definedName name="BExO71MMHEBC11LG4HXDEQNHOII2" localSheetId="6" hidden="1">#REF!</definedName>
    <definedName name="BExO71MMHEBC11LG4HXDEQNHOII2" localSheetId="17" hidden="1">#REF!</definedName>
    <definedName name="BExO71MMHEBC11LG4HXDEQNHOII2" hidden="1">#REF!</definedName>
    <definedName name="BExO71S28H4XYOYYLAXOO93QV4TF" localSheetId="6" hidden="1">#REF!</definedName>
    <definedName name="BExO71S28H4XYOYYLAXOO93QV4TF" localSheetId="17" hidden="1">#REF!</definedName>
    <definedName name="BExO71S28H4XYOYYLAXOO93QV4TF" hidden="1">#REF!</definedName>
    <definedName name="BExO7BIP1737MIY7S6K4XYMTIO95" localSheetId="6" hidden="1">#REF!</definedName>
    <definedName name="BExO7BIP1737MIY7S6K4XYMTIO95" localSheetId="17" hidden="1">#REF!</definedName>
    <definedName name="BExO7BIP1737MIY7S6K4XYMTIO95" hidden="1">#REF!</definedName>
    <definedName name="BExO7OUQS3XTUQ2LDKGQ8AAQ3OJJ" localSheetId="6" hidden="1">#REF!</definedName>
    <definedName name="BExO7OUQS3XTUQ2LDKGQ8AAQ3OJJ" localSheetId="17" hidden="1">#REF!</definedName>
    <definedName name="BExO7OUQS3XTUQ2LDKGQ8AAQ3OJJ" hidden="1">#REF!</definedName>
    <definedName name="BExO85HMYXZJ7SONWBKKIAXMCI3C" localSheetId="6" hidden="1">#REF!</definedName>
    <definedName name="BExO85HMYXZJ7SONWBKKIAXMCI3C" localSheetId="17" hidden="1">#REF!</definedName>
    <definedName name="BExO85HMYXZJ7SONWBKKIAXMCI3C" hidden="1">#REF!</definedName>
    <definedName name="BExO863922O4PBGQMUNEQKGN3K96" localSheetId="6" hidden="1">#REF!</definedName>
    <definedName name="BExO863922O4PBGQMUNEQKGN3K96" localSheetId="17" hidden="1">#REF!</definedName>
    <definedName name="BExO863922O4PBGQMUNEQKGN3K96" hidden="1">#REF!</definedName>
    <definedName name="BExO89ZIOXN0HOKHY24F7HDZ87UT" localSheetId="6" hidden="1">#REF!</definedName>
    <definedName name="BExO89ZIOXN0HOKHY24F7HDZ87UT" localSheetId="17" hidden="1">#REF!</definedName>
    <definedName name="BExO89ZIOXN0HOKHY24F7HDZ87UT" hidden="1">#REF!</definedName>
    <definedName name="BExO8A4SWOKD9WI5E6DITCL3LZZC" localSheetId="6" hidden="1">#REF!</definedName>
    <definedName name="BExO8A4SWOKD9WI5E6DITCL3LZZC" localSheetId="17" hidden="1">#REF!</definedName>
    <definedName name="BExO8A4SWOKD9WI5E6DITCL3LZZC" hidden="1">#REF!</definedName>
    <definedName name="BExO8CDTBCABLEUD6PE2UM2EZ6C4" localSheetId="6" hidden="1">#REF!</definedName>
    <definedName name="BExO8CDTBCABLEUD6PE2UM2EZ6C4" localSheetId="17" hidden="1">#REF!</definedName>
    <definedName name="BExO8CDTBCABLEUD6PE2UM2EZ6C4" hidden="1">#REF!</definedName>
    <definedName name="BExO8UTAGQWDBQZEEF4HUNMLQCVU" localSheetId="6" hidden="1">#REF!</definedName>
    <definedName name="BExO8UTAGQWDBQZEEF4HUNMLQCVU" localSheetId="17" hidden="1">#REF!</definedName>
    <definedName name="BExO8UTAGQWDBQZEEF4HUNMLQCVU" hidden="1">#REF!</definedName>
    <definedName name="BExO937E20IHMGQOZMECL3VZC7OX" localSheetId="6" hidden="1">#REF!</definedName>
    <definedName name="BExO937E20IHMGQOZMECL3VZC7OX" localSheetId="17" hidden="1">#REF!</definedName>
    <definedName name="BExO937E20IHMGQOZMECL3VZC7OX" hidden="1">#REF!</definedName>
    <definedName name="BExO94UTJKQQ7TJTTJRTSR70YVJC" localSheetId="6" hidden="1">#REF!</definedName>
    <definedName name="BExO94UTJKQQ7TJTTJRTSR70YVJC" localSheetId="17" hidden="1">#REF!</definedName>
    <definedName name="BExO94UTJKQQ7TJTTJRTSR70YVJC" hidden="1">#REF!</definedName>
    <definedName name="BExO9EALFB2R8VULHML1AVRPHME0" localSheetId="6" hidden="1">#REF!</definedName>
    <definedName name="BExO9EALFB2R8VULHML1AVRPHME0" localSheetId="17" hidden="1">#REF!</definedName>
    <definedName name="BExO9EALFB2R8VULHML1AVRPHME0" hidden="1">#REF!</definedName>
    <definedName name="BExO9J3A438976RXIUX5U9SU5T55" localSheetId="6" hidden="1">#REF!</definedName>
    <definedName name="BExO9J3A438976RXIUX5U9SU5T55" localSheetId="17" hidden="1">#REF!</definedName>
    <definedName name="BExO9J3A438976RXIUX5U9SU5T55" hidden="1">#REF!</definedName>
    <definedName name="BExO9RS5RXFJ1911HL3CCK6M74EP" localSheetId="6" hidden="1">#REF!</definedName>
    <definedName name="BExO9RS5RXFJ1911HL3CCK6M74EP" localSheetId="17" hidden="1">#REF!</definedName>
    <definedName name="BExO9RS5RXFJ1911HL3CCK6M74EP" hidden="1">#REF!</definedName>
    <definedName name="BExO9SDRI1M6KMHXSG3AE5L0F2U3" localSheetId="6" hidden="1">#REF!</definedName>
    <definedName name="BExO9SDRI1M6KMHXSG3AE5L0F2U3" localSheetId="17" hidden="1">#REF!</definedName>
    <definedName name="BExO9SDRI1M6KMHXSG3AE5L0F2U3" hidden="1">#REF!</definedName>
    <definedName name="BExO9US253B9UNAYT7DWLMK2BO44" localSheetId="6" hidden="1">#REF!</definedName>
    <definedName name="BExO9US253B9UNAYT7DWLMK2BO44" localSheetId="17" hidden="1">#REF!</definedName>
    <definedName name="BExO9US253B9UNAYT7DWLMK2BO44" hidden="1">#REF!</definedName>
    <definedName name="BExO9V2U2YXAY904GYYGU6TD8Y7M" localSheetId="6" hidden="1">#REF!</definedName>
    <definedName name="BExO9V2U2YXAY904GYYGU6TD8Y7M" localSheetId="17" hidden="1">#REF!</definedName>
    <definedName name="BExO9V2U2YXAY904GYYGU6TD8Y7M" hidden="1">#REF!</definedName>
    <definedName name="BExOAAIG18X4V98C7122L5F65P5C" localSheetId="6" hidden="1">#REF!</definedName>
    <definedName name="BExOAAIG18X4V98C7122L5F65P5C" localSheetId="17" hidden="1">#REF!</definedName>
    <definedName name="BExOAAIG18X4V98C7122L5F65P5C" hidden="1">#REF!</definedName>
    <definedName name="BExOAQ3GKCT7YZW1EMVU3EILSZL2" localSheetId="6" hidden="1">#REF!</definedName>
    <definedName name="BExOAQ3GKCT7YZW1EMVU3EILSZL2" localSheetId="17" hidden="1">#REF!</definedName>
    <definedName name="BExOAQ3GKCT7YZW1EMVU3EILSZL2" hidden="1">#REF!</definedName>
    <definedName name="BExOATZQ6SF8DASYLBQ0Z6D2WPSC" localSheetId="6" hidden="1">#REF!</definedName>
    <definedName name="BExOATZQ6SF8DASYLBQ0Z6D2WPSC" localSheetId="17" hidden="1">#REF!</definedName>
    <definedName name="BExOATZQ6SF8DASYLBQ0Z6D2WPSC" hidden="1">#REF!</definedName>
    <definedName name="BExOB9KT2THGV4SPLDVFTFXS4B14" localSheetId="6" hidden="1">#REF!</definedName>
    <definedName name="BExOB9KT2THGV4SPLDVFTFXS4B14" localSheetId="17" hidden="1">#REF!</definedName>
    <definedName name="BExOB9KT2THGV4SPLDVFTFXS4B14" hidden="1">#REF!</definedName>
    <definedName name="BExOBEZ0IE2WBEYY3D3CMRI72N1K" localSheetId="6" hidden="1">#REF!</definedName>
    <definedName name="BExOBEZ0IE2WBEYY3D3CMRI72N1K" localSheetId="17" hidden="1">#REF!</definedName>
    <definedName name="BExOBEZ0IE2WBEYY3D3CMRI72N1K" hidden="1">#REF!</definedName>
    <definedName name="BExOBF9TFH4NSBTR7JD2Q1165NIU" localSheetId="6" hidden="1">#REF!</definedName>
    <definedName name="BExOBF9TFH4NSBTR7JD2Q1165NIU" localSheetId="17" hidden="1">#REF!</definedName>
    <definedName name="BExOBF9TFH4NSBTR7JD2Q1165NIU" hidden="1">#REF!</definedName>
    <definedName name="BExOBIPU8760ITY0C8N27XZ3KWEF" localSheetId="6" hidden="1">#REF!</definedName>
    <definedName name="BExOBIPU8760ITY0C8N27XZ3KWEF" localSheetId="17" hidden="1">#REF!</definedName>
    <definedName name="BExOBIPU8760ITY0C8N27XZ3KWEF" hidden="1">#REF!</definedName>
    <definedName name="BExOBM0I5L0MZ1G4H9MGMD87SBMZ" localSheetId="6" hidden="1">#REF!</definedName>
    <definedName name="BExOBM0I5L0MZ1G4H9MGMD87SBMZ" localSheetId="17" hidden="1">#REF!</definedName>
    <definedName name="BExOBM0I5L0MZ1G4H9MGMD87SBMZ" hidden="1">#REF!</definedName>
    <definedName name="BExOBOUXMP88KJY2BX2JLUJH5N0K" localSheetId="6" hidden="1">#REF!</definedName>
    <definedName name="BExOBOUXMP88KJY2BX2JLUJH5N0K" localSheetId="17" hidden="1">#REF!</definedName>
    <definedName name="BExOBOUXMP88KJY2BX2JLUJH5N0K" hidden="1">#REF!</definedName>
    <definedName name="BExOBP0FKQ4SVR59FB48UNLKCOR6" localSheetId="6" hidden="1">#REF!</definedName>
    <definedName name="BExOBP0FKQ4SVR59FB48UNLKCOR6" localSheetId="17" hidden="1">#REF!</definedName>
    <definedName name="BExOBP0FKQ4SVR59FB48UNLKCOR6" hidden="1">#REF!</definedName>
    <definedName name="BExOBTNR0XX9V82O76VVWUQABHT8" localSheetId="6" hidden="1">#REF!</definedName>
    <definedName name="BExOBTNR0XX9V82O76VVWUQABHT8" localSheetId="17" hidden="1">#REF!</definedName>
    <definedName name="BExOBTNR0XX9V82O76VVWUQABHT8" hidden="1">#REF!</definedName>
    <definedName name="BExOBYAVUCQ0IGM0Y6A75QHP0Q1A" localSheetId="6" hidden="1">#REF!</definedName>
    <definedName name="BExOBYAVUCQ0IGM0Y6A75QHP0Q1A" localSheetId="17" hidden="1">#REF!</definedName>
    <definedName name="BExOBYAVUCQ0IGM0Y6A75QHP0Q1A" hidden="1">#REF!</definedName>
    <definedName name="BExOC3UEHB1CZNINSQHZANWJYKR8" localSheetId="6" hidden="1">#REF!</definedName>
    <definedName name="BExOC3UEHB1CZNINSQHZANWJYKR8" localSheetId="17" hidden="1">#REF!</definedName>
    <definedName name="BExOC3UEHB1CZNINSQHZANWJYKR8" hidden="1">#REF!</definedName>
    <definedName name="BExOCBSF3XGO9YJ23LX2H78VOUR7" localSheetId="6" hidden="1">#REF!</definedName>
    <definedName name="BExOCBSF3XGO9YJ23LX2H78VOUR7" localSheetId="17" hidden="1">#REF!</definedName>
    <definedName name="BExOCBSF3XGO9YJ23LX2H78VOUR7" hidden="1">#REF!</definedName>
    <definedName name="BExOCEHJCLIUR23CB4TC9OEFJGFX" localSheetId="6" hidden="1">#REF!</definedName>
    <definedName name="BExOCEHJCLIUR23CB4TC9OEFJGFX" localSheetId="17" hidden="1">#REF!</definedName>
    <definedName name="BExOCEHJCLIUR23CB4TC9OEFJGFX" hidden="1">#REF!</definedName>
    <definedName name="BExOCKXFMOW6WPFEVX1I7R7FNDSS" localSheetId="6" hidden="1">#REF!</definedName>
    <definedName name="BExOCKXFMOW6WPFEVX1I7R7FNDSS" localSheetId="17" hidden="1">#REF!</definedName>
    <definedName name="BExOCKXFMOW6WPFEVX1I7R7FNDSS" hidden="1">#REF!</definedName>
    <definedName name="BExOCM4L30L6FV3N2PR4O6X8WY2M" localSheetId="6" hidden="1">#REF!</definedName>
    <definedName name="BExOCM4L30L6FV3N2PR4O6X8WY2M" localSheetId="17" hidden="1">#REF!</definedName>
    <definedName name="BExOCM4L30L6FV3N2PR4O6X8WY2M" hidden="1">#REF!</definedName>
    <definedName name="BExOCYEXOB95DH5NOB0M5NOYX398" localSheetId="6" hidden="1">#REF!</definedName>
    <definedName name="BExOCYEXOB95DH5NOB0M5NOYX398" localSheetId="17" hidden="1">#REF!</definedName>
    <definedName name="BExOCYEXOB95DH5NOB0M5NOYX398" hidden="1">#REF!</definedName>
    <definedName name="BExOD4ERMDMFD8X1016N4EXOUR0S" localSheetId="6" hidden="1">#REF!</definedName>
    <definedName name="BExOD4ERMDMFD8X1016N4EXOUR0S" localSheetId="17" hidden="1">#REF!</definedName>
    <definedName name="BExOD4ERMDMFD8X1016N4EXOUR0S" hidden="1">#REF!</definedName>
    <definedName name="BExOD55RS7BQUHRQ6H3USVGKR0P7" localSheetId="6" hidden="1">#REF!</definedName>
    <definedName name="BExOD55RS7BQUHRQ6H3USVGKR0P7" localSheetId="17" hidden="1">#REF!</definedName>
    <definedName name="BExOD55RS7BQUHRQ6H3USVGKR0P7" hidden="1">#REF!</definedName>
    <definedName name="BExODEWDDEABM4ZY3XREJIBZ8IVP" localSheetId="6" hidden="1">#REF!</definedName>
    <definedName name="BExODEWDDEABM4ZY3XREJIBZ8IVP" localSheetId="17" hidden="1">#REF!</definedName>
    <definedName name="BExODEWDDEABM4ZY3XREJIBZ8IVP" hidden="1">#REF!</definedName>
    <definedName name="BExODICDVVLFKWA22B3L0CKKTAZA" localSheetId="6" hidden="1">#REF!</definedName>
    <definedName name="BExODICDVVLFKWA22B3L0CKKTAZA" localSheetId="17" hidden="1">#REF!</definedName>
    <definedName name="BExODICDVVLFKWA22B3L0CKKTAZA" hidden="1">#REF!</definedName>
    <definedName name="BExODZFEIWV26E8RFU7XQYX1J458" localSheetId="6" hidden="1">#REF!</definedName>
    <definedName name="BExODZFEIWV26E8RFU7XQYX1J458" localSheetId="17" hidden="1">#REF!</definedName>
    <definedName name="BExODZFEIWV26E8RFU7XQYX1J458" hidden="1">#REF!</definedName>
    <definedName name="BExOE0S111KPTELH26PPXE94J3GJ" localSheetId="6" hidden="1">#REF!</definedName>
    <definedName name="BExOE0S111KPTELH26PPXE94J3GJ" localSheetId="17" hidden="1">#REF!</definedName>
    <definedName name="BExOE0S111KPTELH26PPXE94J3GJ" hidden="1">#REF!</definedName>
    <definedName name="BExOE5KH3JKKPZO401YAB3A11G1U" localSheetId="6" hidden="1">#REF!</definedName>
    <definedName name="BExOE5KH3JKKPZO401YAB3A11G1U" localSheetId="17" hidden="1">#REF!</definedName>
    <definedName name="BExOE5KH3JKKPZO401YAB3A11G1U" hidden="1">#REF!</definedName>
    <definedName name="BExOEBKG55EROA2VL360A06LKASE" localSheetId="6" hidden="1">#REF!</definedName>
    <definedName name="BExOEBKG55EROA2VL360A06LKASE" localSheetId="17" hidden="1">#REF!</definedName>
    <definedName name="BExOEBKG55EROA2VL360A06LKASE" hidden="1">#REF!</definedName>
    <definedName name="BExOEFWUBETCPIYF89P9SBDOI3X5" localSheetId="6" hidden="1">#REF!</definedName>
    <definedName name="BExOEFWUBETCPIYF89P9SBDOI3X5" localSheetId="17" hidden="1">#REF!</definedName>
    <definedName name="BExOEFWUBETCPIYF89P9SBDOI3X5" hidden="1">#REF!</definedName>
    <definedName name="BExOEL08MN74RQKVY0P43PFHPTVB" localSheetId="6" hidden="1">#REF!</definedName>
    <definedName name="BExOEL08MN74RQKVY0P43PFHPTVB" localSheetId="17" hidden="1">#REF!</definedName>
    <definedName name="BExOEL08MN74RQKVY0P43PFHPTVB" hidden="1">#REF!</definedName>
    <definedName name="BExOERG5LWXYYEN1DY1H2FWRJS9T" localSheetId="6" hidden="1">#REF!</definedName>
    <definedName name="BExOERG5LWXYYEN1DY1H2FWRJS9T" localSheetId="17" hidden="1">#REF!</definedName>
    <definedName name="BExOERG5LWXYYEN1DY1H2FWRJS9T" hidden="1">#REF!</definedName>
    <definedName name="BExOEV1S6JJVO5PP4BZ20SNGZR7D" localSheetId="6" hidden="1">#REF!</definedName>
    <definedName name="BExOEV1S6JJVO5PP4BZ20SNGZR7D" localSheetId="17" hidden="1">#REF!</definedName>
    <definedName name="BExOEV1S6JJVO5PP4BZ20SNGZR7D" hidden="1">#REF!</definedName>
    <definedName name="BExOEVNDLRXW33RF3AMMCDLTLROJ" localSheetId="6" hidden="1">#REF!</definedName>
    <definedName name="BExOEVNDLRXW33RF3AMMCDLTLROJ" localSheetId="17" hidden="1">#REF!</definedName>
    <definedName name="BExOEVNDLRXW33RF3AMMCDLTLROJ" hidden="1">#REF!</definedName>
    <definedName name="BExOEZOXV3VXUB6VGSS85GXATYAC" localSheetId="6" hidden="1">#REF!</definedName>
    <definedName name="BExOEZOXV3VXUB6VGSS85GXATYAC" localSheetId="17" hidden="1">#REF!</definedName>
    <definedName name="BExOEZOXV3VXUB6VGSS85GXATYAC" hidden="1">#REF!</definedName>
    <definedName name="BExOFDBSAZV60157PIDWCSSUN3MJ" localSheetId="6" hidden="1">#REF!</definedName>
    <definedName name="BExOFDBSAZV60157PIDWCSSUN3MJ" localSheetId="17" hidden="1">#REF!</definedName>
    <definedName name="BExOFDBSAZV60157PIDWCSSUN3MJ" hidden="1">#REF!</definedName>
    <definedName name="BExOFEDNCYI2TPTMQ8SJN3AW4YMF" localSheetId="6" hidden="1">#REF!</definedName>
    <definedName name="BExOFEDNCYI2TPTMQ8SJN3AW4YMF" localSheetId="17" hidden="1">#REF!</definedName>
    <definedName name="BExOFEDNCYI2TPTMQ8SJN3AW4YMF" hidden="1">#REF!</definedName>
    <definedName name="BExOFVLXVD6RVHSQO8KZOOACSV24" localSheetId="6" hidden="1">#REF!</definedName>
    <definedName name="BExOFVLXVD6RVHSQO8KZOOACSV24" localSheetId="17" hidden="1">#REF!</definedName>
    <definedName name="BExOFVLXVD6RVHSQO8KZOOACSV24" hidden="1">#REF!</definedName>
    <definedName name="BExOG2SW3XOGP9VAPQ3THV3VWV12" localSheetId="6" hidden="1">#REF!</definedName>
    <definedName name="BExOG2SW3XOGP9VAPQ3THV3VWV12" localSheetId="17" hidden="1">#REF!</definedName>
    <definedName name="BExOG2SW3XOGP9VAPQ3THV3VWV12" hidden="1">#REF!</definedName>
    <definedName name="BExOG45J81K4OPA40KW5VQU54KY3" localSheetId="6" hidden="1">#REF!</definedName>
    <definedName name="BExOG45J81K4OPA40KW5VQU54KY3" localSheetId="17" hidden="1">#REF!</definedName>
    <definedName name="BExOG45J81K4OPA40KW5VQU54KY3" hidden="1">#REF!</definedName>
    <definedName name="BExOGFE2SCL8HHT4DFAXKLUTJZOG" localSheetId="6" hidden="1">#REF!</definedName>
    <definedName name="BExOGFE2SCL8HHT4DFAXKLUTJZOG" localSheetId="17" hidden="1">#REF!</definedName>
    <definedName name="BExOGFE2SCL8HHT4DFAXKLUTJZOG" hidden="1">#REF!</definedName>
    <definedName name="BExOGH1IMADJCZMFDE6NMBBKO558" localSheetId="6" hidden="1">#REF!</definedName>
    <definedName name="BExOGH1IMADJCZMFDE6NMBBKO558" localSheetId="17" hidden="1">#REF!</definedName>
    <definedName name="BExOGH1IMADJCZMFDE6NMBBKO558" hidden="1">#REF!</definedName>
    <definedName name="BExOGT6D0LJ3C22RDW8COECKB1J5" localSheetId="6" hidden="1">#REF!</definedName>
    <definedName name="BExOGT6D0LJ3C22RDW8COECKB1J5" localSheetId="17" hidden="1">#REF!</definedName>
    <definedName name="BExOGT6D0LJ3C22RDW8COECKB1J5" hidden="1">#REF!</definedName>
    <definedName name="BExOGTMI1HT31M1RGWVRAVHAK7DE" localSheetId="6" hidden="1">#REF!</definedName>
    <definedName name="BExOGTMI1HT31M1RGWVRAVHAK7DE" localSheetId="17" hidden="1">#REF!</definedName>
    <definedName name="BExOGTMI1HT31M1RGWVRAVHAK7DE" hidden="1">#REF!</definedName>
    <definedName name="BExOGXO9JE5XSE9GC3I6O21UEKAO" localSheetId="6" hidden="1">#REF!</definedName>
    <definedName name="BExOGXO9JE5XSE9GC3I6O21UEKAO" localSheetId="17" hidden="1">#REF!</definedName>
    <definedName name="BExOGXO9JE5XSE9GC3I6O21UEKAO" hidden="1">#REF!</definedName>
    <definedName name="BExOH9ICQA5WPLVJIKJVPWUPKSYO" localSheetId="6" hidden="1">#REF!</definedName>
    <definedName name="BExOH9ICQA5WPLVJIKJVPWUPKSYO" localSheetId="17" hidden="1">#REF!</definedName>
    <definedName name="BExOH9ICQA5WPLVJIKJVPWUPKSYO" hidden="1">#REF!</definedName>
    <definedName name="BExOH9ICZ13C1LAW8OTYTR9S7ZP3" localSheetId="6" hidden="1">#REF!</definedName>
    <definedName name="BExOH9ICZ13C1LAW8OTYTR9S7ZP3" localSheetId="17" hidden="1">#REF!</definedName>
    <definedName name="BExOH9ICZ13C1LAW8OTYTR9S7ZP3" hidden="1">#REF!</definedName>
    <definedName name="BExOHGEJ8V8OXT32FSU173XLXBDH" localSheetId="6" hidden="1">#REF!</definedName>
    <definedName name="BExOHGEJ8V8OXT32FSU173XLXBDH" localSheetId="17" hidden="1">#REF!</definedName>
    <definedName name="BExOHGEJ8V8OXT32FSU173XLXBDH" hidden="1">#REF!</definedName>
    <definedName name="BExOHL75H3OT4WAKKPUXIVXWFVDS" localSheetId="6" hidden="1">#REF!</definedName>
    <definedName name="BExOHL75H3OT4WAKKPUXIVXWFVDS" localSheetId="17" hidden="1">#REF!</definedName>
    <definedName name="BExOHL75H3OT4WAKKPUXIVXWFVDS" hidden="1">#REF!</definedName>
    <definedName name="BExOHLHXXJL6363CC082M9M5VVXQ" localSheetId="6" hidden="1">#REF!</definedName>
    <definedName name="BExOHLHXXJL6363CC082M9M5VVXQ" localSheetId="17" hidden="1">#REF!</definedName>
    <definedName name="BExOHLHXXJL6363CC082M9M5VVXQ" hidden="1">#REF!</definedName>
    <definedName name="BExOHNAO5UDXSO73BK2ARHWKS90Y" localSheetId="6" hidden="1">#REF!</definedName>
    <definedName name="BExOHNAO5UDXSO73BK2ARHWKS90Y" localSheetId="17" hidden="1">#REF!</definedName>
    <definedName name="BExOHNAO5UDXSO73BK2ARHWKS90Y" hidden="1">#REF!</definedName>
    <definedName name="BExOHR1G1I9A9CI1HG94EWBLWNM2" localSheetId="6" hidden="1">#REF!</definedName>
    <definedName name="BExOHR1G1I9A9CI1HG94EWBLWNM2" localSheetId="17" hidden="1">#REF!</definedName>
    <definedName name="BExOHR1G1I9A9CI1HG94EWBLWNM2" hidden="1">#REF!</definedName>
    <definedName name="BExOHTQPP8LQ98L6PYUI6QW08YID" localSheetId="6" hidden="1">#REF!</definedName>
    <definedName name="BExOHTQPP8LQ98L6PYUI6QW08YID" localSheetId="17" hidden="1">#REF!</definedName>
    <definedName name="BExOHTQPP8LQ98L6PYUI6QW08YID" hidden="1">#REF!</definedName>
    <definedName name="BExOHUHN7UXHYAJFJJFU805UZ0NB" localSheetId="6" hidden="1">#REF!</definedName>
    <definedName name="BExOHUHN7UXHYAJFJJFU805UZ0NB" localSheetId="17" hidden="1">#REF!</definedName>
    <definedName name="BExOHUHN7UXHYAJFJJFU805UZ0NB" hidden="1">#REF!</definedName>
    <definedName name="BExOHX6Q6NJI793PGX59O5EKTP4G" localSheetId="6" hidden="1">#REF!</definedName>
    <definedName name="BExOHX6Q6NJI793PGX59O5EKTP4G" localSheetId="17" hidden="1">#REF!</definedName>
    <definedName name="BExOHX6Q6NJI793PGX59O5EKTP4G" hidden="1">#REF!</definedName>
    <definedName name="BExOI5VMTHH7Y8MQQ1N635CHYI0P" localSheetId="6" hidden="1">#REF!</definedName>
    <definedName name="BExOI5VMTHH7Y8MQQ1N635CHYI0P" localSheetId="17" hidden="1">#REF!</definedName>
    <definedName name="BExOI5VMTHH7Y8MQQ1N635CHYI0P" hidden="1">#REF!</definedName>
    <definedName name="BExOIEVCP4Y6VDS23AK84MCYYHRT" localSheetId="6" hidden="1">#REF!</definedName>
    <definedName name="BExOIEVCP4Y6VDS23AK84MCYYHRT" localSheetId="17" hidden="1">#REF!</definedName>
    <definedName name="BExOIEVCP4Y6VDS23AK84MCYYHRT" hidden="1">#REF!</definedName>
    <definedName name="BExOIFRP0HEHF5D7JSZ0X8ADJ79U" localSheetId="6" hidden="1">#REF!</definedName>
    <definedName name="BExOIFRP0HEHF5D7JSZ0X8ADJ79U" localSheetId="17" hidden="1">#REF!</definedName>
    <definedName name="BExOIFRP0HEHF5D7JSZ0X8ADJ79U" hidden="1">#REF!</definedName>
    <definedName name="BExOIHPQIXR0NDR5WD01BZKPKEO3" localSheetId="6" hidden="1">#REF!</definedName>
    <definedName name="BExOIHPQIXR0NDR5WD01BZKPKEO3" localSheetId="17" hidden="1">#REF!</definedName>
    <definedName name="BExOIHPQIXR0NDR5WD01BZKPKEO3" hidden="1">#REF!</definedName>
    <definedName name="BExOIM7L0Z3LSII9P7ZTV4KJ8RMA" localSheetId="6" hidden="1">#REF!</definedName>
    <definedName name="BExOIM7L0Z3LSII9P7ZTV4KJ8RMA" localSheetId="17" hidden="1">#REF!</definedName>
    <definedName name="BExOIM7L0Z3LSII9P7ZTV4KJ8RMA" hidden="1">#REF!</definedName>
    <definedName name="BExOIWJVMJ6MG6JC4SPD1L00OHU1" localSheetId="6" hidden="1">#REF!</definedName>
    <definedName name="BExOIWJVMJ6MG6JC4SPD1L00OHU1" localSheetId="17" hidden="1">#REF!</definedName>
    <definedName name="BExOIWJVMJ6MG6JC4SPD1L00OHU1" hidden="1">#REF!</definedName>
    <definedName name="BExOIYCN8Z4JK3OOG86KYUCV0ME8" localSheetId="6" hidden="1">#REF!</definedName>
    <definedName name="BExOIYCN8Z4JK3OOG86KYUCV0ME8" localSheetId="17" hidden="1">#REF!</definedName>
    <definedName name="BExOIYCN8Z4JK3OOG86KYUCV0ME8" hidden="1">#REF!</definedName>
    <definedName name="BExOJ3AKZ9BCBZT3KD8WMSLK6MN2" localSheetId="6" hidden="1">#REF!</definedName>
    <definedName name="BExOJ3AKZ9BCBZT3KD8WMSLK6MN2" localSheetId="17" hidden="1">#REF!</definedName>
    <definedName name="BExOJ3AKZ9BCBZT3KD8WMSLK6MN2" hidden="1">#REF!</definedName>
    <definedName name="BExOJ7XQK71I4YZDD29AKOOWZ47E" localSheetId="6" hidden="1">#REF!</definedName>
    <definedName name="BExOJ7XQK71I4YZDD29AKOOWZ47E" localSheetId="17" hidden="1">#REF!</definedName>
    <definedName name="BExOJ7XQK71I4YZDD29AKOOWZ47E" hidden="1">#REF!</definedName>
    <definedName name="BExOJAXS2THXXIJMV2F2LZKMI589" localSheetId="6" hidden="1">#REF!</definedName>
    <definedName name="BExOJAXS2THXXIJMV2F2LZKMI589" localSheetId="17" hidden="1">#REF!</definedName>
    <definedName name="BExOJAXS2THXXIJMV2F2LZKMI589" hidden="1">#REF!</definedName>
    <definedName name="BExOJDXKJ43BMD5CFWEMSU5R1BP9" localSheetId="6" hidden="1">#REF!</definedName>
    <definedName name="BExOJDXKJ43BMD5CFWEMSU5R1BP9" localSheetId="17" hidden="1">#REF!</definedName>
    <definedName name="BExOJDXKJ43BMD5CFWEMSU5R1BP9" hidden="1">#REF!</definedName>
    <definedName name="BExOJHZ9KOD9LEP7ES426LHOCXEY" localSheetId="6" hidden="1">#REF!</definedName>
    <definedName name="BExOJHZ9KOD9LEP7ES426LHOCXEY" localSheetId="17" hidden="1">#REF!</definedName>
    <definedName name="BExOJHZ9KOD9LEP7ES426LHOCXEY" hidden="1">#REF!</definedName>
    <definedName name="BExOJM0W6XGSW5MXPTTX0GNF6SFT" localSheetId="6" hidden="1">#REF!</definedName>
    <definedName name="BExOJM0W6XGSW5MXPTTX0GNF6SFT" localSheetId="17" hidden="1">#REF!</definedName>
    <definedName name="BExOJM0W6XGSW5MXPTTX0GNF6SFT" hidden="1">#REF!</definedName>
    <definedName name="BExOJQ7XL1X94G2GP88DSU6OTRKY" localSheetId="6" hidden="1">#REF!</definedName>
    <definedName name="BExOJQ7XL1X94G2GP88DSU6OTRKY" localSheetId="17" hidden="1">#REF!</definedName>
    <definedName name="BExOJQ7XL1X94G2GP88DSU6OTRKY" hidden="1">#REF!</definedName>
    <definedName name="BExOJXEUJJ9SYRJXKYYV2NCCDT2R" localSheetId="6" hidden="1">#REF!</definedName>
    <definedName name="BExOJXEUJJ9SYRJXKYYV2NCCDT2R" localSheetId="17" hidden="1">#REF!</definedName>
    <definedName name="BExOJXEUJJ9SYRJXKYYV2NCCDT2R" hidden="1">#REF!</definedName>
    <definedName name="BExOK0EQYM9JUMAGWOUN7QDH7VMZ" localSheetId="6" hidden="1">#REF!</definedName>
    <definedName name="BExOK0EQYM9JUMAGWOUN7QDH7VMZ" localSheetId="17" hidden="1">#REF!</definedName>
    <definedName name="BExOK0EQYM9JUMAGWOUN7QDH7VMZ" hidden="1">#REF!</definedName>
    <definedName name="BExOK10DBCM0O0CLRF8BB6EEWGB2" localSheetId="6" hidden="1">#REF!</definedName>
    <definedName name="BExOK10DBCM0O0CLRF8BB6EEWGB2" localSheetId="17" hidden="1">#REF!</definedName>
    <definedName name="BExOK10DBCM0O0CLRF8BB6EEWGB2" hidden="1">#REF!</definedName>
    <definedName name="BExOK45QZPFPJ08Z5BZOFLNGPHCZ" localSheetId="6" hidden="1">#REF!</definedName>
    <definedName name="BExOK45QZPFPJ08Z5BZOFLNGPHCZ" localSheetId="17" hidden="1">#REF!</definedName>
    <definedName name="BExOK45QZPFPJ08Z5BZOFLNGPHCZ" hidden="1">#REF!</definedName>
    <definedName name="BExOK4WM9O7QNG6O57FOASI5QSN1" localSheetId="6" hidden="1">#REF!</definedName>
    <definedName name="BExOK4WM9O7QNG6O57FOASI5QSN1" localSheetId="17" hidden="1">#REF!</definedName>
    <definedName name="BExOK4WM9O7QNG6O57FOASI5QSN1" hidden="1">#REF!</definedName>
    <definedName name="BExOK57E3HXBUDOQB4M87JK9OPNE" localSheetId="6" hidden="1">#REF!</definedName>
    <definedName name="BExOK57E3HXBUDOQB4M87JK9OPNE" localSheetId="17" hidden="1">#REF!</definedName>
    <definedName name="BExOK57E3HXBUDOQB4M87JK9OPNE" hidden="1">#REF!</definedName>
    <definedName name="BExOKJLBFD15HACQ01HQLY1U5SE2" localSheetId="6" hidden="1">#REF!</definedName>
    <definedName name="BExOKJLBFD15HACQ01HQLY1U5SE2" localSheetId="17" hidden="1">#REF!</definedName>
    <definedName name="BExOKJLBFD15HACQ01HQLY1U5SE2" hidden="1">#REF!</definedName>
    <definedName name="BExOKTXMJP351VXKH8VT6SXUNIMF" localSheetId="6" hidden="1">#REF!</definedName>
    <definedName name="BExOKTXMJP351VXKH8VT6SXUNIMF" localSheetId="17" hidden="1">#REF!</definedName>
    <definedName name="BExOKTXMJP351VXKH8VT6SXUNIMF" hidden="1">#REF!</definedName>
    <definedName name="BExOKU8GMLOCNVORDE329819XN67" localSheetId="6" hidden="1">#REF!</definedName>
    <definedName name="BExOKU8GMLOCNVORDE329819XN67" localSheetId="17" hidden="1">#REF!</definedName>
    <definedName name="BExOKU8GMLOCNVORDE329819XN67" hidden="1">#REF!</definedName>
    <definedName name="BExOL0Z3Z7IAMHPB91EO2MF49U57" localSheetId="6" hidden="1">#REF!</definedName>
    <definedName name="BExOL0Z3Z7IAMHPB91EO2MF49U57" localSheetId="17" hidden="1">#REF!</definedName>
    <definedName name="BExOL0Z3Z7IAMHPB91EO2MF49U57" hidden="1">#REF!</definedName>
    <definedName name="BExOL7KH12VAR0LG741SIOJTLWFD" localSheetId="6" hidden="1">#REF!</definedName>
    <definedName name="BExOL7KH12VAR0LG741SIOJTLWFD" localSheetId="17" hidden="1">#REF!</definedName>
    <definedName name="BExOL7KH12VAR0LG741SIOJTLWFD" hidden="1">#REF!</definedName>
    <definedName name="BExOLGUYDBS2V3UOK4DVPUW5JZN7" localSheetId="6" hidden="1">#REF!</definedName>
    <definedName name="BExOLGUYDBS2V3UOK4DVPUW5JZN7" localSheetId="17" hidden="1">#REF!</definedName>
    <definedName name="BExOLGUYDBS2V3UOK4DVPUW5JZN7" hidden="1">#REF!</definedName>
    <definedName name="BExOLICXFHJLILCJVFMJE5MGGWKR" localSheetId="6" hidden="1">#REF!</definedName>
    <definedName name="BExOLICXFHJLILCJVFMJE5MGGWKR" localSheetId="17" hidden="1">#REF!</definedName>
    <definedName name="BExOLICXFHJLILCJVFMJE5MGGWKR" hidden="1">#REF!</definedName>
    <definedName name="BExOLOI0WJS3QC12I3ISL0D9AWOF" localSheetId="6" hidden="1">#REF!</definedName>
    <definedName name="BExOLOI0WJS3QC12I3ISL0D9AWOF" localSheetId="17" hidden="1">#REF!</definedName>
    <definedName name="BExOLOI0WJS3QC12I3ISL0D9AWOF" hidden="1">#REF!</definedName>
    <definedName name="BExOLQ5A7IWI0W12J7315E7LBI0O" localSheetId="6" hidden="1">#REF!</definedName>
    <definedName name="BExOLQ5A7IWI0W12J7315E7LBI0O" localSheetId="17" hidden="1">#REF!</definedName>
    <definedName name="BExOLQ5A7IWI0W12J7315E7LBI0O" hidden="1">#REF!</definedName>
    <definedName name="BExOLYZNG5RBD0BTS1OEZJNU92Q5" localSheetId="6" hidden="1">#REF!</definedName>
    <definedName name="BExOLYZNG5RBD0BTS1OEZJNU92Q5" localSheetId="17" hidden="1">#REF!</definedName>
    <definedName name="BExOLYZNG5RBD0BTS1OEZJNU92Q5" hidden="1">#REF!</definedName>
    <definedName name="BExOM136CSOYSV2NE3NAU04Z4414" localSheetId="6" hidden="1">#REF!</definedName>
    <definedName name="BExOM136CSOYSV2NE3NAU04Z4414" localSheetId="17" hidden="1">#REF!</definedName>
    <definedName name="BExOM136CSOYSV2NE3NAU04Z4414" hidden="1">#REF!</definedName>
    <definedName name="BExOM3HIJ3UZPOKJI68KPBJAHPDC" localSheetId="6" hidden="1">#REF!</definedName>
    <definedName name="BExOM3HIJ3UZPOKJI68KPBJAHPDC" localSheetId="17" hidden="1">#REF!</definedName>
    <definedName name="BExOM3HIJ3UZPOKJI68KPBJAHPDC" hidden="1">#REF!</definedName>
    <definedName name="BExOM5QC0I90GVJG1G7NFAIINKAQ" localSheetId="6" hidden="1">#REF!</definedName>
    <definedName name="BExOM5QC0I90GVJG1G7NFAIINKAQ" localSheetId="17" hidden="1">#REF!</definedName>
    <definedName name="BExOM5QC0I90GVJG1G7NFAIINKAQ" hidden="1">#REF!</definedName>
    <definedName name="BExOMKPURE33YQ3K1JG9NVQD4W49" localSheetId="6" hidden="1">#REF!</definedName>
    <definedName name="BExOMKPURE33YQ3K1JG9NVQD4W49" localSheetId="17" hidden="1">#REF!</definedName>
    <definedName name="BExOMKPURE33YQ3K1JG9NVQD4W49" hidden="1">#REF!</definedName>
    <definedName name="BExOMP7NGCLUNFK50QD2LPKRG078" localSheetId="6" hidden="1">#REF!</definedName>
    <definedName name="BExOMP7NGCLUNFK50QD2LPKRG078" localSheetId="17" hidden="1">#REF!</definedName>
    <definedName name="BExOMP7NGCLUNFK50QD2LPKRG078" hidden="1">#REF!</definedName>
    <definedName name="BExOMPNX2853XA8AUM0BLA7CS86A" localSheetId="6" hidden="1">#REF!</definedName>
    <definedName name="BExOMPNX2853XA8AUM0BLA7CS86A" localSheetId="17" hidden="1">#REF!</definedName>
    <definedName name="BExOMPNX2853XA8AUM0BLA7CS86A" hidden="1">#REF!</definedName>
    <definedName name="BExOMU0A6XMY48SZRYL4WQZD13BI" localSheetId="6" hidden="1">#REF!</definedName>
    <definedName name="BExOMU0A6XMY48SZRYL4WQZD13BI" localSheetId="17" hidden="1">#REF!</definedName>
    <definedName name="BExOMU0A6XMY48SZRYL4WQZD13BI" hidden="1">#REF!</definedName>
    <definedName name="BExOMVT0HSNC59DJP4CLISASGHKL" localSheetId="6" hidden="1">#REF!</definedName>
    <definedName name="BExOMVT0HSNC59DJP4CLISASGHKL" localSheetId="17" hidden="1">#REF!</definedName>
    <definedName name="BExOMVT0HSNC59DJP4CLISASGHKL" hidden="1">#REF!</definedName>
    <definedName name="BExON0AX35F2SI0UCVMGWGVIUNI3" localSheetId="6" hidden="1">#REF!</definedName>
    <definedName name="BExON0AX35F2SI0UCVMGWGVIUNI3" localSheetId="17" hidden="1">#REF!</definedName>
    <definedName name="BExON0AX35F2SI0UCVMGWGVIUNI3" hidden="1">#REF!</definedName>
    <definedName name="BExON1I19LN0T10YIIYC5NE9UGMR" localSheetId="6" hidden="1">#REF!</definedName>
    <definedName name="BExON1I19LN0T10YIIYC5NE9UGMR" localSheetId="17" hidden="1">#REF!</definedName>
    <definedName name="BExON1I19LN0T10YIIYC5NE9UGMR" hidden="1">#REF!</definedName>
    <definedName name="BExON41U4296DV3DPG6I5EF3OEYF" localSheetId="6" hidden="1">#REF!</definedName>
    <definedName name="BExON41U4296DV3DPG6I5EF3OEYF" localSheetId="17" hidden="1">#REF!</definedName>
    <definedName name="BExON41U4296DV3DPG6I5EF3OEYF" hidden="1">#REF!</definedName>
    <definedName name="BExONB3A7CO4YD8RB41PHC93BQ9M" localSheetId="6" hidden="1">#REF!</definedName>
    <definedName name="BExONB3A7CO4YD8RB41PHC93BQ9M" localSheetId="17" hidden="1">#REF!</definedName>
    <definedName name="BExONB3A7CO4YD8RB41PHC93BQ9M" hidden="1">#REF!</definedName>
    <definedName name="BExONFQH6UUXF8V0GI4BRIST9RFO" localSheetId="6" hidden="1">#REF!</definedName>
    <definedName name="BExONFQH6UUXF8V0GI4BRIST9RFO" localSheetId="17" hidden="1">#REF!</definedName>
    <definedName name="BExONFQH6UUXF8V0GI4BRIST9RFO" hidden="1">#REF!</definedName>
    <definedName name="BExONIL31DZWU7IFVN3VV0XTXJA1" localSheetId="6" hidden="1">#REF!</definedName>
    <definedName name="BExONIL31DZWU7IFVN3VV0XTXJA1" localSheetId="17" hidden="1">#REF!</definedName>
    <definedName name="BExONIL31DZWU7IFVN3VV0XTXJA1" hidden="1">#REF!</definedName>
    <definedName name="BExONJ1BU17R0F5A2UP1UGJBOGKS" localSheetId="6" hidden="1">#REF!</definedName>
    <definedName name="BExONJ1BU17R0F5A2UP1UGJBOGKS" localSheetId="17" hidden="1">#REF!</definedName>
    <definedName name="BExONJ1BU17R0F5A2UP1UGJBOGKS" hidden="1">#REF!</definedName>
    <definedName name="BExONKZDHE8SS0P4YRLGEQR9KYHF" localSheetId="6" hidden="1">#REF!</definedName>
    <definedName name="BExONKZDHE8SS0P4YRLGEQR9KYHF" localSheetId="17" hidden="1">#REF!</definedName>
    <definedName name="BExONKZDHE8SS0P4YRLGEQR9KYHF" hidden="1">#REF!</definedName>
    <definedName name="BExONNZ9VMHVX3J6NLNJY7KZA61O" localSheetId="6" hidden="1">#REF!</definedName>
    <definedName name="BExONNZ9VMHVX3J6NLNJY7KZA61O" localSheetId="17" hidden="1">#REF!</definedName>
    <definedName name="BExONNZ9VMHVX3J6NLNJY7KZA61O" hidden="1">#REF!</definedName>
    <definedName name="BExONRQ1BAA4F3TXP2MYQ4YCZ09S" localSheetId="6" hidden="1">#REF!</definedName>
    <definedName name="BExONRQ1BAA4F3TXP2MYQ4YCZ09S" localSheetId="17" hidden="1">#REF!</definedName>
    <definedName name="BExONRQ1BAA4F3TXP2MYQ4YCZ09S" hidden="1">#REF!</definedName>
    <definedName name="BExONU4ENMND8RLZX0L5EHPYQQSB" localSheetId="6" hidden="1">#REF!</definedName>
    <definedName name="BExONU4ENMND8RLZX0L5EHPYQQSB" localSheetId="17" hidden="1">#REF!</definedName>
    <definedName name="BExONU4ENMND8RLZX0L5EHPYQQSB" hidden="1">#REF!</definedName>
    <definedName name="BExONXPUEU6ZRSIX4PDJ1DXY679I" localSheetId="6" hidden="1">#REF!</definedName>
    <definedName name="BExONXPUEU6ZRSIX4PDJ1DXY679I" localSheetId="17" hidden="1">#REF!</definedName>
    <definedName name="BExONXPUEU6ZRSIX4PDJ1DXY679I" hidden="1">#REF!</definedName>
    <definedName name="BExOO0KEG2WL5WKKMHN0S2UTIUNG" localSheetId="6" hidden="1">#REF!</definedName>
    <definedName name="BExOO0KEG2WL5WKKMHN0S2UTIUNG" localSheetId="17" hidden="1">#REF!</definedName>
    <definedName name="BExOO0KEG2WL5WKKMHN0S2UTIUNG" hidden="1">#REF!</definedName>
    <definedName name="BExOO1WWIZSGB0YTGKESB45TSVMZ" localSheetId="6" hidden="1">#REF!</definedName>
    <definedName name="BExOO1WWIZSGB0YTGKESB45TSVMZ" localSheetId="17" hidden="1">#REF!</definedName>
    <definedName name="BExOO1WWIZSGB0YTGKESB45TSVMZ" hidden="1">#REF!</definedName>
    <definedName name="BExOO4B8FPAFYPHCTYTX37P1TQM5" localSheetId="6" hidden="1">#REF!</definedName>
    <definedName name="BExOO4B8FPAFYPHCTYTX37P1TQM5" localSheetId="17" hidden="1">#REF!</definedName>
    <definedName name="BExOO4B8FPAFYPHCTYTX37P1TQM5" hidden="1">#REF!</definedName>
    <definedName name="BExOOIULUDOJRMYABWV5CCL906X6" localSheetId="6" hidden="1">#REF!</definedName>
    <definedName name="BExOOIULUDOJRMYABWV5CCL906X6" localSheetId="17" hidden="1">#REF!</definedName>
    <definedName name="BExOOIULUDOJRMYABWV5CCL906X6" hidden="1">#REF!</definedName>
    <definedName name="BExOOJLIWKJW5S7XWJXD8TYV5HQ9" localSheetId="6" hidden="1">#REF!</definedName>
    <definedName name="BExOOJLIWKJW5S7XWJXD8TYV5HQ9" localSheetId="17" hidden="1">#REF!</definedName>
    <definedName name="BExOOJLIWKJW5S7XWJXD8TYV5HQ9" hidden="1">#REF!</definedName>
    <definedName name="BExOOQ1JVWQ9LYXD0V94BRXKTA1I" localSheetId="6" hidden="1">#REF!</definedName>
    <definedName name="BExOOQ1JVWQ9LYXD0V94BRXKTA1I" localSheetId="17" hidden="1">#REF!</definedName>
    <definedName name="BExOOQ1JVWQ9LYXD0V94BRXKTA1I" hidden="1">#REF!</definedName>
    <definedName name="BExOOTN0KTXJCL7E476XBN1CJ553" localSheetId="6" hidden="1">#REF!</definedName>
    <definedName name="BExOOTN0KTXJCL7E476XBN1CJ553" localSheetId="17" hidden="1">#REF!</definedName>
    <definedName name="BExOOTN0KTXJCL7E476XBN1CJ553" hidden="1">#REF!</definedName>
    <definedName name="BExOOVVUJIJNAYDICUUQQ9O7O3TW" localSheetId="6" hidden="1">#REF!</definedName>
    <definedName name="BExOOVVUJIJNAYDICUUQQ9O7O3TW" localSheetId="17" hidden="1">#REF!</definedName>
    <definedName name="BExOOVVUJIJNAYDICUUQQ9O7O3TW" hidden="1">#REF!</definedName>
    <definedName name="BExOP9DDU5MZJKWGFT0MKL44YKIV" localSheetId="6" hidden="1">#REF!</definedName>
    <definedName name="BExOP9DDU5MZJKWGFT0MKL44YKIV" localSheetId="17" hidden="1">#REF!</definedName>
    <definedName name="BExOP9DDU5MZJKWGFT0MKL44YKIV" hidden="1">#REF!</definedName>
    <definedName name="BExOP9DEBV5W5P4Q25J3XCJBP5S9" localSheetId="6" hidden="1">#REF!</definedName>
    <definedName name="BExOP9DEBV5W5P4Q25J3XCJBP5S9" localSheetId="17" hidden="1">#REF!</definedName>
    <definedName name="BExOP9DEBV5W5P4Q25J3XCJBP5S9" hidden="1">#REF!</definedName>
    <definedName name="BExOPFNYRBL0BFM23LZBJTADNOE4" localSheetId="6" hidden="1">#REF!</definedName>
    <definedName name="BExOPFNYRBL0BFM23LZBJTADNOE4" localSheetId="17" hidden="1">#REF!</definedName>
    <definedName name="BExOPFNYRBL0BFM23LZBJTADNOE4" hidden="1">#REF!</definedName>
    <definedName name="BExOPINVFSIZMCVT9YGT2AODVCX3" localSheetId="6" hidden="1">#REF!</definedName>
    <definedName name="BExOPINVFSIZMCVT9YGT2AODVCX3" localSheetId="17" hidden="1">#REF!</definedName>
    <definedName name="BExOPINVFSIZMCVT9YGT2AODVCX3" hidden="1">#REF!</definedName>
    <definedName name="BExOQ1JN4SAC44RTMZIGHSW023WA" localSheetId="6" hidden="1">#REF!</definedName>
    <definedName name="BExOQ1JN4SAC44RTMZIGHSW023WA" localSheetId="17" hidden="1">#REF!</definedName>
    <definedName name="BExOQ1JN4SAC44RTMZIGHSW023WA" hidden="1">#REF!</definedName>
    <definedName name="BExOQ256YMF115DJL3KBPNKABJ90" localSheetId="6" hidden="1">#REF!</definedName>
    <definedName name="BExOQ256YMF115DJL3KBPNKABJ90" localSheetId="17" hidden="1">#REF!</definedName>
    <definedName name="BExOQ256YMF115DJL3KBPNKABJ90" hidden="1">#REF!</definedName>
    <definedName name="BExQ19DEUOLC11IW32E2AMVZLFF1" localSheetId="6" hidden="1">#REF!</definedName>
    <definedName name="BExQ19DEUOLC11IW32E2AMVZLFF1" localSheetId="17" hidden="1">#REF!</definedName>
    <definedName name="BExQ19DEUOLC11IW32E2AMVZLFF1" hidden="1">#REF!</definedName>
    <definedName name="BExQ1OCW3L24TN0BYVRE2NE3IK1O" localSheetId="6" hidden="1">#REF!</definedName>
    <definedName name="BExQ1OCW3L24TN0BYVRE2NE3IK1O" localSheetId="17" hidden="1">#REF!</definedName>
    <definedName name="BExQ1OCW3L24TN0BYVRE2NE3IK1O" hidden="1">#REF!</definedName>
    <definedName name="BExQ29C73XR33S3668YYSYZAIHTG" localSheetId="6" hidden="1">#REF!</definedName>
    <definedName name="BExQ29C73XR33S3668YYSYZAIHTG" localSheetId="17" hidden="1">#REF!</definedName>
    <definedName name="BExQ29C73XR33S3668YYSYZAIHTG" hidden="1">#REF!</definedName>
    <definedName name="BExQ2FS228IUDUP2023RA1D4AO4C" localSheetId="6" hidden="1">#REF!</definedName>
    <definedName name="BExQ2FS228IUDUP2023RA1D4AO4C" localSheetId="17" hidden="1">#REF!</definedName>
    <definedName name="BExQ2FS228IUDUP2023RA1D4AO4C" hidden="1">#REF!</definedName>
    <definedName name="BExQ2L0XYWLY9VPZWXYYFRIRQRJ1" localSheetId="6" hidden="1">#REF!</definedName>
    <definedName name="BExQ2L0XYWLY9VPZWXYYFRIRQRJ1" localSheetId="17" hidden="1">#REF!</definedName>
    <definedName name="BExQ2L0XYWLY9VPZWXYYFRIRQRJ1" hidden="1">#REF!</definedName>
    <definedName name="BExQ2M841F5Z1BQYR8DG5FKK0LIU" localSheetId="6" hidden="1">#REF!</definedName>
    <definedName name="BExQ2M841F5Z1BQYR8DG5FKK0LIU" localSheetId="17" hidden="1">#REF!</definedName>
    <definedName name="BExQ2M841F5Z1BQYR8DG5FKK0LIU" hidden="1">#REF!</definedName>
    <definedName name="BExQ2STHO7AXYTS1VPPHQMX1WT30" localSheetId="6" hidden="1">#REF!</definedName>
    <definedName name="BExQ2STHO7AXYTS1VPPHQMX1WT30" localSheetId="17" hidden="1">#REF!</definedName>
    <definedName name="BExQ2STHO7AXYTS1VPPHQMX1WT30" hidden="1">#REF!</definedName>
    <definedName name="BExQ2XWXHMQMQ99FF9293AEQHABB" localSheetId="6" hidden="1">#REF!</definedName>
    <definedName name="BExQ2XWXHMQMQ99FF9293AEQHABB" localSheetId="17" hidden="1">#REF!</definedName>
    <definedName name="BExQ2XWXHMQMQ99FF9293AEQHABB" hidden="1">#REF!</definedName>
    <definedName name="BExQ300G8I8TK45A0MVHV15422EU" localSheetId="6" hidden="1">#REF!</definedName>
    <definedName name="BExQ300G8I8TK45A0MVHV15422EU" localSheetId="17" hidden="1">#REF!</definedName>
    <definedName name="BExQ300G8I8TK45A0MVHV15422EU" hidden="1">#REF!</definedName>
    <definedName name="BExQ305RBEODGNAETZ0EZQLLDZZD" localSheetId="6" hidden="1">#REF!</definedName>
    <definedName name="BExQ305RBEODGNAETZ0EZQLLDZZD" localSheetId="17" hidden="1">#REF!</definedName>
    <definedName name="BExQ305RBEODGNAETZ0EZQLLDZZD" hidden="1">#REF!</definedName>
    <definedName name="BExQ37SZQJSC2C73FY2IJY852LVP" localSheetId="6" hidden="1">#REF!</definedName>
    <definedName name="BExQ37SZQJSC2C73FY2IJY852LVP" localSheetId="17" hidden="1">#REF!</definedName>
    <definedName name="BExQ37SZQJSC2C73FY2IJY852LVP" hidden="1">#REF!</definedName>
    <definedName name="BExQ39R28MXSG2SEV956F0KZ20AN" localSheetId="6" hidden="1">#REF!</definedName>
    <definedName name="BExQ39R28MXSG2SEV956F0KZ20AN" localSheetId="17" hidden="1">#REF!</definedName>
    <definedName name="BExQ39R28MXSG2SEV956F0KZ20AN" hidden="1">#REF!</definedName>
    <definedName name="BExQ3D1P3M5Z3HLMEZ17E0BLEE4U" localSheetId="6" hidden="1">#REF!</definedName>
    <definedName name="BExQ3D1P3M5Z3HLMEZ17E0BLEE4U" localSheetId="17" hidden="1">#REF!</definedName>
    <definedName name="BExQ3D1P3M5Z3HLMEZ17E0BLEE4U" hidden="1">#REF!</definedName>
    <definedName name="BExQ3EZX6BA2WHKI84SG78UPRTSE" localSheetId="6" hidden="1">#REF!</definedName>
    <definedName name="BExQ3EZX6BA2WHKI84SG78UPRTSE" localSheetId="17" hidden="1">#REF!</definedName>
    <definedName name="BExQ3EZX6BA2WHKI84SG78UPRTSE" hidden="1">#REF!</definedName>
    <definedName name="BExQ3KOX6620WUSBG7PGACNC936P" localSheetId="6" hidden="1">#REF!</definedName>
    <definedName name="BExQ3KOX6620WUSBG7PGACNC936P" localSheetId="17" hidden="1">#REF!</definedName>
    <definedName name="BExQ3KOX6620WUSBG7PGACNC936P" hidden="1">#REF!</definedName>
    <definedName name="BExQ3O4W7QF8BOXTUT4IOGF6YKUD" localSheetId="6" hidden="1">#REF!</definedName>
    <definedName name="BExQ3O4W7QF8BOXTUT4IOGF6YKUD" localSheetId="17" hidden="1">#REF!</definedName>
    <definedName name="BExQ3O4W7QF8BOXTUT4IOGF6YKUD" hidden="1">#REF!</definedName>
    <definedName name="BExQ3PXOWSN8561ZR8IEY8ZASI3B" localSheetId="6" hidden="1">#REF!</definedName>
    <definedName name="BExQ3PXOWSN8561ZR8IEY8ZASI3B" localSheetId="17" hidden="1">#REF!</definedName>
    <definedName name="BExQ3PXOWSN8561ZR8IEY8ZASI3B" hidden="1">#REF!</definedName>
    <definedName name="BExQ3TZF04IPY0B0UG9CQQ5736UA" localSheetId="6" hidden="1">#REF!</definedName>
    <definedName name="BExQ3TZF04IPY0B0UG9CQQ5736UA" localSheetId="17" hidden="1">#REF!</definedName>
    <definedName name="BExQ3TZF04IPY0B0UG9CQQ5736UA" hidden="1">#REF!</definedName>
    <definedName name="BExQ42IU9MNDYLODP41DL6YTZMAR" localSheetId="6" hidden="1">#REF!</definedName>
    <definedName name="BExQ42IU9MNDYLODP41DL6YTZMAR" localSheetId="17" hidden="1">#REF!</definedName>
    <definedName name="BExQ42IU9MNDYLODP41DL6YTZMAR" hidden="1">#REF!</definedName>
    <definedName name="BExQ42O4PHH156IHXSW0JAYAC0NJ" localSheetId="6" hidden="1">#REF!</definedName>
    <definedName name="BExQ42O4PHH156IHXSW0JAYAC0NJ" localSheetId="17" hidden="1">#REF!</definedName>
    <definedName name="BExQ42O4PHH156IHXSW0JAYAC0NJ" hidden="1">#REF!</definedName>
    <definedName name="BExQ452HF7N1HYPXJXQ8WD6SOWUV" localSheetId="6" hidden="1">#REF!</definedName>
    <definedName name="BExQ452HF7N1HYPXJXQ8WD6SOWUV" localSheetId="17" hidden="1">#REF!</definedName>
    <definedName name="BExQ452HF7N1HYPXJXQ8WD6SOWUV" hidden="1">#REF!</definedName>
    <definedName name="BExQ4BTBSHPHVEDRCXC2ROW8PLFC" localSheetId="6" hidden="1">#REF!</definedName>
    <definedName name="BExQ4BTBSHPHVEDRCXC2ROW8PLFC" localSheetId="17" hidden="1">#REF!</definedName>
    <definedName name="BExQ4BTBSHPHVEDRCXC2ROW8PLFC" hidden="1">#REF!</definedName>
    <definedName name="BExQ4DGKF54SRKQUTUT4B1CZSS62" localSheetId="6" hidden="1">#REF!</definedName>
    <definedName name="BExQ4DGKF54SRKQUTUT4B1CZSS62" localSheetId="17" hidden="1">#REF!</definedName>
    <definedName name="BExQ4DGKF54SRKQUTUT4B1CZSS62" hidden="1">#REF!</definedName>
    <definedName name="BExQ4T74LQ5PYTV1MUQUW75A4BDY" localSheetId="6" hidden="1">#REF!</definedName>
    <definedName name="BExQ4T74LQ5PYTV1MUQUW75A4BDY" localSheetId="17" hidden="1">#REF!</definedName>
    <definedName name="BExQ4T74LQ5PYTV1MUQUW75A4BDY" hidden="1">#REF!</definedName>
    <definedName name="BExQ4XJHD7EJCNH7S1MJDZJ2MNWG" localSheetId="6" hidden="1">#REF!</definedName>
    <definedName name="BExQ4XJHD7EJCNH7S1MJDZJ2MNWG" localSheetId="17" hidden="1">#REF!</definedName>
    <definedName name="BExQ4XJHD7EJCNH7S1MJDZJ2MNWG" hidden="1">#REF!</definedName>
    <definedName name="BExQ5039ZCEWBUJHU682G4S89J03" localSheetId="6" hidden="1">#REF!</definedName>
    <definedName name="BExQ5039ZCEWBUJHU682G4S89J03" localSheetId="17" hidden="1">#REF!</definedName>
    <definedName name="BExQ5039ZCEWBUJHU682G4S89J03" hidden="1">#REF!</definedName>
    <definedName name="BExQ56Z9W6YHZHRXOFFI8EFA7CDI" localSheetId="6" hidden="1">#REF!</definedName>
    <definedName name="BExQ56Z9W6YHZHRXOFFI8EFA7CDI" localSheetId="17" hidden="1">#REF!</definedName>
    <definedName name="BExQ56Z9W6YHZHRXOFFI8EFA7CDI" hidden="1">#REF!</definedName>
    <definedName name="BExQ58MP5FO5Q5CIXVMMYWWPEFW3" localSheetId="6" hidden="1">#REF!</definedName>
    <definedName name="BExQ58MP5FO5Q5CIXVMMYWWPEFW3" localSheetId="17" hidden="1">#REF!</definedName>
    <definedName name="BExQ58MP5FO5Q5CIXVMMYWWPEFW3" hidden="1">#REF!</definedName>
    <definedName name="BExQ5KX3Z668H1KUCKZ9J24HUQ1F" localSheetId="6" hidden="1">#REF!</definedName>
    <definedName name="BExQ5KX3Z668H1KUCKZ9J24HUQ1F" localSheetId="17" hidden="1">#REF!</definedName>
    <definedName name="BExQ5KX3Z668H1KUCKZ9J24HUQ1F" hidden="1">#REF!</definedName>
    <definedName name="BExQ5SPMSOCJYLAY20NB5A6O32RE" localSheetId="6" hidden="1">#REF!</definedName>
    <definedName name="BExQ5SPMSOCJYLAY20NB5A6O32RE" localSheetId="17" hidden="1">#REF!</definedName>
    <definedName name="BExQ5SPMSOCJYLAY20NB5A6O32RE" hidden="1">#REF!</definedName>
    <definedName name="BExQ5UICMGTMK790KTLK49MAGXRC" localSheetId="6" hidden="1">#REF!</definedName>
    <definedName name="BExQ5UICMGTMK790KTLK49MAGXRC" localSheetId="17" hidden="1">#REF!</definedName>
    <definedName name="BExQ5UICMGTMK790KTLK49MAGXRC" hidden="1">#REF!</definedName>
    <definedName name="BExQ5YUUK9FD0QGTY4WD0W90O7OL" localSheetId="6" hidden="1">#REF!</definedName>
    <definedName name="BExQ5YUUK9FD0QGTY4WD0W90O7OL" localSheetId="17" hidden="1">#REF!</definedName>
    <definedName name="BExQ5YUUK9FD0QGTY4WD0W90O7OL" hidden="1">#REF!</definedName>
    <definedName name="BExQ62WGBSDPG7ZU34W0N8X45R3X" localSheetId="6" hidden="1">#REF!</definedName>
    <definedName name="BExQ62WGBSDPG7ZU34W0N8X45R3X" localSheetId="17" hidden="1">#REF!</definedName>
    <definedName name="BExQ62WGBSDPG7ZU34W0N8X45R3X" hidden="1">#REF!</definedName>
    <definedName name="BExQ63793YQ9BH7JLCNRIATIGTRG" localSheetId="6" hidden="1">#REF!</definedName>
    <definedName name="BExQ63793YQ9BH7JLCNRIATIGTRG" localSheetId="17" hidden="1">#REF!</definedName>
    <definedName name="BExQ63793YQ9BH7JLCNRIATIGTRG" hidden="1">#REF!</definedName>
    <definedName name="BExQ6CN1EF2UPZ57ZYMGK8TUJQSS" localSheetId="6" hidden="1">#REF!</definedName>
    <definedName name="BExQ6CN1EF2UPZ57ZYMGK8TUJQSS" localSheetId="17" hidden="1">#REF!</definedName>
    <definedName name="BExQ6CN1EF2UPZ57ZYMGK8TUJQSS" hidden="1">#REF!</definedName>
    <definedName name="BExQ6FSF8BMWVLJI7Y7MKPG9SU5O" localSheetId="6" hidden="1">#REF!</definedName>
    <definedName name="BExQ6FSF8BMWVLJI7Y7MKPG9SU5O" localSheetId="17" hidden="1">#REF!</definedName>
    <definedName name="BExQ6FSF8BMWVLJI7Y7MKPG9SU5O" hidden="1">#REF!</definedName>
    <definedName name="BExQ6M2YXJ8AMRJF3QGHC40ADAHZ" localSheetId="6" hidden="1">#REF!</definedName>
    <definedName name="BExQ6M2YXJ8AMRJF3QGHC40ADAHZ" localSheetId="17" hidden="1">#REF!</definedName>
    <definedName name="BExQ6M2YXJ8AMRJF3QGHC40ADAHZ" hidden="1">#REF!</definedName>
    <definedName name="BExQ6M8B0X44N9TV56ATUVHGDI00" localSheetId="6" hidden="1">#REF!</definedName>
    <definedName name="BExQ6M8B0X44N9TV56ATUVHGDI00" localSheetId="17" hidden="1">#REF!</definedName>
    <definedName name="BExQ6M8B0X44N9TV56ATUVHGDI00" hidden="1">#REF!</definedName>
    <definedName name="BExQ6POH065GV0I74XXVD0VUPBJW" localSheetId="6" hidden="1">#REF!</definedName>
    <definedName name="BExQ6POH065GV0I74XXVD0VUPBJW" localSheetId="17" hidden="1">#REF!</definedName>
    <definedName name="BExQ6POH065GV0I74XXVD0VUPBJW" hidden="1">#REF!</definedName>
    <definedName name="BExQ6WV9KPSMXPPLGZ3KK4WNYTHU" localSheetId="6" hidden="1">#REF!</definedName>
    <definedName name="BExQ6WV9KPSMXPPLGZ3KK4WNYTHU" localSheetId="17" hidden="1">#REF!</definedName>
    <definedName name="BExQ6WV9KPSMXPPLGZ3KK4WNYTHU" hidden="1">#REF!</definedName>
    <definedName name="BExQ7541G92R52ECOIYO6UXIWJJ4" localSheetId="6" hidden="1">#REF!</definedName>
    <definedName name="BExQ7541G92R52ECOIYO6UXIWJJ4" localSheetId="17" hidden="1">#REF!</definedName>
    <definedName name="BExQ7541G92R52ECOIYO6UXIWJJ4" hidden="1">#REF!</definedName>
    <definedName name="BExQ783XTMM2A9I3UKCFWJH1PP2N" localSheetId="6" hidden="1">#REF!</definedName>
    <definedName name="BExQ783XTMM2A9I3UKCFWJH1PP2N" localSheetId="17" hidden="1">#REF!</definedName>
    <definedName name="BExQ783XTMM2A9I3UKCFWJH1PP2N" hidden="1">#REF!</definedName>
    <definedName name="BExQ79LX01ZPQB8EGD1ZHR2VK2H3" localSheetId="6" hidden="1">#REF!</definedName>
    <definedName name="BExQ79LX01ZPQB8EGD1ZHR2VK2H3" localSheetId="17" hidden="1">#REF!</definedName>
    <definedName name="BExQ79LX01ZPQB8EGD1ZHR2VK2H3" hidden="1">#REF!</definedName>
    <definedName name="BExQ7B3V9MGDK2OIJ61XXFBFLJFZ" localSheetId="6" hidden="1">#REF!</definedName>
    <definedName name="BExQ7B3V9MGDK2OIJ61XXFBFLJFZ" localSheetId="17" hidden="1">#REF!</definedName>
    <definedName name="BExQ7B3V9MGDK2OIJ61XXFBFLJFZ" hidden="1">#REF!</definedName>
    <definedName name="BExQ7CB046NVPF9ZXDGA7OXOLSLX" localSheetId="6" hidden="1">#REF!</definedName>
    <definedName name="BExQ7CB046NVPF9ZXDGA7OXOLSLX" localSheetId="17" hidden="1">#REF!</definedName>
    <definedName name="BExQ7CB046NVPF9ZXDGA7OXOLSLX" hidden="1">#REF!</definedName>
    <definedName name="BExQ7IWDCGGOO1HTJ97YGO1CK3R9" localSheetId="6" hidden="1">#REF!</definedName>
    <definedName name="BExQ7IWDCGGOO1HTJ97YGO1CK3R9" localSheetId="17" hidden="1">#REF!</definedName>
    <definedName name="BExQ7IWDCGGOO1HTJ97YGO1CK3R9" hidden="1">#REF!</definedName>
    <definedName name="BExQ7JNFIEGS2HKNBALH3Q2N5G7Z" localSheetId="6" hidden="1">#REF!</definedName>
    <definedName name="BExQ7JNFIEGS2HKNBALH3Q2N5G7Z" localSheetId="17" hidden="1">#REF!</definedName>
    <definedName name="BExQ7JNFIEGS2HKNBALH3Q2N5G7Z" hidden="1">#REF!</definedName>
    <definedName name="BExQ7MY3U2Z1IZ71U5LJUD00VVB4" localSheetId="6" hidden="1">#REF!</definedName>
    <definedName name="BExQ7MY3U2Z1IZ71U5LJUD00VVB4" localSheetId="17" hidden="1">#REF!</definedName>
    <definedName name="BExQ7MY3U2Z1IZ71U5LJUD00VVB4" hidden="1">#REF!</definedName>
    <definedName name="BExQ7XL2Q1GVUFL1F9KK0K0EXMWG" localSheetId="6" hidden="1">#REF!</definedName>
    <definedName name="BExQ7XL2Q1GVUFL1F9KK0K0EXMWG" localSheetId="17" hidden="1">#REF!</definedName>
    <definedName name="BExQ7XL2Q1GVUFL1F9KK0K0EXMWG" hidden="1">#REF!</definedName>
    <definedName name="BExQ8469L3ZRZ3KYZPYMSJIDL7Y5" localSheetId="6" hidden="1">#REF!</definedName>
    <definedName name="BExQ8469L3ZRZ3KYZPYMSJIDL7Y5" localSheetId="17" hidden="1">#REF!</definedName>
    <definedName name="BExQ8469L3ZRZ3KYZPYMSJIDL7Y5" hidden="1">#REF!</definedName>
    <definedName name="BExQ84MJB94HL3BWRN50M4NCB6Z0" localSheetId="6" hidden="1">#REF!</definedName>
    <definedName name="BExQ84MJB94HL3BWRN50M4NCB6Z0" localSheetId="17" hidden="1">#REF!</definedName>
    <definedName name="BExQ84MJB94HL3BWRN50M4NCB6Z0" hidden="1">#REF!</definedName>
    <definedName name="BExQ8583ZE00NW7T9OF11OT9IA14" localSheetId="6" hidden="1">#REF!</definedName>
    <definedName name="BExQ8583ZE00NW7T9OF11OT9IA14" localSheetId="17" hidden="1">#REF!</definedName>
    <definedName name="BExQ8583ZE00NW7T9OF11OT9IA14" hidden="1">#REF!</definedName>
    <definedName name="BExQ8A0RPE3IMIFIZLUE7KD2N21W" localSheetId="6" hidden="1">#REF!</definedName>
    <definedName name="BExQ8A0RPE3IMIFIZLUE7KD2N21W" localSheetId="17" hidden="1">#REF!</definedName>
    <definedName name="BExQ8A0RPE3IMIFIZLUE7KD2N21W" hidden="1">#REF!</definedName>
    <definedName name="BExQ8ABK6H1ADV2R2OYT8NFFYG2N" localSheetId="6" hidden="1">#REF!</definedName>
    <definedName name="BExQ8ABK6H1ADV2R2OYT8NFFYG2N" localSheetId="17" hidden="1">#REF!</definedName>
    <definedName name="BExQ8ABK6H1ADV2R2OYT8NFFYG2N" hidden="1">#REF!</definedName>
    <definedName name="BExQ8DM90XJ6GCJIK9LC5O82I2TJ" localSheetId="6" hidden="1">#REF!</definedName>
    <definedName name="BExQ8DM90XJ6GCJIK9LC5O82I2TJ" localSheetId="17" hidden="1">#REF!</definedName>
    <definedName name="BExQ8DM90XJ6GCJIK9LC5O82I2TJ" hidden="1">#REF!</definedName>
    <definedName name="BExQ8G0K46ZORA0QVQTDI7Z8LXGF" localSheetId="6" hidden="1">#REF!</definedName>
    <definedName name="BExQ8G0K46ZORA0QVQTDI7Z8LXGF" localSheetId="17" hidden="1">#REF!</definedName>
    <definedName name="BExQ8G0K46ZORA0QVQTDI7Z8LXGF" hidden="1">#REF!</definedName>
    <definedName name="BExQ8O3WEU8HNTTGKTW5T0QSKCLP" localSheetId="6" hidden="1">#REF!</definedName>
    <definedName name="BExQ8O3WEU8HNTTGKTW5T0QSKCLP" localSheetId="17" hidden="1">#REF!</definedName>
    <definedName name="BExQ8O3WEU8HNTTGKTW5T0QSKCLP" hidden="1">#REF!</definedName>
    <definedName name="BExQ8ZCEDBOBJA3D9LDP5TU2WYGR" localSheetId="6" hidden="1">#REF!</definedName>
    <definedName name="BExQ8ZCEDBOBJA3D9LDP5TU2WYGR" localSheetId="17" hidden="1">#REF!</definedName>
    <definedName name="BExQ8ZCEDBOBJA3D9LDP5TU2WYGR" hidden="1">#REF!</definedName>
    <definedName name="BExQ94LAW6MAQBWY25WTBFV5PPZJ" localSheetId="6" hidden="1">#REF!</definedName>
    <definedName name="BExQ94LAW6MAQBWY25WTBFV5PPZJ" localSheetId="17" hidden="1">#REF!</definedName>
    <definedName name="BExQ94LAW6MAQBWY25WTBFV5PPZJ" hidden="1">#REF!</definedName>
    <definedName name="BExQ968K8V66L55PCVI3B4VR4FW6" localSheetId="6" hidden="1">#REF!</definedName>
    <definedName name="BExQ968K8V66L55PCVI3B4VR4FW6" localSheetId="17" hidden="1">#REF!</definedName>
    <definedName name="BExQ968K8V66L55PCVI3B4VR4FW6" hidden="1">#REF!</definedName>
    <definedName name="BExQ97QIPOSSRK978N8P234Y1XA4" localSheetId="6" hidden="1">#REF!</definedName>
    <definedName name="BExQ97QIPOSSRK978N8P234Y1XA4" localSheetId="17" hidden="1">#REF!</definedName>
    <definedName name="BExQ97QIPOSSRK978N8P234Y1XA4" hidden="1">#REF!</definedName>
    <definedName name="BExQ9DFHXLBKBS9DWH05G83SL12Z" localSheetId="6" hidden="1">#REF!</definedName>
    <definedName name="BExQ9DFHXLBKBS9DWH05G83SL12Z" localSheetId="17" hidden="1">#REF!</definedName>
    <definedName name="BExQ9DFHXLBKBS9DWH05G83SL12Z" hidden="1">#REF!</definedName>
    <definedName name="BExQ9E6FBAXTHGF3RXANFIA77GXP" localSheetId="6" hidden="1">#REF!</definedName>
    <definedName name="BExQ9E6FBAXTHGF3RXANFIA77GXP" localSheetId="17" hidden="1">#REF!</definedName>
    <definedName name="BExQ9E6FBAXTHGF3RXANFIA77GXP" hidden="1">#REF!</definedName>
    <definedName name="BExQ9J4ID0TGFFFJSQ9PFAMXOYZ1" localSheetId="6" hidden="1">#REF!</definedName>
    <definedName name="BExQ9J4ID0TGFFFJSQ9PFAMXOYZ1" localSheetId="17" hidden="1">#REF!</definedName>
    <definedName name="BExQ9J4ID0TGFFFJSQ9PFAMXOYZ1" hidden="1">#REF!</definedName>
    <definedName name="BExQ9KX9734KIAK7IMRLHCPYDHO2" localSheetId="6" hidden="1">#REF!</definedName>
    <definedName name="BExQ9KX9734KIAK7IMRLHCPYDHO2" localSheetId="17" hidden="1">#REF!</definedName>
    <definedName name="BExQ9KX9734KIAK7IMRLHCPYDHO2" hidden="1">#REF!</definedName>
    <definedName name="BExQ9L81FF4I7816VTPFBDWVU4CW" localSheetId="6" hidden="1">#REF!</definedName>
    <definedName name="BExQ9L81FF4I7816VTPFBDWVU4CW" localSheetId="17" hidden="1">#REF!</definedName>
    <definedName name="BExQ9L81FF4I7816VTPFBDWVU4CW" hidden="1">#REF!</definedName>
    <definedName name="BExQ9M4E2ACZOWWWP1JJIQO8AHUM" localSheetId="6" hidden="1">#REF!</definedName>
    <definedName name="BExQ9M4E2ACZOWWWP1JJIQO8AHUM" localSheetId="17" hidden="1">#REF!</definedName>
    <definedName name="BExQ9M4E2ACZOWWWP1JJIQO8AHUM" hidden="1">#REF!</definedName>
    <definedName name="BExQ9TBCP5IJKSQLYEBE6FQLF16I" localSheetId="6" hidden="1">#REF!</definedName>
    <definedName name="BExQ9TBCP5IJKSQLYEBE6FQLF16I" localSheetId="17" hidden="1">#REF!</definedName>
    <definedName name="BExQ9TBCP5IJKSQLYEBE6FQLF16I" hidden="1">#REF!</definedName>
    <definedName name="BExQ9UTANMJCK7LJ4OQMD6F2Q01L" localSheetId="6" hidden="1">#REF!</definedName>
    <definedName name="BExQ9UTANMJCK7LJ4OQMD6F2Q01L" localSheetId="17" hidden="1">#REF!</definedName>
    <definedName name="BExQ9UTANMJCK7LJ4OQMD6F2Q01L" hidden="1">#REF!</definedName>
    <definedName name="BExQ9ZLYHWABXAA9NJDW8ZS0UQ9P" localSheetId="6" hidden="1">#REF!</definedName>
    <definedName name="BExQ9ZLYHWABXAA9NJDW8ZS0UQ9P" localSheetId="17" hidden="1">#REF!</definedName>
    <definedName name="BExQ9ZLYHWABXAA9NJDW8ZS0UQ9P" hidden="1">#REF!</definedName>
    <definedName name="BExQ9ZWQ19KSRZNZNPY6ZNWEST1J" localSheetId="6" hidden="1">#REF!</definedName>
    <definedName name="BExQ9ZWQ19KSRZNZNPY6ZNWEST1J" localSheetId="17" hidden="1">#REF!</definedName>
    <definedName name="BExQ9ZWQ19KSRZNZNPY6ZNWEST1J" hidden="1">#REF!</definedName>
    <definedName name="BExQA324HSCK40ENJUT9CS9EC71B" localSheetId="6" hidden="1">#REF!</definedName>
    <definedName name="BExQA324HSCK40ENJUT9CS9EC71B" localSheetId="17" hidden="1">#REF!</definedName>
    <definedName name="BExQA324HSCK40ENJUT9CS9EC71B" hidden="1">#REF!</definedName>
    <definedName name="BExQA55GY0STSNBWQCWN8E31ZXCS" localSheetId="6" hidden="1">#REF!</definedName>
    <definedName name="BExQA55GY0STSNBWQCWN8E31ZXCS" localSheetId="17" hidden="1">#REF!</definedName>
    <definedName name="BExQA55GY0STSNBWQCWN8E31ZXCS" hidden="1">#REF!</definedName>
    <definedName name="BExQA7URC7M82I0T9RUF90GCS15S" localSheetId="6" hidden="1">#REF!</definedName>
    <definedName name="BExQA7URC7M82I0T9RUF90GCS15S" localSheetId="17" hidden="1">#REF!</definedName>
    <definedName name="BExQA7URC7M82I0T9RUF90GCS15S" hidden="1">#REF!</definedName>
    <definedName name="BExQA9HZIN9XEMHEEVHT99UU9Z82" localSheetId="6" hidden="1">#REF!</definedName>
    <definedName name="BExQA9HZIN9XEMHEEVHT99UU9Z82" localSheetId="17" hidden="1">#REF!</definedName>
    <definedName name="BExQA9HZIN9XEMHEEVHT99UU9Z82" hidden="1">#REF!</definedName>
    <definedName name="BExQAELFYH92K8CJL155181UDORO" localSheetId="6" hidden="1">#REF!</definedName>
    <definedName name="BExQAELFYH92K8CJL155181UDORO" localSheetId="17" hidden="1">#REF!</definedName>
    <definedName name="BExQAELFYH92K8CJL155181UDORO" hidden="1">#REF!</definedName>
    <definedName name="BExQAG8PP8R5NJKNQD1U4QOSD6X5" localSheetId="6" hidden="1">#REF!</definedName>
    <definedName name="BExQAG8PP8R5NJKNQD1U4QOSD6X5" localSheetId="17" hidden="1">#REF!</definedName>
    <definedName name="BExQAG8PP8R5NJKNQD1U4QOSD6X5" hidden="1">#REF!</definedName>
    <definedName name="BExQAVTR32SDHZQ69KNYF6UXXKS2" localSheetId="6" hidden="1">#REF!</definedName>
    <definedName name="BExQAVTR32SDHZQ69KNYF6UXXKS2" localSheetId="17" hidden="1">#REF!</definedName>
    <definedName name="BExQAVTR32SDHZQ69KNYF6UXXKS2" hidden="1">#REF!</definedName>
    <definedName name="BExQBBETZJ7LHJ9CLAL3GEKQFEGR" localSheetId="6" hidden="1">#REF!</definedName>
    <definedName name="BExQBBETZJ7LHJ9CLAL3GEKQFEGR" localSheetId="17" hidden="1">#REF!</definedName>
    <definedName name="BExQBBETZJ7LHJ9CLAL3GEKQFEGR" hidden="1">#REF!</definedName>
    <definedName name="BExQBDICMZTSA1X73TMHNO4JSFLN" localSheetId="6" hidden="1">#REF!</definedName>
    <definedName name="BExQBDICMZTSA1X73TMHNO4JSFLN" localSheetId="17" hidden="1">#REF!</definedName>
    <definedName name="BExQBDICMZTSA1X73TMHNO4JSFLN" hidden="1">#REF!</definedName>
    <definedName name="BExQBEER6CRCRPSSL61S0OMH57ZA" localSheetId="6" hidden="1">#REF!</definedName>
    <definedName name="BExQBEER6CRCRPSSL61S0OMH57ZA" localSheetId="17" hidden="1">#REF!</definedName>
    <definedName name="BExQBEER6CRCRPSSL61S0OMH57ZA" hidden="1">#REF!</definedName>
    <definedName name="BExQBFR753FNBMC27WEQJT8UKANJ" localSheetId="6" hidden="1">#REF!</definedName>
    <definedName name="BExQBFR753FNBMC27WEQJT8UKANJ" localSheetId="17" hidden="1">#REF!</definedName>
    <definedName name="BExQBFR753FNBMC27WEQJT8UKANJ" hidden="1">#REF!</definedName>
    <definedName name="BExQBIGGY5TXI2FJVVZSLZ0LTZYH" localSheetId="6" hidden="1">#REF!</definedName>
    <definedName name="BExQBIGGY5TXI2FJVVZSLZ0LTZYH" localSheetId="17" hidden="1">#REF!</definedName>
    <definedName name="BExQBIGGY5TXI2FJVVZSLZ0LTZYH" hidden="1">#REF!</definedName>
    <definedName name="BExQBM1RUSIQ85LLMM2159BYDPIP" localSheetId="6" hidden="1">#REF!</definedName>
    <definedName name="BExQBM1RUSIQ85LLMM2159BYDPIP" localSheetId="17" hidden="1">#REF!</definedName>
    <definedName name="BExQBM1RUSIQ85LLMM2159BYDPIP" hidden="1">#REF!</definedName>
    <definedName name="BExQBOWE543K7PGA5S7SVU2QKPM3" localSheetId="6" hidden="1">#REF!</definedName>
    <definedName name="BExQBOWE543K7PGA5S7SVU2QKPM3" localSheetId="17" hidden="1">#REF!</definedName>
    <definedName name="BExQBOWE543K7PGA5S7SVU2QKPM3" hidden="1">#REF!</definedName>
    <definedName name="BExQBPSOZ47V81YAEURP0NQJNTJH" localSheetId="6" hidden="1">#REF!</definedName>
    <definedName name="BExQBPSOZ47V81YAEURP0NQJNTJH" localSheetId="17" hidden="1">#REF!</definedName>
    <definedName name="BExQBPSOZ47V81YAEURP0NQJNTJH" hidden="1">#REF!</definedName>
    <definedName name="BExQC5TWT21CGBKD0IHAXTIN2QB8" localSheetId="6" hidden="1">#REF!</definedName>
    <definedName name="BExQC5TWT21CGBKD0IHAXTIN2QB8" localSheetId="17" hidden="1">#REF!</definedName>
    <definedName name="BExQC5TWT21CGBKD0IHAXTIN2QB8" hidden="1">#REF!</definedName>
    <definedName name="BExQC94JL9F5GW4S8DQCAF4WB2DA" localSheetId="6" hidden="1">#REF!</definedName>
    <definedName name="BExQC94JL9F5GW4S8DQCAF4WB2DA" localSheetId="17" hidden="1">#REF!</definedName>
    <definedName name="BExQC94JL9F5GW4S8DQCAF4WB2DA" hidden="1">#REF!</definedName>
    <definedName name="BExQCKTD8AT0824LGWREXM1B5D1X" localSheetId="6" hidden="1">#REF!</definedName>
    <definedName name="BExQCKTD8AT0824LGWREXM1B5D1X" localSheetId="17" hidden="1">#REF!</definedName>
    <definedName name="BExQCKTD8AT0824LGWREXM1B5D1X" hidden="1">#REF!</definedName>
    <definedName name="BExQCQ7KF4HVXSD72FF3DJGNNO3M" localSheetId="6" hidden="1">#REF!</definedName>
    <definedName name="BExQCQ7KF4HVXSD72FF3DJGNNO3M" localSheetId="17" hidden="1">#REF!</definedName>
    <definedName name="BExQCQ7KF4HVXSD72FF3DJGNNO3M" hidden="1">#REF!</definedName>
    <definedName name="BExQCRPJXI0WNJUFFAC39C0PFUFK" localSheetId="6" hidden="1">#REF!</definedName>
    <definedName name="BExQCRPJXI0WNJUFFAC39C0PFUFK" localSheetId="17" hidden="1">#REF!</definedName>
    <definedName name="BExQCRPJXI0WNJUFFAC39C0PFUFK" hidden="1">#REF!</definedName>
    <definedName name="BExQD571YWOXKR2SX85K5MKQ0AO2" localSheetId="6" hidden="1">#REF!</definedName>
    <definedName name="BExQD571YWOXKR2SX85K5MKQ0AO2" localSheetId="17" hidden="1">#REF!</definedName>
    <definedName name="BExQD571YWOXKR2SX85K5MKQ0AO2" hidden="1">#REF!</definedName>
    <definedName name="BExQDB6VCHN8PNX8EA6JNIEQ2JC2" localSheetId="6" hidden="1">#REF!</definedName>
    <definedName name="BExQDB6VCHN8PNX8EA6JNIEQ2JC2" localSheetId="17" hidden="1">#REF!</definedName>
    <definedName name="BExQDB6VCHN8PNX8EA6JNIEQ2JC2" hidden="1">#REF!</definedName>
    <definedName name="BExQDE1B6U2Q9B73KBENABP71YM1" localSheetId="6" hidden="1">#REF!</definedName>
    <definedName name="BExQDE1B6U2Q9B73KBENABP71YM1" localSheetId="17" hidden="1">#REF!</definedName>
    <definedName name="BExQDE1B6U2Q9B73KBENABP71YM1" hidden="1">#REF!</definedName>
    <definedName name="BExQDGQCN7ZW41QDUHOBJUGQAX40" localSheetId="6" hidden="1">#REF!</definedName>
    <definedName name="BExQDGQCN7ZW41QDUHOBJUGQAX40" localSheetId="17" hidden="1">#REF!</definedName>
    <definedName name="BExQDGQCN7ZW41QDUHOBJUGQAX40" hidden="1">#REF!</definedName>
    <definedName name="BExQED8ZZUEH0WRNOHXI7V9TVC8K" localSheetId="6" hidden="1">#REF!</definedName>
    <definedName name="BExQED8ZZUEH0WRNOHXI7V9TVC8K" localSheetId="17" hidden="1">#REF!</definedName>
    <definedName name="BExQED8ZZUEH0WRNOHXI7V9TVC8K" hidden="1">#REF!</definedName>
    <definedName name="BExQEF1PIJIB9J24OB0M4X1WLBB0" localSheetId="6" hidden="1">#REF!</definedName>
    <definedName name="BExQEF1PIJIB9J24OB0M4X1WLBB0" localSheetId="17" hidden="1">#REF!</definedName>
    <definedName name="BExQEF1PIJIB9J24OB0M4X1WLBB0" hidden="1">#REF!</definedName>
    <definedName name="BExQEMUA4HEFM4OVO8M8MA8PIAW1" localSheetId="6" hidden="1">#REF!</definedName>
    <definedName name="BExQEMUA4HEFM4OVO8M8MA8PIAW1" localSheetId="17" hidden="1">#REF!</definedName>
    <definedName name="BExQEMUA4HEFM4OVO8M8MA8PIAW1" hidden="1">#REF!</definedName>
    <definedName name="BExQEP38QPDKB85WG2WOL17IMB5S" localSheetId="6" hidden="1">#REF!</definedName>
    <definedName name="BExQEP38QPDKB85WG2WOL17IMB5S" localSheetId="17" hidden="1">#REF!</definedName>
    <definedName name="BExQEP38QPDKB85WG2WOL17IMB5S" hidden="1">#REF!</definedName>
    <definedName name="BExQEQ4XZQFIKUXNU9H7WE7AMZ1U" localSheetId="6" hidden="1">#REF!</definedName>
    <definedName name="BExQEQ4XZQFIKUXNU9H7WE7AMZ1U" localSheetId="17" hidden="1">#REF!</definedName>
    <definedName name="BExQEQ4XZQFIKUXNU9H7WE7AMZ1U" hidden="1">#REF!</definedName>
    <definedName name="BExQF1OEB07CRAP6ALNNMJNJ3P2D" localSheetId="6" hidden="1">#REF!</definedName>
    <definedName name="BExQF1OEB07CRAP6ALNNMJNJ3P2D" localSheetId="17" hidden="1">#REF!</definedName>
    <definedName name="BExQF1OEB07CRAP6ALNNMJNJ3P2D" hidden="1">#REF!</definedName>
    <definedName name="BExQF8KKL224NYD20XYLLM2RE7EW" localSheetId="6" hidden="1">#REF!</definedName>
    <definedName name="BExQF8KKL224NYD20XYLLM2RE7EW" localSheetId="17" hidden="1">#REF!</definedName>
    <definedName name="BExQF8KKL224NYD20XYLLM2RE7EW" hidden="1">#REF!</definedName>
    <definedName name="BExQF9X2AQPFJZTCHTU5PTTR0JAH" localSheetId="6" hidden="1">#REF!</definedName>
    <definedName name="BExQF9X2AQPFJZTCHTU5PTTR0JAH" localSheetId="17" hidden="1">#REF!</definedName>
    <definedName name="BExQF9X2AQPFJZTCHTU5PTTR0JAH" hidden="1">#REF!</definedName>
    <definedName name="BExQFAINO9ODQZX6NSM8EBTRD04E" localSheetId="6" hidden="1">#REF!</definedName>
    <definedName name="BExQFAINO9ODQZX6NSM8EBTRD04E" localSheetId="17" hidden="1">#REF!</definedName>
    <definedName name="BExQFAINO9ODQZX6NSM8EBTRD04E" hidden="1">#REF!</definedName>
    <definedName name="BExQFC0M9KKFMQKPLPEO2RQDB7MM" localSheetId="6" hidden="1">#REF!</definedName>
    <definedName name="BExQFC0M9KKFMQKPLPEO2RQDB7MM" localSheetId="17" hidden="1">#REF!</definedName>
    <definedName name="BExQFC0M9KKFMQKPLPEO2RQDB7MM" hidden="1">#REF!</definedName>
    <definedName name="BExQFEEV7627R8TYZCM28C6V6WHE" localSheetId="6" hidden="1">#REF!</definedName>
    <definedName name="BExQFEEV7627R8TYZCM28C6V6WHE" localSheetId="17" hidden="1">#REF!</definedName>
    <definedName name="BExQFEEV7627R8TYZCM28C6V6WHE" hidden="1">#REF!</definedName>
    <definedName name="BExQFEK8NUD04X2OBRA275ADPSDL" localSheetId="6" hidden="1">#REF!</definedName>
    <definedName name="BExQFEK8NUD04X2OBRA275ADPSDL" localSheetId="17" hidden="1">#REF!</definedName>
    <definedName name="BExQFEK8NUD04X2OBRA275ADPSDL" hidden="1">#REF!</definedName>
    <definedName name="BExQFGYIWDR4W0YF7XR6E4EWWJ02" localSheetId="6" hidden="1">#REF!</definedName>
    <definedName name="BExQFGYIWDR4W0YF7XR6E4EWWJ02" localSheetId="17" hidden="1">#REF!</definedName>
    <definedName name="BExQFGYIWDR4W0YF7XR6E4EWWJ02" hidden="1">#REF!</definedName>
    <definedName name="BExQFPNFKA36IAPS22LAUMBDI4KE" localSheetId="6" hidden="1">#REF!</definedName>
    <definedName name="BExQFPNFKA36IAPS22LAUMBDI4KE" localSheetId="17" hidden="1">#REF!</definedName>
    <definedName name="BExQFPNFKA36IAPS22LAUMBDI4KE" hidden="1">#REF!</definedName>
    <definedName name="BExQFPSWEMA8WBUZ4WK20LR13VSU" localSheetId="6" hidden="1">#REF!</definedName>
    <definedName name="BExQFPSWEMA8WBUZ4WK20LR13VSU" localSheetId="17" hidden="1">#REF!</definedName>
    <definedName name="BExQFPSWEMA8WBUZ4WK20LR13VSU" hidden="1">#REF!</definedName>
    <definedName name="BExQFVSPOSCCPF1TLJPIWYWYB8A9" localSheetId="6" hidden="1">#REF!</definedName>
    <definedName name="BExQFVSPOSCCPF1TLJPIWYWYB8A9" localSheetId="17" hidden="1">#REF!</definedName>
    <definedName name="BExQFVSPOSCCPF1TLJPIWYWYB8A9" hidden="1">#REF!</definedName>
    <definedName name="BExQFWJQXNQAW6LUMOEDS6KMJMYL" localSheetId="6" hidden="1">#REF!</definedName>
    <definedName name="BExQFWJQXNQAW6LUMOEDS6KMJMYL" localSheetId="17" hidden="1">#REF!</definedName>
    <definedName name="BExQFWJQXNQAW6LUMOEDS6KMJMYL" hidden="1">#REF!</definedName>
    <definedName name="BExQG8TYRD2G42UA5ZPCRLNKUDMX" localSheetId="6" hidden="1">#REF!</definedName>
    <definedName name="BExQG8TYRD2G42UA5ZPCRLNKUDMX" localSheetId="17" hidden="1">#REF!</definedName>
    <definedName name="BExQG8TYRD2G42UA5ZPCRLNKUDMX" hidden="1">#REF!</definedName>
    <definedName name="BExQG9A8OZ31BDN5QEGQGWG59A43" localSheetId="6" hidden="1">#REF!</definedName>
    <definedName name="BExQG9A8OZ31BDN5QEGQGWG59A43" localSheetId="17" hidden="1">#REF!</definedName>
    <definedName name="BExQG9A8OZ31BDN5QEGQGWG59A43" hidden="1">#REF!</definedName>
    <definedName name="BExQGGBQ2CMSPV4NV4RA7NMBQER6" localSheetId="6" hidden="1">#REF!</definedName>
    <definedName name="BExQGGBQ2CMSPV4NV4RA7NMBQER6" localSheetId="17" hidden="1">#REF!</definedName>
    <definedName name="BExQGGBQ2CMSPV4NV4RA7NMBQER6" hidden="1">#REF!</definedName>
    <definedName name="BExQGO48J9MPCDQ96RBB9UN9AIGT" localSheetId="6" hidden="1">#REF!</definedName>
    <definedName name="BExQGO48J9MPCDQ96RBB9UN9AIGT" localSheetId="17" hidden="1">#REF!</definedName>
    <definedName name="BExQGO48J9MPCDQ96RBB9UN9AIGT" hidden="1">#REF!</definedName>
    <definedName name="BExQGSBB6MJWDW7AYWA0MSFTXKRR" localSheetId="6" hidden="1">#REF!</definedName>
    <definedName name="BExQGSBB6MJWDW7AYWA0MSFTXKRR" localSheetId="17" hidden="1">#REF!</definedName>
    <definedName name="BExQGSBB6MJWDW7AYWA0MSFTXKRR" hidden="1">#REF!</definedName>
    <definedName name="BExQH0UURAJ13AVO5UI04HSRGVYW" localSheetId="6" hidden="1">#REF!</definedName>
    <definedName name="BExQH0UURAJ13AVO5UI04HSRGVYW" localSheetId="17" hidden="1">#REF!</definedName>
    <definedName name="BExQH0UURAJ13AVO5UI04HSRGVYW" hidden="1">#REF!</definedName>
    <definedName name="BExQH5I0FUT0822E2ITR6M5724UF" localSheetId="6" hidden="1">#REF!</definedName>
    <definedName name="BExQH5I0FUT0822E2ITR6M5724UF" localSheetId="17" hidden="1">#REF!</definedName>
    <definedName name="BExQH5I0FUT0822E2ITR6M5724UF" hidden="1">#REF!</definedName>
    <definedName name="BExQH6ZZY0NR8SE48PSI9D0CU1TC" localSheetId="6" hidden="1">#REF!</definedName>
    <definedName name="BExQH6ZZY0NR8SE48PSI9D0CU1TC" localSheetId="17" hidden="1">#REF!</definedName>
    <definedName name="BExQH6ZZY0NR8SE48PSI9D0CU1TC" hidden="1">#REF!</definedName>
    <definedName name="BExQH9P2MCXAJOVEO4GFQT6MNW22" localSheetId="6" hidden="1">#REF!</definedName>
    <definedName name="BExQH9P2MCXAJOVEO4GFQT6MNW22" localSheetId="17" hidden="1">#REF!</definedName>
    <definedName name="BExQH9P2MCXAJOVEO4GFQT6MNW22" hidden="1">#REF!</definedName>
    <definedName name="BExQHCZSBYUY8OKKJXFYWKBBM6AH" localSheetId="6" hidden="1">#REF!</definedName>
    <definedName name="BExQHCZSBYUY8OKKJXFYWKBBM6AH" localSheetId="17" hidden="1">#REF!</definedName>
    <definedName name="BExQHCZSBYUY8OKKJXFYWKBBM6AH" hidden="1">#REF!</definedName>
    <definedName name="BExQHML1J3V7M9VZ3S2S198637RP" localSheetId="6" hidden="1">#REF!</definedName>
    <definedName name="BExQHML1J3V7M9VZ3S2S198637RP" localSheetId="17" hidden="1">#REF!</definedName>
    <definedName name="BExQHML1J3V7M9VZ3S2S198637RP" hidden="1">#REF!</definedName>
    <definedName name="BExQHPKXZ1K33V2F90NZIQRZYIAW" localSheetId="6" hidden="1">#REF!</definedName>
    <definedName name="BExQHPKXZ1K33V2F90NZIQRZYIAW" localSheetId="17" hidden="1">#REF!</definedName>
    <definedName name="BExQHPKXZ1K33V2F90NZIQRZYIAW" hidden="1">#REF!</definedName>
    <definedName name="BExQHRDNW8YFGT2B35K9CYSS1VAI" localSheetId="6" hidden="1">#REF!</definedName>
    <definedName name="BExQHRDNW8YFGT2B35K9CYSS1VAI" localSheetId="17" hidden="1">#REF!</definedName>
    <definedName name="BExQHRDNW8YFGT2B35K9CYSS1VAI" hidden="1">#REF!</definedName>
    <definedName name="BExQHRZ9FBLUG6G6CC88UZA6V39L" localSheetId="6" hidden="1">#REF!</definedName>
    <definedName name="BExQHRZ9FBLUG6G6CC88UZA6V39L" localSheetId="17" hidden="1">#REF!</definedName>
    <definedName name="BExQHRZ9FBLUG6G6CC88UZA6V39L" hidden="1">#REF!</definedName>
    <definedName name="BExQHVF9KD06AG2RXUQJ9X4PVGX4" localSheetId="6" hidden="1">#REF!</definedName>
    <definedName name="BExQHVF9KD06AG2RXUQJ9X4PVGX4" localSheetId="17" hidden="1">#REF!</definedName>
    <definedName name="BExQHVF9KD06AG2RXUQJ9X4PVGX4" hidden="1">#REF!</definedName>
    <definedName name="BExQHZBHVN2L4HC7ACTR73T5OCV0" localSheetId="6" hidden="1">#REF!</definedName>
    <definedName name="BExQHZBHVN2L4HC7ACTR73T5OCV0" localSheetId="17" hidden="1">#REF!</definedName>
    <definedName name="BExQHZBHVN2L4HC7ACTR73T5OCV0" hidden="1">#REF!</definedName>
    <definedName name="BExQI3O3BBL6MXZNJD1S3UD8WBUU" localSheetId="6" hidden="1">#REF!</definedName>
    <definedName name="BExQI3O3BBL6MXZNJD1S3UD8WBUU" localSheetId="17" hidden="1">#REF!</definedName>
    <definedName name="BExQI3O3BBL6MXZNJD1S3UD8WBUU" hidden="1">#REF!</definedName>
    <definedName name="BExQI7431UOEBYKYPVVMNXBZ2ZP2" localSheetId="6" hidden="1">#REF!</definedName>
    <definedName name="BExQI7431UOEBYKYPVVMNXBZ2ZP2" localSheetId="17" hidden="1">#REF!</definedName>
    <definedName name="BExQI7431UOEBYKYPVVMNXBZ2ZP2" hidden="1">#REF!</definedName>
    <definedName name="BExQI85V9TNLDJT5LTRZS10Y26SG" localSheetId="6" hidden="1">#REF!</definedName>
    <definedName name="BExQI85V9TNLDJT5LTRZS10Y26SG" localSheetId="17" hidden="1">#REF!</definedName>
    <definedName name="BExQI85V9TNLDJT5LTRZS10Y26SG" hidden="1">#REF!</definedName>
    <definedName name="BExQI9ICYVAAXE7L1BQSE1VWSQA9" localSheetId="6" hidden="1">#REF!</definedName>
    <definedName name="BExQI9ICYVAAXE7L1BQSE1VWSQA9" localSheetId="17" hidden="1">#REF!</definedName>
    <definedName name="BExQI9ICYVAAXE7L1BQSE1VWSQA9" hidden="1">#REF!</definedName>
    <definedName name="BExQIAPKHVEV8CU1L3TTHJW67FJ5" localSheetId="6" hidden="1">#REF!</definedName>
    <definedName name="BExQIAPKHVEV8CU1L3TTHJW67FJ5" localSheetId="17" hidden="1">#REF!</definedName>
    <definedName name="BExQIAPKHVEV8CU1L3TTHJW67FJ5" hidden="1">#REF!</definedName>
    <definedName name="BExQIAV02RGEQG6AF0CWXU3MS9BZ" localSheetId="6" hidden="1">#REF!</definedName>
    <definedName name="BExQIAV02RGEQG6AF0CWXU3MS9BZ" localSheetId="17" hidden="1">#REF!</definedName>
    <definedName name="BExQIAV02RGEQG6AF0CWXU3MS9BZ" hidden="1">#REF!</definedName>
    <definedName name="BExQIBB4I3Z6AUU0HYV1DHRS13M4" localSheetId="6" hidden="1">#REF!</definedName>
    <definedName name="BExQIBB4I3Z6AUU0HYV1DHRS13M4" localSheetId="17" hidden="1">#REF!</definedName>
    <definedName name="BExQIBB4I3Z6AUU0HYV1DHRS13M4" hidden="1">#REF!</definedName>
    <definedName name="BExQIBWPAXU7HJZLKGJZY3EB7MIS" localSheetId="6" hidden="1">#REF!</definedName>
    <definedName name="BExQIBWPAXU7HJZLKGJZY3EB7MIS" localSheetId="17" hidden="1">#REF!</definedName>
    <definedName name="BExQIBWPAXU7HJZLKGJZY3EB7MIS" hidden="1">#REF!</definedName>
    <definedName name="BExQIHLP9AT969BKBF22IGW76GLI" localSheetId="6" hidden="1">#REF!</definedName>
    <definedName name="BExQIHLP9AT969BKBF22IGW76GLI" localSheetId="17" hidden="1">#REF!</definedName>
    <definedName name="BExQIHLP9AT969BKBF22IGW76GLI" hidden="1">#REF!</definedName>
    <definedName name="BExQIS8O6R36CI01XRY9ISM99TW9" localSheetId="6" hidden="1">#REF!</definedName>
    <definedName name="BExQIS8O6R36CI01XRY9ISM99TW9" localSheetId="17" hidden="1">#REF!</definedName>
    <definedName name="BExQIS8O6R36CI01XRY9ISM99TW9" hidden="1">#REF!</definedName>
    <definedName name="BExQIVJB9MJ25NDUHTCVMSODJY2C" localSheetId="6" hidden="1">#REF!</definedName>
    <definedName name="BExQIVJB9MJ25NDUHTCVMSODJY2C" localSheetId="17" hidden="1">#REF!</definedName>
    <definedName name="BExQIVJB9MJ25NDUHTCVMSODJY2C" hidden="1">#REF!</definedName>
    <definedName name="BExQIWAEMVTWAU39DWIXT17K2A9Z" localSheetId="6" hidden="1">#REF!</definedName>
    <definedName name="BExQIWAEMVTWAU39DWIXT17K2A9Z" localSheetId="17" hidden="1">#REF!</definedName>
    <definedName name="BExQIWAEMVTWAU39DWIXT17K2A9Z" hidden="1">#REF!</definedName>
    <definedName name="BExQJ72T8UR0U461ZLEGOOEPCDIG" localSheetId="6" hidden="1">#REF!</definedName>
    <definedName name="BExQJ72T8UR0U461ZLEGOOEPCDIG" localSheetId="17" hidden="1">#REF!</definedName>
    <definedName name="BExQJ72T8UR0U461ZLEGOOEPCDIG" hidden="1">#REF!</definedName>
    <definedName name="BExQJAZ2QDORCR0K8PR9VHQZ4Y3P" localSheetId="6" hidden="1">#REF!</definedName>
    <definedName name="BExQJAZ2QDORCR0K8PR9VHQZ4Y3P" localSheetId="17" hidden="1">#REF!</definedName>
    <definedName name="BExQJAZ2QDORCR0K8PR9VHQZ4Y3P" hidden="1">#REF!</definedName>
    <definedName name="BExQJBF7LAX128WR7VTMJC88ZLPG" localSheetId="6" hidden="1">#REF!</definedName>
    <definedName name="BExQJBF7LAX128WR7VTMJC88ZLPG" localSheetId="17" hidden="1">#REF!</definedName>
    <definedName name="BExQJBF7LAX128WR7VTMJC88ZLPG" hidden="1">#REF!</definedName>
    <definedName name="BExQJEVCKX6KZHNCLYXY7D0MX5KN" localSheetId="6" hidden="1">#REF!</definedName>
    <definedName name="BExQJEVCKX6KZHNCLYXY7D0MX5KN" localSheetId="17" hidden="1">#REF!</definedName>
    <definedName name="BExQJEVCKX6KZHNCLYXY7D0MX5KN" hidden="1">#REF!</definedName>
    <definedName name="BExQJJYSDX8B0J1QGF2HL071KKA3" localSheetId="6" hidden="1">#REF!</definedName>
    <definedName name="BExQJJYSDX8B0J1QGF2HL071KKA3" localSheetId="17" hidden="1">#REF!</definedName>
    <definedName name="BExQJJYSDX8B0J1QGF2HL071KKA3" hidden="1">#REF!</definedName>
    <definedName name="BExQK1HV6SQQ7CP8H8IUKI9TYXTD" localSheetId="6" hidden="1">#REF!</definedName>
    <definedName name="BExQK1HV6SQQ7CP8H8IUKI9TYXTD" localSheetId="17" hidden="1">#REF!</definedName>
    <definedName name="BExQK1HV6SQQ7CP8H8IUKI9TYXTD" hidden="1">#REF!</definedName>
    <definedName name="BExQK3LE5CSBW1E4H4KHW548FL2R" localSheetId="6" hidden="1">#REF!</definedName>
    <definedName name="BExQK3LE5CSBW1E4H4KHW548FL2R" localSheetId="17" hidden="1">#REF!</definedName>
    <definedName name="BExQK3LE5CSBW1E4H4KHW548FL2R" hidden="1">#REF!</definedName>
    <definedName name="BExQKG6LD6PLNDGNGO9DJXY865BR" localSheetId="6" hidden="1">#REF!</definedName>
    <definedName name="BExQKG6LD6PLNDGNGO9DJXY865BR" localSheetId="17" hidden="1">#REF!</definedName>
    <definedName name="BExQKG6LD6PLNDGNGO9DJXY865BR" hidden="1">#REF!</definedName>
    <definedName name="BExQKUKG8I4CGS9QYSD0H7NHP4JN" localSheetId="6" hidden="1">#REF!</definedName>
    <definedName name="BExQKUKG8I4CGS9QYSD0H7NHP4JN" localSheetId="17" hidden="1">#REF!</definedName>
    <definedName name="BExQKUKG8I4CGS9QYSD0H7NHP4JN" hidden="1">#REF!</definedName>
    <definedName name="BExQL2NSE8OYZFXQH8A23RMVMFW7" localSheetId="6" hidden="1">#REF!</definedName>
    <definedName name="BExQL2NSE8OYZFXQH8A23RMVMFW7" localSheetId="17" hidden="1">#REF!</definedName>
    <definedName name="BExQL2NSE8OYZFXQH8A23RMVMFW7" hidden="1">#REF!</definedName>
    <definedName name="BExQL4GJ3LZJL6JDEHT7UDXW90TV" localSheetId="6" hidden="1">#REF!</definedName>
    <definedName name="BExQL4GJ3LZJL6JDEHT7UDXW90TV" localSheetId="17" hidden="1">#REF!</definedName>
    <definedName name="BExQL4GJ3LZJL6JDEHT7UDXW90TV" hidden="1">#REF!</definedName>
    <definedName name="BExQLE1TOW3A287TQB0AVWENT8O1" localSheetId="6" hidden="1">#REF!</definedName>
    <definedName name="BExQLE1TOW3A287TQB0AVWENT8O1" localSheetId="17" hidden="1">#REF!</definedName>
    <definedName name="BExQLE1TOW3A287TQB0AVWENT8O1" hidden="1">#REF!</definedName>
    <definedName name="BExRYOYB4A3E5F6MTROY69LR0PMG" localSheetId="6" hidden="1">#REF!</definedName>
    <definedName name="BExRYOYB4A3E5F6MTROY69LR0PMG" localSheetId="17" hidden="1">#REF!</definedName>
    <definedName name="BExRYOYB4A3E5F6MTROY69LR0PMG" hidden="1">#REF!</definedName>
    <definedName name="BExRYZLA9EW71H4SXQR525S72LLP" localSheetId="6" hidden="1">#REF!</definedName>
    <definedName name="BExRYZLA9EW71H4SXQR525S72LLP" localSheetId="17" hidden="1">#REF!</definedName>
    <definedName name="BExRYZLA9EW71H4SXQR525S72LLP" hidden="1">#REF!</definedName>
    <definedName name="BExRZ66M8G9FQ0VFP077QSZBSOA5" localSheetId="6" hidden="1">#REF!</definedName>
    <definedName name="BExRZ66M8G9FQ0VFP077QSZBSOA5" localSheetId="17" hidden="1">#REF!</definedName>
    <definedName name="BExRZ66M8G9FQ0VFP077QSZBSOA5" hidden="1">#REF!</definedName>
    <definedName name="BExRZ8FMQQL46I8AQWU17LRNZD5T" localSheetId="6" hidden="1">#REF!</definedName>
    <definedName name="BExRZ8FMQQL46I8AQWU17LRNZD5T" localSheetId="17" hidden="1">#REF!</definedName>
    <definedName name="BExRZ8FMQQL46I8AQWU17LRNZD5T" hidden="1">#REF!</definedName>
    <definedName name="BExRZIRRIXRUMZ5GOO95S7460BMP" localSheetId="6" hidden="1">#REF!</definedName>
    <definedName name="BExRZIRRIXRUMZ5GOO95S7460BMP" localSheetId="17" hidden="1">#REF!</definedName>
    <definedName name="BExRZIRRIXRUMZ5GOO95S7460BMP" hidden="1">#REF!</definedName>
    <definedName name="BExRZJTNBKKPK7SB4LA31O3OH6PO" localSheetId="6" hidden="1">#REF!</definedName>
    <definedName name="BExRZJTNBKKPK7SB4LA31O3OH6PO" localSheetId="17" hidden="1">#REF!</definedName>
    <definedName name="BExRZJTNBKKPK7SB4LA31O3OH6PO" hidden="1">#REF!</definedName>
    <definedName name="BExRZK9RAHMM0ZLTNSK7A4LDC42D" localSheetId="6" hidden="1">#REF!</definedName>
    <definedName name="BExRZK9RAHMM0ZLTNSK7A4LDC42D" localSheetId="17" hidden="1">#REF!</definedName>
    <definedName name="BExRZK9RAHMM0ZLTNSK7A4LDC42D" hidden="1">#REF!</definedName>
    <definedName name="BExRZNF461H0WDF36L3U0UQSJGZB" localSheetId="6" hidden="1">#REF!</definedName>
    <definedName name="BExRZNF461H0WDF36L3U0UQSJGZB" localSheetId="17" hidden="1">#REF!</definedName>
    <definedName name="BExRZNF461H0WDF36L3U0UQSJGZB" hidden="1">#REF!</definedName>
    <definedName name="BExRZOGSR69INI6GAEPHDWSNK5Q4" localSheetId="6" hidden="1">#REF!</definedName>
    <definedName name="BExRZOGSR69INI6GAEPHDWSNK5Q4" localSheetId="17" hidden="1">#REF!</definedName>
    <definedName name="BExRZOGSR69INI6GAEPHDWSNK5Q4" hidden="1">#REF!</definedName>
    <definedName name="BExS0ASQBKRTPDWFK0KUDFOS9LE5" localSheetId="6" hidden="1">#REF!</definedName>
    <definedName name="BExS0ASQBKRTPDWFK0KUDFOS9LE5" localSheetId="17" hidden="1">#REF!</definedName>
    <definedName name="BExS0ASQBKRTPDWFK0KUDFOS9LE5" hidden="1">#REF!</definedName>
    <definedName name="BExS0GHQUF6YT0RU3TKDEO8CSJYB" localSheetId="6" hidden="1">#REF!</definedName>
    <definedName name="BExS0GHQUF6YT0RU3TKDEO8CSJYB" localSheetId="17" hidden="1">#REF!</definedName>
    <definedName name="BExS0GHQUF6YT0RU3TKDEO8CSJYB" hidden="1">#REF!</definedName>
    <definedName name="BExS0K8IHC45I78DMZBOJ1P13KQA" localSheetId="6" hidden="1">#REF!</definedName>
    <definedName name="BExS0K8IHC45I78DMZBOJ1P13KQA" localSheetId="17" hidden="1">#REF!</definedName>
    <definedName name="BExS0K8IHC45I78DMZBOJ1P13KQA" hidden="1">#REF!</definedName>
    <definedName name="BExS0L4WP69XXUFHED98XIEPB593" localSheetId="6" hidden="1">#REF!</definedName>
    <definedName name="BExS0L4WP69XXUFHED98XIEPB593" localSheetId="17" hidden="1">#REF!</definedName>
    <definedName name="BExS0L4WP69XXUFHED98XIEPB593" hidden="1">#REF!</definedName>
    <definedName name="BExS0Z2O2N4AJXFEPN87NU9ZGAHG" localSheetId="6" hidden="1">#REF!</definedName>
    <definedName name="BExS0Z2O2N4AJXFEPN87NU9ZGAHG" localSheetId="17" hidden="1">#REF!</definedName>
    <definedName name="BExS0Z2O2N4AJXFEPN87NU9ZGAHG" hidden="1">#REF!</definedName>
    <definedName name="BExS15IJV0WW662NXQUVT3FGP4ST" localSheetId="6" hidden="1">#REF!</definedName>
    <definedName name="BExS15IJV0WW662NXQUVT3FGP4ST" localSheetId="17" hidden="1">#REF!</definedName>
    <definedName name="BExS15IJV0WW662NXQUVT3FGP4ST" hidden="1">#REF!</definedName>
    <definedName name="BExS18T8TBNEPF4AU1VJ268XLF3L" localSheetId="6" hidden="1">#REF!</definedName>
    <definedName name="BExS18T8TBNEPF4AU1VJ268XLF3L" localSheetId="17" hidden="1">#REF!</definedName>
    <definedName name="BExS18T8TBNEPF4AU1VJ268XLF3L" hidden="1">#REF!</definedName>
    <definedName name="BExS194110MR25BYJI3CJ2EGZ8XT" localSheetId="6" hidden="1">#REF!</definedName>
    <definedName name="BExS194110MR25BYJI3CJ2EGZ8XT" localSheetId="17" hidden="1">#REF!</definedName>
    <definedName name="BExS194110MR25BYJI3CJ2EGZ8XT" hidden="1">#REF!</definedName>
    <definedName name="BExS1BNVGNSGD4EP90QL8WXYWZ66" localSheetId="6" hidden="1">#REF!</definedName>
    <definedName name="BExS1BNVGNSGD4EP90QL8WXYWZ66" localSheetId="17" hidden="1">#REF!</definedName>
    <definedName name="BExS1BNVGNSGD4EP90QL8WXYWZ66" hidden="1">#REF!</definedName>
    <definedName name="BExS1UE39N6NCND7MAARSBWXS6HU" localSheetId="6" hidden="1">#REF!</definedName>
    <definedName name="BExS1UE39N6NCND7MAARSBWXS6HU" localSheetId="17" hidden="1">#REF!</definedName>
    <definedName name="BExS1UE39N6NCND7MAARSBWXS6HU" hidden="1">#REF!</definedName>
    <definedName name="BExS226HTWL5WVC76MP5A1IBI8WD" localSheetId="6" hidden="1">#REF!</definedName>
    <definedName name="BExS226HTWL5WVC76MP5A1IBI8WD" localSheetId="17" hidden="1">#REF!</definedName>
    <definedName name="BExS226HTWL5WVC76MP5A1IBI8WD" hidden="1">#REF!</definedName>
    <definedName name="BExS26OI2QNNAH2WMDD95Z400048" localSheetId="6" hidden="1">#REF!</definedName>
    <definedName name="BExS26OI2QNNAH2WMDD95Z400048" localSheetId="17" hidden="1">#REF!</definedName>
    <definedName name="BExS26OI2QNNAH2WMDD95Z400048" hidden="1">#REF!</definedName>
    <definedName name="BExS2D4EI622QRKZKVDPRE66M4XA" localSheetId="6" hidden="1">#REF!</definedName>
    <definedName name="BExS2D4EI622QRKZKVDPRE66M4XA" localSheetId="17" hidden="1">#REF!</definedName>
    <definedName name="BExS2D4EI622QRKZKVDPRE66M4XA" hidden="1">#REF!</definedName>
    <definedName name="BExS2DF6B4ZUF3VZLI4G6LJ3BF38" localSheetId="6" hidden="1">#REF!</definedName>
    <definedName name="BExS2DF6B4ZUF3VZLI4G6LJ3BF38" localSheetId="17" hidden="1">#REF!</definedName>
    <definedName name="BExS2DF6B4ZUF3VZLI4G6LJ3BF38" hidden="1">#REF!</definedName>
    <definedName name="BExS2GKEA6VM3PDWKD7XI0KRUHTW" localSheetId="6" hidden="1">#REF!</definedName>
    <definedName name="BExS2GKEA6VM3PDWKD7XI0KRUHTW" localSheetId="17" hidden="1">#REF!</definedName>
    <definedName name="BExS2GKEA6VM3PDWKD7XI0KRUHTW" hidden="1">#REF!</definedName>
    <definedName name="BExS2I2HVU314TXI2DYFRY8XV913" localSheetId="6" hidden="1">#REF!</definedName>
    <definedName name="BExS2I2HVU314TXI2DYFRY8XV913" localSheetId="17" hidden="1">#REF!</definedName>
    <definedName name="BExS2I2HVU314TXI2DYFRY8XV913" hidden="1">#REF!</definedName>
    <definedName name="BExS2QB5FS5LYTFYO4BROTWG3OV5" localSheetId="6" hidden="1">#REF!</definedName>
    <definedName name="BExS2QB5FS5LYTFYO4BROTWG3OV5" localSheetId="17" hidden="1">#REF!</definedName>
    <definedName name="BExS2QB5FS5LYTFYO4BROTWG3OV5" hidden="1">#REF!</definedName>
    <definedName name="BExS2TLU1HONYV6S3ZD9T12D7CIG" localSheetId="6" hidden="1">#REF!</definedName>
    <definedName name="BExS2TLU1HONYV6S3ZD9T12D7CIG" localSheetId="17" hidden="1">#REF!</definedName>
    <definedName name="BExS2TLU1HONYV6S3ZD9T12D7CIG" hidden="1">#REF!</definedName>
    <definedName name="BExS2WLQUVBRZJWQTWUU4CYDY4IN" localSheetId="6" hidden="1">#REF!</definedName>
    <definedName name="BExS2WLQUVBRZJWQTWUU4CYDY4IN" localSheetId="17" hidden="1">#REF!</definedName>
    <definedName name="BExS2WLQUVBRZJWQTWUU4CYDY4IN" hidden="1">#REF!</definedName>
    <definedName name="BExS2YJQV4NUX6135T90Z1Y5R26Q" localSheetId="6" hidden="1">#REF!</definedName>
    <definedName name="BExS2YJQV4NUX6135T90Z1Y5R26Q" localSheetId="17" hidden="1">#REF!</definedName>
    <definedName name="BExS2YJQV4NUX6135T90Z1Y5R26Q" hidden="1">#REF!</definedName>
    <definedName name="BExS318UV9I2FXPQQWUKKX00QLPJ" localSheetId="6" hidden="1">#REF!</definedName>
    <definedName name="BExS318UV9I2FXPQQWUKKX00QLPJ" localSheetId="17" hidden="1">#REF!</definedName>
    <definedName name="BExS318UV9I2FXPQQWUKKX00QLPJ" hidden="1">#REF!</definedName>
    <definedName name="BExS3LBS0SMTHALVM4NRI1BAV1NP" localSheetId="6" hidden="1">#REF!</definedName>
    <definedName name="BExS3LBS0SMTHALVM4NRI1BAV1NP" localSheetId="17" hidden="1">#REF!</definedName>
    <definedName name="BExS3LBS0SMTHALVM4NRI1BAV1NP" hidden="1">#REF!</definedName>
    <definedName name="BExS3MTQ75VBXDGEBURP6YT8RROE" localSheetId="6" hidden="1">#REF!</definedName>
    <definedName name="BExS3MTQ75VBXDGEBURP6YT8RROE" localSheetId="17" hidden="1">#REF!</definedName>
    <definedName name="BExS3MTQ75VBXDGEBURP6YT8RROE" hidden="1">#REF!</definedName>
    <definedName name="BExS3OMGYO0DFN5186UFKEXZ2RX3" localSheetId="6" hidden="1">#REF!</definedName>
    <definedName name="BExS3OMGYO0DFN5186UFKEXZ2RX3" localSheetId="17" hidden="1">#REF!</definedName>
    <definedName name="BExS3OMGYO0DFN5186UFKEXZ2RX3" hidden="1">#REF!</definedName>
    <definedName name="BExS3SDERJ27OER67TIGOVZU13A2" localSheetId="6" hidden="1">#REF!</definedName>
    <definedName name="BExS3SDERJ27OER67TIGOVZU13A2" localSheetId="17" hidden="1">#REF!</definedName>
    <definedName name="BExS3SDERJ27OER67TIGOVZU13A2" hidden="1">#REF!</definedName>
    <definedName name="BExS3STIH9SFG0R6H30P191QZE98" localSheetId="6" hidden="1">#REF!</definedName>
    <definedName name="BExS3STIH9SFG0R6H30P191QZE98" localSheetId="17" hidden="1">#REF!</definedName>
    <definedName name="BExS3STIH9SFG0R6H30P191QZE98" hidden="1">#REF!</definedName>
    <definedName name="BExS46R5WDNU5KL04FKY5LHJUCB8" localSheetId="6" hidden="1">#REF!</definedName>
    <definedName name="BExS46R5WDNU5KL04FKY5LHJUCB8" localSheetId="17" hidden="1">#REF!</definedName>
    <definedName name="BExS46R5WDNU5KL04FKY5LHJUCB8" hidden="1">#REF!</definedName>
    <definedName name="BExS4ASWKM93XA275AXHYP8AG6SU" localSheetId="6" hidden="1">#REF!</definedName>
    <definedName name="BExS4ASWKM93XA275AXHYP8AG6SU" localSheetId="17" hidden="1">#REF!</definedName>
    <definedName name="BExS4ASWKM93XA275AXHYP8AG6SU" hidden="1">#REF!</definedName>
    <definedName name="BExS4IANBC4RO7HIK0MZZ2RPQU78" localSheetId="6" hidden="1">#REF!</definedName>
    <definedName name="BExS4IANBC4RO7HIK0MZZ2RPQU78" localSheetId="17" hidden="1">#REF!</definedName>
    <definedName name="BExS4IANBC4RO7HIK0MZZ2RPQU78" hidden="1">#REF!</definedName>
    <definedName name="BExS4JN3Y6SVBKILQK0R9HS45Y52" localSheetId="6" hidden="1">#REF!</definedName>
    <definedName name="BExS4JN3Y6SVBKILQK0R9HS45Y52" localSheetId="17" hidden="1">#REF!</definedName>
    <definedName name="BExS4JN3Y6SVBKILQK0R9HS45Y52" hidden="1">#REF!</definedName>
    <definedName name="BExS4P6S41O6Z6BED77U3GD9PNH1" localSheetId="6" hidden="1">#REF!</definedName>
    <definedName name="BExS4P6S41O6Z6BED77U3GD9PNH1" localSheetId="17" hidden="1">#REF!</definedName>
    <definedName name="BExS4P6S41O6Z6BED77U3GD9PNH1" hidden="1">#REF!</definedName>
    <definedName name="BExS4PXPURUHFBOKYFJD5J1J2RXC" localSheetId="6" hidden="1">#REF!</definedName>
    <definedName name="BExS4PXPURUHFBOKYFJD5J1J2RXC" localSheetId="17" hidden="1">#REF!</definedName>
    <definedName name="BExS4PXPURUHFBOKYFJD5J1J2RXC" hidden="1">#REF!</definedName>
    <definedName name="BExS4T32HD3YGJ91HTJ2IGVX6V4O" localSheetId="6" hidden="1">#REF!</definedName>
    <definedName name="BExS4T32HD3YGJ91HTJ2IGVX6V4O" localSheetId="17" hidden="1">#REF!</definedName>
    <definedName name="BExS4T32HD3YGJ91HTJ2IGVX6V4O" hidden="1">#REF!</definedName>
    <definedName name="BExS51H0N51UT0FZOPZRCF1GU063" localSheetId="6" hidden="1">#REF!</definedName>
    <definedName name="BExS51H0N51UT0FZOPZRCF1GU063" localSheetId="17" hidden="1">#REF!</definedName>
    <definedName name="BExS51H0N51UT0FZOPZRCF1GU063" hidden="1">#REF!</definedName>
    <definedName name="BExS54X72TJFC41FJK72MLRR2OO7" localSheetId="6" hidden="1">#REF!</definedName>
    <definedName name="BExS54X72TJFC41FJK72MLRR2OO7" localSheetId="17" hidden="1">#REF!</definedName>
    <definedName name="BExS54X72TJFC41FJK72MLRR2OO7" hidden="1">#REF!</definedName>
    <definedName name="BExS59F0PA1V2ZC7S5TN6IT41SXP" localSheetId="6" hidden="1">#REF!</definedName>
    <definedName name="BExS59F0PA1V2ZC7S5TN6IT41SXP" localSheetId="17" hidden="1">#REF!</definedName>
    <definedName name="BExS59F0PA1V2ZC7S5TN6IT41SXP" hidden="1">#REF!</definedName>
    <definedName name="BExS5L3TGB8JVW9ROYWTKYTUPW27" localSheetId="6" hidden="1">#REF!</definedName>
    <definedName name="BExS5L3TGB8JVW9ROYWTKYTUPW27" localSheetId="17" hidden="1">#REF!</definedName>
    <definedName name="BExS5L3TGB8JVW9ROYWTKYTUPW27" hidden="1">#REF!</definedName>
    <definedName name="BExS6GKQ96EHVLYWNJDWXZXUZW90" localSheetId="6" hidden="1">#REF!</definedName>
    <definedName name="BExS6GKQ96EHVLYWNJDWXZXUZW90" localSheetId="17" hidden="1">#REF!</definedName>
    <definedName name="BExS6GKQ96EHVLYWNJDWXZXUZW90" hidden="1">#REF!</definedName>
    <definedName name="BExS6ITKSZFRR01YD5B0F676SYN7" localSheetId="6" hidden="1">#REF!</definedName>
    <definedName name="BExS6ITKSZFRR01YD5B0F676SYN7" localSheetId="17" hidden="1">#REF!</definedName>
    <definedName name="BExS6ITKSZFRR01YD5B0F676SYN7" hidden="1">#REF!</definedName>
    <definedName name="BExS6N0LI574IAC89EFW6CLTCQ33" localSheetId="6" hidden="1">#REF!</definedName>
    <definedName name="BExS6N0LI574IAC89EFW6CLTCQ33" localSheetId="17" hidden="1">#REF!</definedName>
    <definedName name="BExS6N0LI574IAC89EFW6CLTCQ33" hidden="1">#REF!</definedName>
    <definedName name="BExS6N0NEF7XCTT5R600QZ71A44O" localSheetId="6" hidden="1">#REF!</definedName>
    <definedName name="BExS6N0NEF7XCTT5R600QZ71A44O" localSheetId="17" hidden="1">#REF!</definedName>
    <definedName name="BExS6N0NEF7XCTT5R600QZ71A44O" hidden="1">#REF!</definedName>
    <definedName name="BExS6WRDBF3ST86ZOBBUL3GTCR11" localSheetId="6" hidden="1">#REF!</definedName>
    <definedName name="BExS6WRDBF3ST86ZOBBUL3GTCR11" localSheetId="17" hidden="1">#REF!</definedName>
    <definedName name="BExS6WRDBF3ST86ZOBBUL3GTCR11" hidden="1">#REF!</definedName>
    <definedName name="BExS6XNRKR0C3MTA0LV5B60UB908" localSheetId="6" hidden="1">#REF!</definedName>
    <definedName name="BExS6XNRKR0C3MTA0LV5B60UB908" localSheetId="17" hidden="1">#REF!</definedName>
    <definedName name="BExS6XNRKR0C3MTA0LV5B60UB908" hidden="1">#REF!</definedName>
    <definedName name="BExS73NELZEK2MDOLXO2Q7H3EG71" localSheetId="6" hidden="1">#REF!</definedName>
    <definedName name="BExS73NELZEK2MDOLXO2Q7H3EG71" localSheetId="17" hidden="1">#REF!</definedName>
    <definedName name="BExS73NELZEK2MDOLXO2Q7H3EG71" hidden="1">#REF!</definedName>
    <definedName name="BExS7DJF6AXTWAJD7K4ZCD7L6BHV" localSheetId="6" hidden="1">#REF!</definedName>
    <definedName name="BExS7DJF6AXTWAJD7K4ZCD7L6BHV" localSheetId="17" hidden="1">#REF!</definedName>
    <definedName name="BExS7DJF6AXTWAJD7K4ZCD7L6BHV" hidden="1">#REF!</definedName>
    <definedName name="BExS7GOTHHOK287MX2RC853NWQAL" localSheetId="6" hidden="1">#REF!</definedName>
    <definedName name="BExS7GOTHHOK287MX2RC853NWQAL" localSheetId="17" hidden="1">#REF!</definedName>
    <definedName name="BExS7GOTHHOK287MX2RC853NWQAL" hidden="1">#REF!</definedName>
    <definedName name="BExS7TKQYLRZGM93UY3ZJZJBQNFJ" localSheetId="6" hidden="1">#REF!</definedName>
    <definedName name="BExS7TKQYLRZGM93UY3ZJZJBQNFJ" localSheetId="17" hidden="1">#REF!</definedName>
    <definedName name="BExS7TKQYLRZGM93UY3ZJZJBQNFJ" hidden="1">#REF!</definedName>
    <definedName name="BExS7Y2LNGVHSIBKC7C3R6X4LDR6" localSheetId="6" hidden="1">#REF!</definedName>
    <definedName name="BExS7Y2LNGVHSIBKC7C3R6X4LDR6" localSheetId="17" hidden="1">#REF!</definedName>
    <definedName name="BExS7Y2LNGVHSIBKC7C3R6X4LDR6" hidden="1">#REF!</definedName>
    <definedName name="BExS81TE0EY44Y3W2M4Z4MGNP5OM" localSheetId="6" hidden="1">#REF!</definedName>
    <definedName name="BExS81TE0EY44Y3W2M4Z4MGNP5OM" localSheetId="17" hidden="1">#REF!</definedName>
    <definedName name="BExS81TE0EY44Y3W2M4Z4MGNP5OM" hidden="1">#REF!</definedName>
    <definedName name="BExS81YPDZDVJJVS15HV2HDXAC3Y" localSheetId="6" hidden="1">#REF!</definedName>
    <definedName name="BExS81YPDZDVJJVS15HV2HDXAC3Y" localSheetId="17" hidden="1">#REF!</definedName>
    <definedName name="BExS81YPDZDVJJVS15HV2HDXAC3Y" hidden="1">#REF!</definedName>
    <definedName name="BExS82PRVNUTEKQZS56YT2DVF6C2" localSheetId="6" hidden="1">#REF!</definedName>
    <definedName name="BExS82PRVNUTEKQZS56YT2DVF6C2" localSheetId="17" hidden="1">#REF!</definedName>
    <definedName name="BExS82PRVNUTEKQZS56YT2DVF6C2" hidden="1">#REF!</definedName>
    <definedName name="BExS83BCNFAV6DRCB1VTUF96491J" localSheetId="6" hidden="1">#REF!</definedName>
    <definedName name="BExS83BCNFAV6DRCB1VTUF96491J" localSheetId="17" hidden="1">#REF!</definedName>
    <definedName name="BExS83BCNFAV6DRCB1VTUF96491J" hidden="1">#REF!</definedName>
    <definedName name="BExS86GKM9ISCSNZD15BQ5E5L6A5" localSheetId="6" hidden="1">#REF!</definedName>
    <definedName name="BExS86GKM9ISCSNZD15BQ5E5L6A5" localSheetId="17" hidden="1">#REF!</definedName>
    <definedName name="BExS86GKM9ISCSNZD15BQ5E5L6A5" hidden="1">#REF!</definedName>
    <definedName name="BExS89GGRJ55EK546SM31UGE2K8T" localSheetId="6" hidden="1">#REF!</definedName>
    <definedName name="BExS89GGRJ55EK546SM31UGE2K8T" localSheetId="17" hidden="1">#REF!</definedName>
    <definedName name="BExS89GGRJ55EK546SM31UGE2K8T" hidden="1">#REF!</definedName>
    <definedName name="BExS8BPG5A0GR5AO1U951NDGGR0L" localSheetId="6" hidden="1">#REF!</definedName>
    <definedName name="BExS8BPG5A0GR5AO1U951NDGGR0L" localSheetId="17" hidden="1">#REF!</definedName>
    <definedName name="BExS8BPG5A0GR5AO1U951NDGGR0L" hidden="1">#REF!</definedName>
    <definedName name="BExS8CGI0JXFUBD41VFLI0SZSV8F" localSheetId="6" hidden="1">#REF!</definedName>
    <definedName name="BExS8CGI0JXFUBD41VFLI0SZSV8F" localSheetId="17" hidden="1">#REF!</definedName>
    <definedName name="BExS8CGI0JXFUBD41VFLI0SZSV8F" hidden="1">#REF!</definedName>
    <definedName name="BExS8D22FXVQKOEJP01LT0CDI3PS" localSheetId="6" hidden="1">#REF!</definedName>
    <definedName name="BExS8D22FXVQKOEJP01LT0CDI3PS" localSheetId="17" hidden="1">#REF!</definedName>
    <definedName name="BExS8D22FXVQKOEJP01LT0CDI3PS" hidden="1">#REF!</definedName>
    <definedName name="BExS8EEJOZFBUWZDOM3O25AJRUVU" localSheetId="6" hidden="1">#REF!</definedName>
    <definedName name="BExS8EEJOZFBUWZDOM3O25AJRUVU" localSheetId="17" hidden="1">#REF!</definedName>
    <definedName name="BExS8EEJOZFBUWZDOM3O25AJRUVU" hidden="1">#REF!</definedName>
    <definedName name="BExS8GSUS17UY50TEM2AWF36BR9Z" localSheetId="6" hidden="1">#REF!</definedName>
    <definedName name="BExS8GSUS17UY50TEM2AWF36BR9Z" localSheetId="17" hidden="1">#REF!</definedName>
    <definedName name="BExS8GSUS17UY50TEM2AWF36BR9Z" hidden="1">#REF!</definedName>
    <definedName name="BExS8HJRBVG0XI6PWA9KTMJZMQXK" localSheetId="6" hidden="1">#REF!</definedName>
    <definedName name="BExS8HJRBVG0XI6PWA9KTMJZMQXK" localSheetId="17" hidden="1">#REF!</definedName>
    <definedName name="BExS8HJRBVG0XI6PWA9KTMJZMQXK" hidden="1">#REF!</definedName>
    <definedName name="BExS8NE9HUZJH13OXLREOV1BX0OZ" localSheetId="6" hidden="1">#REF!</definedName>
    <definedName name="BExS8NE9HUZJH13OXLREOV1BX0OZ" localSheetId="17" hidden="1">#REF!</definedName>
    <definedName name="BExS8NE9HUZJH13OXLREOV1BX0OZ" hidden="1">#REF!</definedName>
    <definedName name="BExS8R51C8RM2FS6V6IRTYO9GA4A" localSheetId="6" hidden="1">#REF!</definedName>
    <definedName name="BExS8R51C8RM2FS6V6IRTYO9GA4A" localSheetId="17" hidden="1">#REF!</definedName>
    <definedName name="BExS8R51C8RM2FS6V6IRTYO9GA4A" hidden="1">#REF!</definedName>
    <definedName name="BExS8WDX408F60MH1X9B9UZ2H4R7" localSheetId="6" hidden="1">#REF!</definedName>
    <definedName name="BExS8WDX408F60MH1X9B9UZ2H4R7" localSheetId="17" hidden="1">#REF!</definedName>
    <definedName name="BExS8WDX408F60MH1X9B9UZ2H4R7" hidden="1">#REF!</definedName>
    <definedName name="BExS8X4UTVOFE2YEVLO8LTKMSI3A" localSheetId="6" hidden="1">#REF!</definedName>
    <definedName name="BExS8X4UTVOFE2YEVLO8LTKMSI3A" localSheetId="17" hidden="1">#REF!</definedName>
    <definedName name="BExS8X4UTVOFE2YEVLO8LTKMSI3A" hidden="1">#REF!</definedName>
    <definedName name="BExS8Z2W2QEC3MH0BZIYLDFQNUIP" localSheetId="6" hidden="1">#REF!</definedName>
    <definedName name="BExS8Z2W2QEC3MH0BZIYLDFQNUIP" localSheetId="17" hidden="1">#REF!</definedName>
    <definedName name="BExS8Z2W2QEC3MH0BZIYLDFQNUIP" hidden="1">#REF!</definedName>
    <definedName name="BExS92DKGRFFCIA9C0IXDOLO57EP" localSheetId="6" hidden="1">#REF!</definedName>
    <definedName name="BExS92DKGRFFCIA9C0IXDOLO57EP" localSheetId="17" hidden="1">#REF!</definedName>
    <definedName name="BExS92DKGRFFCIA9C0IXDOLO57EP" hidden="1">#REF!</definedName>
    <definedName name="BExS98OB4321YCHLCQ022PXKTT2W" localSheetId="6" hidden="1">#REF!</definedName>
    <definedName name="BExS98OB4321YCHLCQ022PXKTT2W" localSheetId="17" hidden="1">#REF!</definedName>
    <definedName name="BExS98OB4321YCHLCQ022PXKTT2W" hidden="1">#REF!</definedName>
    <definedName name="BExS9C9N8GFISC6HUERJ0EI06GB2" localSheetId="6" hidden="1">#REF!</definedName>
    <definedName name="BExS9C9N8GFISC6HUERJ0EI06GB2" localSheetId="17" hidden="1">#REF!</definedName>
    <definedName name="BExS9C9N8GFISC6HUERJ0EI06GB2" hidden="1">#REF!</definedName>
    <definedName name="BExS9D6619QNINF06KHZHYUAH0S9" localSheetId="6" hidden="1">#REF!</definedName>
    <definedName name="BExS9D6619QNINF06KHZHYUAH0S9" localSheetId="17" hidden="1">#REF!</definedName>
    <definedName name="BExS9D6619QNINF06KHZHYUAH0S9" hidden="1">#REF!</definedName>
    <definedName name="BExS9DX13CACP3J8JDREK30JB1SQ" localSheetId="6" hidden="1">#REF!</definedName>
    <definedName name="BExS9DX13CACP3J8JDREK30JB1SQ" localSheetId="17" hidden="1">#REF!</definedName>
    <definedName name="BExS9DX13CACP3J8JDREK30JB1SQ" hidden="1">#REF!</definedName>
    <definedName name="BExS9FPRS2KRRCS33SE6WFNF5GYL" localSheetId="6" hidden="1">#REF!</definedName>
    <definedName name="BExS9FPRS2KRRCS33SE6WFNF5GYL" localSheetId="17" hidden="1">#REF!</definedName>
    <definedName name="BExS9FPRS2KRRCS33SE6WFNF5GYL" hidden="1">#REF!</definedName>
    <definedName name="BExS9M5VN3VE822UH6TLACVY24CJ" localSheetId="6" hidden="1">#REF!</definedName>
    <definedName name="BExS9M5VN3VE822UH6TLACVY24CJ" localSheetId="17" hidden="1">#REF!</definedName>
    <definedName name="BExS9M5VN3VE822UH6TLACVY24CJ" hidden="1">#REF!</definedName>
    <definedName name="BExS9WI0A6PSEB8N9GPXF2Z7MWHM" localSheetId="6" hidden="1">#REF!</definedName>
    <definedName name="BExS9WI0A6PSEB8N9GPXF2Z7MWHM" localSheetId="17" hidden="1">#REF!</definedName>
    <definedName name="BExS9WI0A6PSEB8N9GPXF2Z7MWHM" hidden="1">#REF!</definedName>
    <definedName name="BExS9XJPZ07ND34OHX60QD382FV6" localSheetId="6" hidden="1">#REF!</definedName>
    <definedName name="BExS9XJPZ07ND34OHX60QD382FV6" localSheetId="17" hidden="1">#REF!</definedName>
    <definedName name="BExS9XJPZ07ND34OHX60QD382FV6" hidden="1">#REF!</definedName>
    <definedName name="BExSA4AJLEEN4R7HU4FRSMYR17TR" localSheetId="6" hidden="1">#REF!</definedName>
    <definedName name="BExSA4AJLEEN4R7HU4FRSMYR17TR" localSheetId="17" hidden="1">#REF!</definedName>
    <definedName name="BExSA4AJLEEN4R7HU4FRSMYR17TR" hidden="1">#REF!</definedName>
    <definedName name="BExSA5HP306TN9XJS0TU619DLRR7" localSheetId="6" hidden="1">#REF!</definedName>
    <definedName name="BExSA5HP306TN9XJS0TU619DLRR7" localSheetId="17" hidden="1">#REF!</definedName>
    <definedName name="BExSA5HP306TN9XJS0TU619DLRR7" hidden="1">#REF!</definedName>
    <definedName name="BExSAAVWQOOIA6B3JHQVGP08HFEM" localSheetId="6" hidden="1">#REF!</definedName>
    <definedName name="BExSAAVWQOOIA6B3JHQVGP08HFEM" localSheetId="17" hidden="1">#REF!</definedName>
    <definedName name="BExSAAVWQOOIA6B3JHQVGP08HFEM" hidden="1">#REF!</definedName>
    <definedName name="BExSAFJ3IICU2M7QPVE4ARYMXZKX" localSheetId="6" hidden="1">#REF!</definedName>
    <definedName name="BExSAFJ3IICU2M7QPVE4ARYMXZKX" localSheetId="17" hidden="1">#REF!</definedName>
    <definedName name="BExSAFJ3IICU2M7QPVE4ARYMXZKX" hidden="1">#REF!</definedName>
    <definedName name="BExSAH6ID8OHX379UXVNGFO8J6KQ" localSheetId="6" hidden="1">#REF!</definedName>
    <definedName name="BExSAH6ID8OHX379UXVNGFO8J6KQ" localSheetId="17" hidden="1">#REF!</definedName>
    <definedName name="BExSAH6ID8OHX379UXVNGFO8J6KQ" hidden="1">#REF!</definedName>
    <definedName name="BExSAQBHIXGQRNIRGCJMBXUPCZQA" localSheetId="6" hidden="1">#REF!</definedName>
    <definedName name="BExSAQBHIXGQRNIRGCJMBXUPCZQA" localSheetId="17" hidden="1">#REF!</definedName>
    <definedName name="BExSAQBHIXGQRNIRGCJMBXUPCZQA" hidden="1">#REF!</definedName>
    <definedName name="BExSAUTCT4P7JP57NOR9MTX33QJZ" localSheetId="6" hidden="1">#REF!</definedName>
    <definedName name="BExSAUTCT4P7JP57NOR9MTX33QJZ" localSheetId="17" hidden="1">#REF!</definedName>
    <definedName name="BExSAUTCT4P7JP57NOR9MTX33QJZ" hidden="1">#REF!</definedName>
    <definedName name="BExSAY9CA9TFXQ9M9FBJRGJO9T9E" localSheetId="6" hidden="1">#REF!</definedName>
    <definedName name="BExSAY9CA9TFXQ9M9FBJRGJO9T9E" localSheetId="17" hidden="1">#REF!</definedName>
    <definedName name="BExSAY9CA9TFXQ9M9FBJRGJO9T9E" hidden="1">#REF!</definedName>
    <definedName name="BExSB4JYKQ3MINI7RAYK5M8BLJDC" localSheetId="6" hidden="1">#REF!</definedName>
    <definedName name="BExSB4JYKQ3MINI7RAYK5M8BLJDC" localSheetId="17" hidden="1">#REF!</definedName>
    <definedName name="BExSB4JYKQ3MINI7RAYK5M8BLJDC" hidden="1">#REF!</definedName>
    <definedName name="BExSBCY73CG3Q15P5BDLDT994XRL" localSheetId="6" hidden="1">#REF!</definedName>
    <definedName name="BExSBCY73CG3Q15P5BDLDT994XRL" localSheetId="17" hidden="1">#REF!</definedName>
    <definedName name="BExSBCY73CG3Q15P5BDLDT994XRL" hidden="1">#REF!</definedName>
    <definedName name="BExSBMOS41ZRLWYLOU29V6Y7YORR" localSheetId="6" hidden="1">#REF!</definedName>
    <definedName name="BExSBMOS41ZRLWYLOU29V6Y7YORR" localSheetId="17" hidden="1">#REF!</definedName>
    <definedName name="BExSBMOS41ZRLWYLOU29V6Y7YORR" hidden="1">#REF!</definedName>
    <definedName name="BExSBPZG22WAMZYIF7CZ686E8X80" localSheetId="6" hidden="1">#REF!</definedName>
    <definedName name="BExSBPZG22WAMZYIF7CZ686E8X80" localSheetId="17" hidden="1">#REF!</definedName>
    <definedName name="BExSBPZG22WAMZYIF7CZ686E8X80" hidden="1">#REF!</definedName>
    <definedName name="BExSBRBXXQMBU1TYDW1BXTEVEPRU" localSheetId="6" hidden="1">#REF!</definedName>
    <definedName name="BExSBRBXXQMBU1TYDW1BXTEVEPRU" localSheetId="17" hidden="1">#REF!</definedName>
    <definedName name="BExSBRBXXQMBU1TYDW1BXTEVEPRU" hidden="1">#REF!</definedName>
    <definedName name="BExSC54998WTZ21DSL0R8UN0Y9JH" localSheetId="6" hidden="1">#REF!</definedName>
    <definedName name="BExSC54998WTZ21DSL0R8UN0Y9JH" localSheetId="17" hidden="1">#REF!</definedName>
    <definedName name="BExSC54998WTZ21DSL0R8UN0Y9JH" hidden="1">#REF!</definedName>
    <definedName name="BExSC60N7WR9PJSNC9B7ORCX9NGY" localSheetId="6" hidden="1">#REF!</definedName>
    <definedName name="BExSC60N7WR9PJSNC9B7ORCX9NGY" localSheetId="17" hidden="1">#REF!</definedName>
    <definedName name="BExSC60N7WR9PJSNC9B7ORCX9NGY" hidden="1">#REF!</definedName>
    <definedName name="BExSCE99EZTILTTCE4NJJF96OYYM" localSheetId="6" hidden="1">#REF!</definedName>
    <definedName name="BExSCE99EZTILTTCE4NJJF96OYYM" localSheetId="17" hidden="1">#REF!</definedName>
    <definedName name="BExSCE99EZTILTTCE4NJJF96OYYM" hidden="1">#REF!</definedName>
    <definedName name="BExSCFWOMYELUEPWVJIRGIQZH5BV" localSheetId="6" hidden="1">#REF!</definedName>
    <definedName name="BExSCFWOMYELUEPWVJIRGIQZH5BV" localSheetId="17" hidden="1">#REF!</definedName>
    <definedName name="BExSCFWOMYELUEPWVJIRGIQZH5BV" hidden="1">#REF!</definedName>
    <definedName name="BExSCHUQZ2HFEWS54X67DIS8OSXZ" localSheetId="6" hidden="1">#REF!</definedName>
    <definedName name="BExSCHUQZ2HFEWS54X67DIS8OSXZ" localSheetId="17" hidden="1">#REF!</definedName>
    <definedName name="BExSCHUQZ2HFEWS54X67DIS8OSXZ" hidden="1">#REF!</definedName>
    <definedName name="BExSCOG41SKKG4GYU76WRWW1CTE6" localSheetId="6" hidden="1">#REF!</definedName>
    <definedName name="BExSCOG41SKKG4GYU76WRWW1CTE6" localSheetId="17" hidden="1">#REF!</definedName>
    <definedName name="BExSCOG41SKKG4GYU76WRWW1CTE6" hidden="1">#REF!</definedName>
    <definedName name="BExSCVC9P86YVFMRKKUVRV29MZXZ" localSheetId="6" hidden="1">#REF!</definedName>
    <definedName name="BExSCVC9P86YVFMRKKUVRV29MZXZ" localSheetId="17" hidden="1">#REF!</definedName>
    <definedName name="BExSCVC9P86YVFMRKKUVRV29MZXZ" hidden="1">#REF!</definedName>
    <definedName name="BExSD233CH4MU9ZMGNRF97ZV7KWU" localSheetId="6" hidden="1">#REF!</definedName>
    <definedName name="BExSD233CH4MU9ZMGNRF97ZV7KWU" localSheetId="17" hidden="1">#REF!</definedName>
    <definedName name="BExSD233CH4MU9ZMGNRF97ZV7KWU" hidden="1">#REF!</definedName>
    <definedName name="BExSD2U0F3BN6IN9N4R2DTTJG15H" localSheetId="6" hidden="1">#REF!</definedName>
    <definedName name="BExSD2U0F3BN6IN9N4R2DTTJG15H" localSheetId="17" hidden="1">#REF!</definedName>
    <definedName name="BExSD2U0F3BN6IN9N4R2DTTJG15H" hidden="1">#REF!</definedName>
    <definedName name="BExSD6A6NY15YSMFH51ST6XJY429" localSheetId="6" hidden="1">#REF!</definedName>
    <definedName name="BExSD6A6NY15YSMFH51ST6XJY429" localSheetId="17" hidden="1">#REF!</definedName>
    <definedName name="BExSD6A6NY15YSMFH51ST6XJY429" hidden="1">#REF!</definedName>
    <definedName name="BExSD9VH6PF6RQ135VOEE08YXPAW" localSheetId="6" hidden="1">#REF!</definedName>
    <definedName name="BExSD9VH6PF6RQ135VOEE08YXPAW" localSheetId="17" hidden="1">#REF!</definedName>
    <definedName name="BExSD9VH6PF6RQ135VOEE08YXPAW" hidden="1">#REF!</definedName>
    <definedName name="BExSDI9QWFD49GEZWZ3KOGM27XRB" localSheetId="6" hidden="1">#REF!</definedName>
    <definedName name="BExSDI9QWFD49GEZWZ3KOGM27XRB" localSheetId="17" hidden="1">#REF!</definedName>
    <definedName name="BExSDI9QWFD49GEZWZ3KOGM27XRB" hidden="1">#REF!</definedName>
    <definedName name="BExSDP5Y04WWMX2WWRITWOX8R5I9" localSheetId="6" hidden="1">#REF!</definedName>
    <definedName name="BExSDP5Y04WWMX2WWRITWOX8R5I9" localSheetId="17" hidden="1">#REF!</definedName>
    <definedName name="BExSDP5Y04WWMX2WWRITWOX8R5I9" hidden="1">#REF!</definedName>
    <definedName name="BExSDSGM203BJTNS9MKCBX453HMD" localSheetId="6" hidden="1">#REF!</definedName>
    <definedName name="BExSDSGM203BJTNS9MKCBX453HMD" localSheetId="17" hidden="1">#REF!</definedName>
    <definedName name="BExSDSGM203BJTNS9MKCBX453HMD" hidden="1">#REF!</definedName>
    <definedName name="BExSDT20XUFXTDM37M148AXAP7HN" localSheetId="6" hidden="1">#REF!</definedName>
    <definedName name="BExSDT20XUFXTDM37M148AXAP7HN" localSheetId="17" hidden="1">#REF!</definedName>
    <definedName name="BExSDT20XUFXTDM37M148AXAP7HN" hidden="1">#REF!</definedName>
    <definedName name="BExSDYLOWNTKCY92LFEDAV8LO7D3" localSheetId="6" hidden="1">#REF!</definedName>
    <definedName name="BExSDYLOWNTKCY92LFEDAV8LO7D3" localSheetId="17" hidden="1">#REF!</definedName>
    <definedName name="BExSDYLOWNTKCY92LFEDAV8LO7D3" hidden="1">#REF!</definedName>
    <definedName name="BExSE277VXZ807WBUB6A1UGQ1SF9" localSheetId="6" hidden="1">#REF!</definedName>
    <definedName name="BExSE277VXZ807WBUB6A1UGQ1SF9" localSheetId="17" hidden="1">#REF!</definedName>
    <definedName name="BExSE277VXZ807WBUB6A1UGQ1SF9" hidden="1">#REF!</definedName>
    <definedName name="BExSE3EDSP4UL6G0I3DZ5SBHMUBU" localSheetId="6" hidden="1">#REF!</definedName>
    <definedName name="BExSE3EDSP4UL6G0I3DZ5SBHMUBU" localSheetId="17" hidden="1">#REF!</definedName>
    <definedName name="BExSE3EDSP4UL6G0I3DZ5SBHMUBU" hidden="1">#REF!</definedName>
    <definedName name="BExSEEHK1VLWD7JBV9SVVVIKQZ3I" localSheetId="6" hidden="1">#REF!</definedName>
    <definedName name="BExSEEHK1VLWD7JBV9SVVVIKQZ3I" localSheetId="17" hidden="1">#REF!</definedName>
    <definedName name="BExSEEHK1VLWD7JBV9SVVVIKQZ3I" hidden="1">#REF!</definedName>
    <definedName name="BExSEITYG8XAMWJ1C8VKU1MB4TEO" localSheetId="6" hidden="1">#REF!</definedName>
    <definedName name="BExSEITYG8XAMWJ1C8VKU1MB4TEO" localSheetId="17" hidden="1">#REF!</definedName>
    <definedName name="BExSEITYG8XAMWJ1C8VKU1MB4TEO" hidden="1">#REF!</definedName>
    <definedName name="BExSEJKZLX37P3V33TRTFJ30BFRK" localSheetId="6" hidden="1">#REF!</definedName>
    <definedName name="BExSEJKZLX37P3V33TRTFJ30BFRK" localSheetId="17" hidden="1">#REF!</definedName>
    <definedName name="BExSEJKZLX37P3V33TRTFJ30BFRK" hidden="1">#REF!</definedName>
    <definedName name="BExSEKXG1AW54E28IG5EODEM0JJV" localSheetId="6" hidden="1">#REF!</definedName>
    <definedName name="BExSEKXG1AW54E28IG5EODEM0JJV" localSheetId="17" hidden="1">#REF!</definedName>
    <definedName name="BExSEKXG1AW54E28IG5EODEM0JJV" hidden="1">#REF!</definedName>
    <definedName name="BExSEO84KVM8R2IV5MFH0XI3IZSN" localSheetId="6" hidden="1">#REF!</definedName>
    <definedName name="BExSEO84KVM8R2IV5MFH0XI3IZSN" localSheetId="17" hidden="1">#REF!</definedName>
    <definedName name="BExSEO84KVM8R2IV5MFH0XI3IZSN" hidden="1">#REF!</definedName>
    <definedName name="BExSEP9UVOAI6TMXKNK587PQ3328" localSheetId="6" hidden="1">#REF!</definedName>
    <definedName name="BExSEP9UVOAI6TMXKNK587PQ3328" localSheetId="17" hidden="1">#REF!</definedName>
    <definedName name="BExSEP9UVOAI6TMXKNK587PQ3328" hidden="1">#REF!</definedName>
    <definedName name="BExSERIU9MUGR4NPZAUJCVXUZ74I" localSheetId="6" hidden="1">#REF!</definedName>
    <definedName name="BExSERIU9MUGR4NPZAUJCVXUZ74I" localSheetId="17" hidden="1">#REF!</definedName>
    <definedName name="BExSERIU9MUGR4NPZAUJCVXUZ74I" hidden="1">#REF!</definedName>
    <definedName name="BExSF07QFLZCO4P6K6QF05XG7PH1" localSheetId="6" hidden="1">#REF!</definedName>
    <definedName name="BExSF07QFLZCO4P6K6QF05XG7PH1" localSheetId="17" hidden="1">#REF!</definedName>
    <definedName name="BExSF07QFLZCO4P6K6QF05XG7PH1" hidden="1">#REF!</definedName>
    <definedName name="BExSFJ8ZAGQ63A4MVMZRQWLVRGQ5" localSheetId="6" hidden="1">#REF!</definedName>
    <definedName name="BExSFJ8ZAGQ63A4MVMZRQWLVRGQ5" localSheetId="17" hidden="1">#REF!</definedName>
    <definedName name="BExSFJ8ZAGQ63A4MVMZRQWLVRGQ5" hidden="1">#REF!</definedName>
    <definedName name="BExSFKQRST2S9KXWWLCXYLKSF4G1" localSheetId="6" hidden="1">#REF!</definedName>
    <definedName name="BExSFKQRST2S9KXWWLCXYLKSF4G1" localSheetId="17" hidden="1">#REF!</definedName>
    <definedName name="BExSFKQRST2S9KXWWLCXYLKSF4G1" hidden="1">#REF!</definedName>
    <definedName name="BExSFOHO6VZ5Y463KL3XYTZBVE3P" localSheetId="6" hidden="1">#REF!</definedName>
    <definedName name="BExSFOHO6VZ5Y463KL3XYTZBVE3P" localSheetId="17" hidden="1">#REF!</definedName>
    <definedName name="BExSFOHO6VZ5Y463KL3XYTZBVE3P" hidden="1">#REF!</definedName>
    <definedName name="BExSFY2ZJOYUEYBX21QZ7AMN2WK1" localSheetId="6" hidden="1">#REF!</definedName>
    <definedName name="BExSFY2ZJOYUEYBX21QZ7AMN2WK1" localSheetId="17" hidden="1">#REF!</definedName>
    <definedName name="BExSFY2ZJOYUEYBX21QZ7AMN2WK1" hidden="1">#REF!</definedName>
    <definedName name="BExSFYDRRTAZVPXRWUF5PDQ97WFF" localSheetId="6" hidden="1">#REF!</definedName>
    <definedName name="BExSFYDRRTAZVPXRWUF5PDQ97WFF" localSheetId="17" hidden="1">#REF!</definedName>
    <definedName name="BExSFYDRRTAZVPXRWUF5PDQ97WFF" hidden="1">#REF!</definedName>
    <definedName name="BExSFZVPFTXA3F0IJ2NGH1GXX9R7" localSheetId="6" hidden="1">#REF!</definedName>
    <definedName name="BExSFZVPFTXA3F0IJ2NGH1GXX9R7" localSheetId="17" hidden="1">#REF!</definedName>
    <definedName name="BExSFZVPFTXA3F0IJ2NGH1GXX9R7" hidden="1">#REF!</definedName>
    <definedName name="BExSG2Q34XRC1K28H4XG6PQM3FTW" localSheetId="6" hidden="1">#REF!</definedName>
    <definedName name="BExSG2Q34XRC1K28H4XG6PQM3FTW" localSheetId="17" hidden="1">#REF!</definedName>
    <definedName name="BExSG2Q34XRC1K28H4XG6PQM3FTW" hidden="1">#REF!</definedName>
    <definedName name="BExSG90Q4ZUU2IPGDYOM169NJV9S" localSheetId="6" hidden="1">#REF!</definedName>
    <definedName name="BExSG90Q4ZUU2IPGDYOM169NJV9S" localSheetId="17" hidden="1">#REF!</definedName>
    <definedName name="BExSG90Q4ZUU2IPGDYOM169NJV9S" hidden="1">#REF!</definedName>
    <definedName name="BExSG9X3DU845PNXYJGGLBQY2UHG" localSheetId="6" hidden="1">#REF!</definedName>
    <definedName name="BExSG9X3DU845PNXYJGGLBQY2UHG" localSheetId="17" hidden="1">#REF!</definedName>
    <definedName name="BExSG9X3DU845PNXYJGGLBQY2UHG" hidden="1">#REF!</definedName>
    <definedName name="BExSGE45J27MDUUNXW7Z8Q33UAON" localSheetId="6" hidden="1">#REF!</definedName>
    <definedName name="BExSGE45J27MDUUNXW7Z8Q33UAON" localSheetId="17" hidden="1">#REF!</definedName>
    <definedName name="BExSGE45J27MDUUNXW7Z8Q33UAON" hidden="1">#REF!</definedName>
    <definedName name="BExSGE9LY91Q0URHB4YAMX0UAMYI" localSheetId="6" hidden="1">#REF!</definedName>
    <definedName name="BExSGE9LY91Q0URHB4YAMX0UAMYI" localSheetId="17" hidden="1">#REF!</definedName>
    <definedName name="BExSGE9LY91Q0URHB4YAMX0UAMYI" hidden="1">#REF!</definedName>
    <definedName name="BExSGLB2URTLBCKBB4Y885W925F2" localSheetId="6" hidden="1">#REF!</definedName>
    <definedName name="BExSGLB2URTLBCKBB4Y885W925F2" localSheetId="17" hidden="1">#REF!</definedName>
    <definedName name="BExSGLB2URTLBCKBB4Y885W925F2" hidden="1">#REF!</definedName>
    <definedName name="BExSGNEL2G0PC04ATVS20W5179EK" localSheetId="6" hidden="1">#REF!</definedName>
    <definedName name="BExSGNEL2G0PC04ATVS20W5179EK" localSheetId="17" hidden="1">#REF!</definedName>
    <definedName name="BExSGNEL2G0PC04ATVS20W5179EK" hidden="1">#REF!</definedName>
    <definedName name="BExSGOAYG73SFWOPAQV80P710GID" localSheetId="6" hidden="1">#REF!</definedName>
    <definedName name="BExSGOAYG73SFWOPAQV80P710GID" localSheetId="17" hidden="1">#REF!</definedName>
    <definedName name="BExSGOAYG73SFWOPAQV80P710GID" hidden="1">#REF!</definedName>
    <definedName name="BExSGOWJHRW7FWKLO2EHUOOGHNAF" localSheetId="6" hidden="1">#REF!</definedName>
    <definedName name="BExSGOWJHRW7FWKLO2EHUOOGHNAF" localSheetId="17" hidden="1">#REF!</definedName>
    <definedName name="BExSGOWJHRW7FWKLO2EHUOOGHNAF" hidden="1">#REF!</definedName>
    <definedName name="BExSGOWJTAP41ZV5Q23H7MI9C76W" localSheetId="6" hidden="1">#REF!</definedName>
    <definedName name="BExSGOWJTAP41ZV5Q23H7MI9C76W" localSheetId="17" hidden="1">#REF!</definedName>
    <definedName name="BExSGOWJTAP41ZV5Q23H7MI9C76W" hidden="1">#REF!</definedName>
    <definedName name="BExSGR5JQVX2HQ0PKCGZNSSUM1RV" localSheetId="6" hidden="1">#REF!</definedName>
    <definedName name="BExSGR5JQVX2HQ0PKCGZNSSUM1RV" localSheetId="17" hidden="1">#REF!</definedName>
    <definedName name="BExSGR5JQVX2HQ0PKCGZNSSUM1RV" hidden="1">#REF!</definedName>
    <definedName name="BExSGT3MKX7YVLVP6YLL6KVO8UGV" localSheetId="6" hidden="1">#REF!</definedName>
    <definedName name="BExSGT3MKX7YVLVP6YLL6KVO8UGV" localSheetId="17" hidden="1">#REF!</definedName>
    <definedName name="BExSGT3MKX7YVLVP6YLL6KVO8UGV" hidden="1">#REF!</definedName>
    <definedName name="BExSGVHX69GJZHD99DKE4RZ042B1" localSheetId="6" hidden="1">#REF!</definedName>
    <definedName name="BExSGVHX69GJZHD99DKE4RZ042B1" localSheetId="17" hidden="1">#REF!</definedName>
    <definedName name="BExSGVHX69GJZHD99DKE4RZ042B1" hidden="1">#REF!</definedName>
    <definedName name="BExSGZJO4J4ZO04E2N2ECVYS9DEZ" localSheetId="6" hidden="1">#REF!</definedName>
    <definedName name="BExSGZJO4J4ZO04E2N2ECVYS9DEZ" localSheetId="17" hidden="1">#REF!</definedName>
    <definedName name="BExSGZJO4J4ZO04E2N2ECVYS9DEZ" hidden="1">#REF!</definedName>
    <definedName name="BExSHAHFHS7MMNJR8JPVABRGBVIT" localSheetId="6" hidden="1">#REF!</definedName>
    <definedName name="BExSHAHFHS7MMNJR8JPVABRGBVIT" localSheetId="17" hidden="1">#REF!</definedName>
    <definedName name="BExSHAHFHS7MMNJR8JPVABRGBVIT" hidden="1">#REF!</definedName>
    <definedName name="BExSHGH88QZWW4RNAX4YKAZ5JEBL" localSheetId="6" hidden="1">#REF!</definedName>
    <definedName name="BExSHGH88QZWW4RNAX4YKAZ5JEBL" localSheetId="17" hidden="1">#REF!</definedName>
    <definedName name="BExSHGH88QZWW4RNAX4YKAZ5JEBL" hidden="1">#REF!</definedName>
    <definedName name="BExSHOKK1OO3CX9Z28C58E5J1D9W" localSheetId="6" hidden="1">#REF!</definedName>
    <definedName name="BExSHOKK1OO3CX9Z28C58E5J1D9W" localSheetId="17" hidden="1">#REF!</definedName>
    <definedName name="BExSHOKK1OO3CX9Z28C58E5J1D9W" hidden="1">#REF!</definedName>
    <definedName name="BExSHQD8KYLTQGDXIRKCHQQ7MKIH" localSheetId="6" hidden="1">#REF!</definedName>
    <definedName name="BExSHQD8KYLTQGDXIRKCHQQ7MKIH" localSheetId="17" hidden="1">#REF!</definedName>
    <definedName name="BExSHQD8KYLTQGDXIRKCHQQ7MKIH" hidden="1">#REF!</definedName>
    <definedName name="BExSHVGPIAHXI97UBLI9G4I4M29F" localSheetId="6" hidden="1">#REF!</definedName>
    <definedName name="BExSHVGPIAHXI97UBLI9G4I4M29F" localSheetId="17" hidden="1">#REF!</definedName>
    <definedName name="BExSHVGPIAHXI97UBLI9G4I4M29F" hidden="1">#REF!</definedName>
    <definedName name="BExSI0K2YL3HTCQAD8A7TR4QCUR6" localSheetId="6" hidden="1">#REF!</definedName>
    <definedName name="BExSI0K2YL3HTCQAD8A7TR4QCUR6" localSheetId="17" hidden="1">#REF!</definedName>
    <definedName name="BExSI0K2YL3HTCQAD8A7TR4QCUR6" hidden="1">#REF!</definedName>
    <definedName name="BExSIFUDNRWXWIWNGCCFOOD8WIAZ" localSheetId="6" hidden="1">#REF!</definedName>
    <definedName name="BExSIFUDNRWXWIWNGCCFOOD8WIAZ" localSheetId="17" hidden="1">#REF!</definedName>
    <definedName name="BExSIFUDNRWXWIWNGCCFOOD8WIAZ" hidden="1">#REF!</definedName>
    <definedName name="BExTTZNS2PBCR93C9IUW49UZ4I6T" localSheetId="6" hidden="1">#REF!</definedName>
    <definedName name="BExTTZNS2PBCR93C9IUW49UZ4I6T" localSheetId="17" hidden="1">#REF!</definedName>
    <definedName name="BExTTZNS2PBCR93C9IUW49UZ4I6T" hidden="1">#REF!</definedName>
    <definedName name="BExTU2YFQ25JQ6MEMRHHN66VLTPJ" localSheetId="6" hidden="1">#REF!</definedName>
    <definedName name="BExTU2YFQ25JQ6MEMRHHN66VLTPJ" localSheetId="17" hidden="1">#REF!</definedName>
    <definedName name="BExTU2YFQ25JQ6MEMRHHN66VLTPJ" hidden="1">#REF!</definedName>
    <definedName name="BExTU75IOII1V5O0C9X2VAYYVJUG" localSheetId="6" hidden="1">#REF!</definedName>
    <definedName name="BExTU75IOII1V5O0C9X2VAYYVJUG" localSheetId="17" hidden="1">#REF!</definedName>
    <definedName name="BExTU75IOII1V5O0C9X2VAYYVJUG" hidden="1">#REF!</definedName>
    <definedName name="BExTUA5F7V4LUIIAM17J3A8XF3JE" localSheetId="6" hidden="1">#REF!</definedName>
    <definedName name="BExTUA5F7V4LUIIAM17J3A8XF3JE" localSheetId="17" hidden="1">#REF!</definedName>
    <definedName name="BExTUA5F7V4LUIIAM17J3A8XF3JE" hidden="1">#REF!</definedName>
    <definedName name="BExTUBY3AA9B91YRRWFOT21LUL8Q" localSheetId="6" hidden="1">#REF!</definedName>
    <definedName name="BExTUBY3AA9B91YRRWFOT21LUL8Q" localSheetId="17" hidden="1">#REF!</definedName>
    <definedName name="BExTUBY3AA9B91YRRWFOT21LUL8Q" hidden="1">#REF!</definedName>
    <definedName name="BExTUJ53ANGZ3H1KDK4CR4Q0OD6P" localSheetId="6" hidden="1">#REF!</definedName>
    <definedName name="BExTUJ53ANGZ3H1KDK4CR4Q0OD6P" localSheetId="17" hidden="1">#REF!</definedName>
    <definedName name="BExTUJ53ANGZ3H1KDK4CR4Q0OD6P" hidden="1">#REF!</definedName>
    <definedName name="BExTUKXSZBM7C57G6NGLWGU4WOHY" localSheetId="6" hidden="1">#REF!</definedName>
    <definedName name="BExTUKXSZBM7C57G6NGLWGU4WOHY" localSheetId="17" hidden="1">#REF!</definedName>
    <definedName name="BExTUKXSZBM7C57G6NGLWGU4WOHY" hidden="1">#REF!</definedName>
    <definedName name="BExTUNC5INBE8Y5OA5GQUTXX6QJW" localSheetId="6" hidden="1">#REF!</definedName>
    <definedName name="BExTUNC5INBE8Y5OA5GQUTXX6QJW" localSheetId="17" hidden="1">#REF!</definedName>
    <definedName name="BExTUNC5INBE8Y5OA5GQUTXX6QJW" hidden="1">#REF!</definedName>
    <definedName name="BExTUSQCFFYZCDNHWHADBC2E1ZP1" localSheetId="6" hidden="1">#REF!</definedName>
    <definedName name="BExTUSQCFFYZCDNHWHADBC2E1ZP1" localSheetId="17" hidden="1">#REF!</definedName>
    <definedName name="BExTUSQCFFYZCDNHWHADBC2E1ZP1" hidden="1">#REF!</definedName>
    <definedName name="BExTUV4NQDZVAENZPSZGF7A3DDFN" localSheetId="6" hidden="1">#REF!</definedName>
    <definedName name="BExTUV4NQDZVAENZPSZGF7A3DDFN" localSheetId="17" hidden="1">#REF!</definedName>
    <definedName name="BExTUV4NQDZVAENZPSZGF7A3DDFN" hidden="1">#REF!</definedName>
    <definedName name="BExTUVFGOJEYS28JURA5KHQFDU5J" localSheetId="6" hidden="1">#REF!</definedName>
    <definedName name="BExTUVFGOJEYS28JURA5KHQFDU5J" localSheetId="17" hidden="1">#REF!</definedName>
    <definedName name="BExTUVFGOJEYS28JURA5KHQFDU5J" hidden="1">#REF!</definedName>
    <definedName name="BExTUW10U40QCYGHM5NJ3YR1O5SP" localSheetId="6" hidden="1">#REF!</definedName>
    <definedName name="BExTUW10U40QCYGHM5NJ3YR1O5SP" localSheetId="17" hidden="1">#REF!</definedName>
    <definedName name="BExTUW10U40QCYGHM5NJ3YR1O5SP" hidden="1">#REF!</definedName>
    <definedName name="BExTUWXFQHINU66YG82BI20ATMB5" localSheetId="6" hidden="1">#REF!</definedName>
    <definedName name="BExTUWXFQHINU66YG82BI20ATMB5" localSheetId="17" hidden="1">#REF!</definedName>
    <definedName name="BExTUWXFQHINU66YG82BI20ATMB5" hidden="1">#REF!</definedName>
    <definedName name="BExTUY9WNSJ91GV8CP0SKJTEIV82" localSheetId="6" hidden="1">#REF!</definedName>
    <definedName name="BExTUY9WNSJ91GV8CP0SKJTEIV82" localSheetId="17" hidden="1">#REF!</definedName>
    <definedName name="BExTUY9WNSJ91GV8CP0SKJTEIV82" hidden="1">#REF!</definedName>
    <definedName name="BExTV67VIM8PV6KO253M4DUBJQLC" localSheetId="6" hidden="1">#REF!</definedName>
    <definedName name="BExTV67VIM8PV6KO253M4DUBJQLC" localSheetId="17" hidden="1">#REF!</definedName>
    <definedName name="BExTV67VIM8PV6KO253M4DUBJQLC" hidden="1">#REF!</definedName>
    <definedName name="BExTVELZCF2YA5L6F23BYZZR6WHF" localSheetId="6" hidden="1">#REF!</definedName>
    <definedName name="BExTVELZCF2YA5L6F23BYZZR6WHF" localSheetId="17" hidden="1">#REF!</definedName>
    <definedName name="BExTVELZCF2YA5L6F23BYZZR6WHF" hidden="1">#REF!</definedName>
    <definedName name="BExTVGPIQZ99YFXUC8OONUX5BD42" localSheetId="6" hidden="1">#REF!</definedName>
    <definedName name="BExTVGPIQZ99YFXUC8OONUX5BD42" localSheetId="17" hidden="1">#REF!</definedName>
    <definedName name="BExTVGPIQZ99YFXUC8OONUX5BD42" hidden="1">#REF!</definedName>
    <definedName name="BExTVQG4F5RF0LZXG06AZ6EU1GQ3" localSheetId="6" hidden="1">#REF!</definedName>
    <definedName name="BExTVQG4F5RF0LZXG06AZ6EU1GQ3" localSheetId="17" hidden="1">#REF!</definedName>
    <definedName name="BExTVQG4F5RF0LZXG06AZ6EU1GQ3" hidden="1">#REF!</definedName>
    <definedName name="BExTVZQLP9VFLEYQ9280W13X7E8K" localSheetId="6" hidden="1">#REF!</definedName>
    <definedName name="BExTVZQLP9VFLEYQ9280W13X7E8K" localSheetId="17" hidden="1">#REF!</definedName>
    <definedName name="BExTVZQLP9VFLEYQ9280W13X7E8K" hidden="1">#REF!</definedName>
    <definedName name="BExTWB4LA1PODQOH4LDTHQKBN16K" localSheetId="6" hidden="1">#REF!</definedName>
    <definedName name="BExTWB4LA1PODQOH4LDTHQKBN16K" localSheetId="17" hidden="1">#REF!</definedName>
    <definedName name="BExTWB4LA1PODQOH4LDTHQKBN16K" hidden="1">#REF!</definedName>
    <definedName name="BExTWI0Q8AWXUA3ZN7I5V3QK2KM1" localSheetId="6" hidden="1">#REF!</definedName>
    <definedName name="BExTWI0Q8AWXUA3ZN7I5V3QK2KM1" localSheetId="17" hidden="1">#REF!</definedName>
    <definedName name="BExTWI0Q8AWXUA3ZN7I5V3QK2KM1" hidden="1">#REF!</definedName>
    <definedName name="BExTWJTIA3WUW1PUWXAOP9O8NKLZ" localSheetId="6" hidden="1">#REF!</definedName>
    <definedName name="BExTWJTIA3WUW1PUWXAOP9O8NKLZ" localSheetId="17" hidden="1">#REF!</definedName>
    <definedName name="BExTWJTIA3WUW1PUWXAOP9O8NKLZ" hidden="1">#REF!</definedName>
    <definedName name="BExTWW95OX07FNA01WF5MSSSFQLX" localSheetId="6" hidden="1">#REF!</definedName>
    <definedName name="BExTWW95OX07FNA01WF5MSSSFQLX" localSheetId="17" hidden="1">#REF!</definedName>
    <definedName name="BExTWW95OX07FNA01WF5MSSSFQLX" hidden="1">#REF!</definedName>
    <definedName name="BExTX005F4GLW03J0PLPRPMI1SEG" localSheetId="6" hidden="1">#REF!</definedName>
    <definedName name="BExTX005F4GLW03J0PLPRPMI1SEG" localSheetId="17" hidden="1">#REF!</definedName>
    <definedName name="BExTX005F4GLW03J0PLPRPMI1SEG" hidden="1">#REF!</definedName>
    <definedName name="BExTX476KI0RNB71XI5TYMANSGBG" localSheetId="6" hidden="1">#REF!</definedName>
    <definedName name="BExTX476KI0RNB71XI5TYMANSGBG" localSheetId="17" hidden="1">#REF!</definedName>
    <definedName name="BExTX476KI0RNB71XI5TYMANSGBG" hidden="1">#REF!</definedName>
    <definedName name="BExTXBJFKNSCUO7IOL6CSKERP06D" localSheetId="6" hidden="1">#REF!</definedName>
    <definedName name="BExTXBJFKNSCUO7IOL6CSKERP06D" localSheetId="17" hidden="1">#REF!</definedName>
    <definedName name="BExTXBJFKNSCUO7IOL6CSKERP06D" hidden="1">#REF!</definedName>
    <definedName name="BExTXDMZDQ9U1FD9T7F79J29SYYN" localSheetId="6" hidden="1">#REF!</definedName>
    <definedName name="BExTXDMZDQ9U1FD9T7F79J29SYYN" localSheetId="17" hidden="1">#REF!</definedName>
    <definedName name="BExTXDMZDQ9U1FD9T7F79J29SYYN" hidden="1">#REF!</definedName>
    <definedName name="BExTXJ6HBAIXMMWKZTJNFDYVZCAY" localSheetId="6" hidden="1">#REF!</definedName>
    <definedName name="BExTXJ6HBAIXMMWKZTJNFDYVZCAY" localSheetId="17" hidden="1">#REF!</definedName>
    <definedName name="BExTXJ6HBAIXMMWKZTJNFDYVZCAY" hidden="1">#REF!</definedName>
    <definedName name="BExTXT812NQT8GAEGH738U29BI0D" localSheetId="6" hidden="1">#REF!</definedName>
    <definedName name="BExTXT812NQT8GAEGH738U29BI0D" localSheetId="17" hidden="1">#REF!</definedName>
    <definedName name="BExTXT812NQT8GAEGH738U29BI0D" hidden="1">#REF!</definedName>
    <definedName name="BExTXWIP2TFPTQ76NHFOB72NICRZ" localSheetId="6" hidden="1">#REF!</definedName>
    <definedName name="BExTXWIP2TFPTQ76NHFOB72NICRZ" localSheetId="17" hidden="1">#REF!</definedName>
    <definedName name="BExTXWIP2TFPTQ76NHFOB72NICRZ" hidden="1">#REF!</definedName>
    <definedName name="BExTY5T62H651VC86QM4X7E28JVA" localSheetId="6" hidden="1">#REF!</definedName>
    <definedName name="BExTY5T62H651VC86QM4X7E28JVA" localSheetId="17" hidden="1">#REF!</definedName>
    <definedName name="BExTY5T62H651VC86QM4X7E28JVA" hidden="1">#REF!</definedName>
    <definedName name="BExTYB7EHGVTJ4RSYOXWSG87U5WI" localSheetId="6" hidden="1">#REF!</definedName>
    <definedName name="BExTYB7EHGVTJ4RSYOXWSG87U5WI" localSheetId="17" hidden="1">#REF!</definedName>
    <definedName name="BExTYB7EHGVTJ4RSYOXWSG87U5WI" hidden="1">#REF!</definedName>
    <definedName name="BExTYC93RS0KNKFOD35WG37LS9LY" localSheetId="6" hidden="1">#REF!</definedName>
    <definedName name="BExTYC93RS0KNKFOD35WG37LS9LY" localSheetId="17" hidden="1">#REF!</definedName>
    <definedName name="BExTYC93RS0KNKFOD35WG37LS9LY" hidden="1">#REF!</definedName>
    <definedName name="BExTYKCEFJ83LZM95M1V7CSFQVEA" localSheetId="6" hidden="1">#REF!</definedName>
    <definedName name="BExTYKCEFJ83LZM95M1V7CSFQVEA" localSheetId="17" hidden="1">#REF!</definedName>
    <definedName name="BExTYKCEFJ83LZM95M1V7CSFQVEA" hidden="1">#REF!</definedName>
    <definedName name="BExTYPLA9N640MFRJJQPKXT7P88M" localSheetId="6" hidden="1">#REF!</definedName>
    <definedName name="BExTYPLA9N640MFRJJQPKXT7P88M" localSheetId="17" hidden="1">#REF!</definedName>
    <definedName name="BExTYPLA9N640MFRJJQPKXT7P88M" hidden="1">#REF!</definedName>
    <definedName name="BExTYW1794M1TLJ2QQQCEEUZN18F" localSheetId="6" hidden="1">#REF!</definedName>
    <definedName name="BExTYW1794M1TLJ2QQQCEEUZN18F" localSheetId="17" hidden="1">#REF!</definedName>
    <definedName name="BExTYW1794M1TLJ2QQQCEEUZN18F" hidden="1">#REF!</definedName>
    <definedName name="BExTZ7F71SNTOX4LLZCK5R9VUMIJ" localSheetId="6" hidden="1">#REF!</definedName>
    <definedName name="BExTZ7F71SNTOX4LLZCK5R9VUMIJ" localSheetId="17" hidden="1">#REF!</definedName>
    <definedName name="BExTZ7F71SNTOX4LLZCK5R9VUMIJ" hidden="1">#REF!</definedName>
    <definedName name="BExTZ80SWE36T1QSIIPJU7NJ65JL" localSheetId="6" hidden="1">#REF!</definedName>
    <definedName name="BExTZ80SWE36T1QSIIPJU7NJ65JL" localSheetId="17" hidden="1">#REF!</definedName>
    <definedName name="BExTZ80SWE36T1QSIIPJU7NJ65JL" hidden="1">#REF!</definedName>
    <definedName name="BExTZ869RSO739T4Q78JLOVO7G0C" localSheetId="6" hidden="1">#REF!</definedName>
    <definedName name="BExTZ869RSO739T4Q78JLOVO7G0C" localSheetId="17" hidden="1">#REF!</definedName>
    <definedName name="BExTZ869RSO739T4Q78JLOVO7G0C" hidden="1">#REF!</definedName>
    <definedName name="BExTZ8X5G9S3PA4FPSNK7T69W7QT" localSheetId="6" hidden="1">#REF!</definedName>
    <definedName name="BExTZ8X5G9S3PA4FPSNK7T69W7QT" localSheetId="17" hidden="1">#REF!</definedName>
    <definedName name="BExTZ8X5G9S3PA4FPSNK7T69W7QT" hidden="1">#REF!</definedName>
    <definedName name="BExTZ97Y0RMR8V5BI9F2H4MFB77O" localSheetId="6" hidden="1">#REF!</definedName>
    <definedName name="BExTZ97Y0RMR8V5BI9F2H4MFB77O" localSheetId="17" hidden="1">#REF!</definedName>
    <definedName name="BExTZ97Y0RMR8V5BI9F2H4MFB77O" hidden="1">#REF!</definedName>
    <definedName name="BExTZK5PMCAXJL4DUIGL6H9Y8U4C" localSheetId="6" hidden="1">#REF!</definedName>
    <definedName name="BExTZK5PMCAXJL4DUIGL6H9Y8U4C" localSheetId="17" hidden="1">#REF!</definedName>
    <definedName name="BExTZK5PMCAXJL4DUIGL6H9Y8U4C" hidden="1">#REF!</definedName>
    <definedName name="BExTZKB6L5SXV5UN71YVTCBEIGWY" localSheetId="6" hidden="1">#REF!</definedName>
    <definedName name="BExTZKB6L5SXV5UN71YVTCBEIGWY" localSheetId="17" hidden="1">#REF!</definedName>
    <definedName name="BExTZKB6L5SXV5UN71YVTCBEIGWY" hidden="1">#REF!</definedName>
    <definedName name="BExTZLICVKK4NBJFEGL270GJ2VQO" localSheetId="6" hidden="1">#REF!</definedName>
    <definedName name="BExTZLICVKK4NBJFEGL270GJ2VQO" localSheetId="17" hidden="1">#REF!</definedName>
    <definedName name="BExTZLICVKK4NBJFEGL270GJ2VQO" hidden="1">#REF!</definedName>
    <definedName name="BExTZO2596CBZKPI7YNA1QQNPAIJ" localSheetId="6" hidden="1">#REF!</definedName>
    <definedName name="BExTZO2596CBZKPI7YNA1QQNPAIJ" localSheetId="17" hidden="1">#REF!</definedName>
    <definedName name="BExTZO2596CBZKPI7YNA1QQNPAIJ" hidden="1">#REF!</definedName>
    <definedName name="BExTZY8TDV4U7FQL7O10G6VKWKPJ" localSheetId="6" hidden="1">#REF!</definedName>
    <definedName name="BExTZY8TDV4U7FQL7O10G6VKWKPJ" localSheetId="17" hidden="1">#REF!</definedName>
    <definedName name="BExTZY8TDV4U7FQL7O10G6VKWKPJ" hidden="1">#REF!</definedName>
    <definedName name="BExU02QNT4LT7H9JPUC4FXTLVGZT" localSheetId="6" hidden="1">#REF!</definedName>
    <definedName name="BExU02QNT4LT7H9JPUC4FXTLVGZT" localSheetId="17" hidden="1">#REF!</definedName>
    <definedName name="BExU02QNT4LT7H9JPUC4FXTLVGZT" hidden="1">#REF!</definedName>
    <definedName name="BExU0BFJJQO1HJZKI14QGOQ6JROO" localSheetId="6" hidden="1">#REF!</definedName>
    <definedName name="BExU0BFJJQO1HJZKI14QGOQ6JROO" localSheetId="17" hidden="1">#REF!</definedName>
    <definedName name="BExU0BFJJQO1HJZKI14QGOQ6JROO" hidden="1">#REF!</definedName>
    <definedName name="BExU0FH5WTGW8MRFUFMDDSMJ6YQ5" localSheetId="6" hidden="1">#REF!</definedName>
    <definedName name="BExU0FH5WTGW8MRFUFMDDSMJ6YQ5" localSheetId="17" hidden="1">#REF!</definedName>
    <definedName name="BExU0FH5WTGW8MRFUFMDDSMJ6YQ5" hidden="1">#REF!</definedName>
    <definedName name="BExU0GDOIL9U33QGU9ZU3YX3V1I4" localSheetId="6" hidden="1">#REF!</definedName>
    <definedName name="BExU0GDOIL9U33QGU9ZU3YX3V1I4" localSheetId="17" hidden="1">#REF!</definedName>
    <definedName name="BExU0GDOIL9U33QGU9ZU3YX3V1I4" hidden="1">#REF!</definedName>
    <definedName name="BExU0HKTO8WJDQDWRTUK5TETM3HS" localSheetId="6" hidden="1">#REF!</definedName>
    <definedName name="BExU0HKTO8WJDQDWRTUK5TETM3HS" localSheetId="17" hidden="1">#REF!</definedName>
    <definedName name="BExU0HKTO8WJDQDWRTUK5TETM3HS" hidden="1">#REF!</definedName>
    <definedName name="BExU0MTJQPE041ZN7H8UKGV6MZT7" localSheetId="6" hidden="1">#REF!</definedName>
    <definedName name="BExU0MTJQPE041ZN7H8UKGV6MZT7" localSheetId="17" hidden="1">#REF!</definedName>
    <definedName name="BExU0MTJQPE041ZN7H8UKGV6MZT7" hidden="1">#REF!</definedName>
    <definedName name="BExU0ZUUFYHLUK4M4E8GLGIBBNT0" localSheetId="6" hidden="1">#REF!</definedName>
    <definedName name="BExU0ZUUFYHLUK4M4E8GLGIBBNT0" localSheetId="17" hidden="1">#REF!</definedName>
    <definedName name="BExU0ZUUFYHLUK4M4E8GLGIBBNT0" hidden="1">#REF!</definedName>
    <definedName name="BExU147D6RPG6ZVTSXRKFSVRHSBG" localSheetId="6" hidden="1">#REF!</definedName>
    <definedName name="BExU147D6RPG6ZVTSXRKFSVRHSBG" localSheetId="17" hidden="1">#REF!</definedName>
    <definedName name="BExU147D6RPG6ZVTSXRKFSVRHSBG" hidden="1">#REF!</definedName>
    <definedName name="BExU16R10W1SOAPNG4CDJ01T7JRE" localSheetId="6" hidden="1">#REF!</definedName>
    <definedName name="BExU16R10W1SOAPNG4CDJ01T7JRE" localSheetId="17" hidden="1">#REF!</definedName>
    <definedName name="BExU16R10W1SOAPNG4CDJ01T7JRE" hidden="1">#REF!</definedName>
    <definedName name="BExU17CKOR3GNIHDNVLH9L1IOJS9" localSheetId="6" hidden="1">#REF!</definedName>
    <definedName name="BExU17CKOR3GNIHDNVLH9L1IOJS9" localSheetId="17" hidden="1">#REF!</definedName>
    <definedName name="BExU17CKOR3GNIHDNVLH9L1IOJS9" hidden="1">#REF!</definedName>
    <definedName name="BExU1DXYI5DAD9DSFIEAUOB5XFZ9" localSheetId="6" hidden="1">#REF!</definedName>
    <definedName name="BExU1DXYI5DAD9DSFIEAUOB5XFZ9" localSheetId="17" hidden="1">#REF!</definedName>
    <definedName name="BExU1DXYI5DAD9DSFIEAUOB5XFZ9" hidden="1">#REF!</definedName>
    <definedName name="BExU1GXUTLRPJN4MRINLAPHSZQFG" localSheetId="6" hidden="1">#REF!</definedName>
    <definedName name="BExU1GXUTLRPJN4MRINLAPHSZQFG" localSheetId="17" hidden="1">#REF!</definedName>
    <definedName name="BExU1GXUTLRPJN4MRINLAPHSZQFG" hidden="1">#REF!</definedName>
    <definedName name="BExU1IL9AOHFO85BZB6S60DK3N8H" localSheetId="6" hidden="1">#REF!</definedName>
    <definedName name="BExU1IL9AOHFO85BZB6S60DK3N8H" localSheetId="17" hidden="1">#REF!</definedName>
    <definedName name="BExU1IL9AOHFO85BZB6S60DK3N8H" hidden="1">#REF!</definedName>
    <definedName name="BExU1LAEKWJ0U6NP9G2AC9CTBYH6" localSheetId="6" hidden="1">#REF!</definedName>
    <definedName name="BExU1LAEKWJ0U6NP9G2AC9CTBYH6" localSheetId="17" hidden="1">#REF!</definedName>
    <definedName name="BExU1LAEKWJ0U6NP9G2AC9CTBYH6" hidden="1">#REF!</definedName>
    <definedName name="BExU1NOPS09CLFZL1O31RAF9BQNQ" localSheetId="6" hidden="1">#REF!</definedName>
    <definedName name="BExU1NOPS09CLFZL1O31RAF9BQNQ" localSheetId="17" hidden="1">#REF!</definedName>
    <definedName name="BExU1NOPS09CLFZL1O31RAF9BQNQ" hidden="1">#REF!</definedName>
    <definedName name="BExU1PH9MOEX1JZVZ3D5M9DXB191" localSheetId="6" hidden="1">#REF!</definedName>
    <definedName name="BExU1PH9MOEX1JZVZ3D5M9DXB191" localSheetId="17" hidden="1">#REF!</definedName>
    <definedName name="BExU1PH9MOEX1JZVZ3D5M9DXB191" hidden="1">#REF!</definedName>
    <definedName name="BExU1QZEEKJA35IMEOLOJ3ODX0ZA" localSheetId="6" hidden="1">#REF!</definedName>
    <definedName name="BExU1QZEEKJA35IMEOLOJ3ODX0ZA" localSheetId="17" hidden="1">#REF!</definedName>
    <definedName name="BExU1QZEEKJA35IMEOLOJ3ODX0ZA" hidden="1">#REF!</definedName>
    <definedName name="BExU1VRURIWWVJ95O40WA23LMTJD" localSheetId="6" hidden="1">#REF!</definedName>
    <definedName name="BExU1VRURIWWVJ95O40WA23LMTJD" localSheetId="17" hidden="1">#REF!</definedName>
    <definedName name="BExU1VRURIWWVJ95O40WA23LMTJD" hidden="1">#REF!</definedName>
    <definedName name="BExU2A0FXVBDX9LO3VWEXB4TLFT0" localSheetId="6" hidden="1">#REF!</definedName>
    <definedName name="BExU2A0FXVBDX9LO3VWEXB4TLFT0" localSheetId="17" hidden="1">#REF!</definedName>
    <definedName name="BExU2A0FXVBDX9LO3VWEXB4TLFT0" hidden="1">#REF!</definedName>
    <definedName name="BExU2LEH667H33V81XVEZUP2O0UQ" localSheetId="6" hidden="1">#REF!</definedName>
    <definedName name="BExU2LEH667H33V81XVEZUP2O0UQ" localSheetId="17" hidden="1">#REF!</definedName>
    <definedName name="BExU2LEH667H33V81XVEZUP2O0UQ" hidden="1">#REF!</definedName>
    <definedName name="BExU2M5CK6XK55UIHDVYRXJJJRI4" localSheetId="6" hidden="1">#REF!</definedName>
    <definedName name="BExU2M5CK6XK55UIHDVYRXJJJRI4" localSheetId="17" hidden="1">#REF!</definedName>
    <definedName name="BExU2M5CK6XK55UIHDVYRXJJJRI4" hidden="1">#REF!</definedName>
    <definedName name="BExU2TXVT25ZTOFQAF6CM53Z1RLF" localSheetId="6" hidden="1">#REF!</definedName>
    <definedName name="BExU2TXVT25ZTOFQAF6CM53Z1RLF" localSheetId="17" hidden="1">#REF!</definedName>
    <definedName name="BExU2TXVT25ZTOFQAF6CM53Z1RLF" hidden="1">#REF!</definedName>
    <definedName name="BExU2XZLYIU19G7358W5T9E87AFR" localSheetId="6" hidden="1">#REF!</definedName>
    <definedName name="BExU2XZLYIU19G7358W5T9E87AFR" localSheetId="17" hidden="1">#REF!</definedName>
    <definedName name="BExU2XZLYIU19G7358W5T9E87AFR" hidden="1">#REF!</definedName>
    <definedName name="BExU2ZXMKRBQEX0CT3ZPZ3UFZP1G" localSheetId="6" hidden="1">#REF!</definedName>
    <definedName name="BExU2ZXMKRBQEX0CT3ZPZ3UFZP1G" localSheetId="17" hidden="1">#REF!</definedName>
    <definedName name="BExU2ZXMKRBQEX0CT3ZPZ3UFZP1G" hidden="1">#REF!</definedName>
    <definedName name="BExU35XHF1K1XEQUSZ292S5T61YA" localSheetId="6" hidden="1">#REF!</definedName>
    <definedName name="BExU35XHF1K1XEQUSZ292S5T61YA" localSheetId="17" hidden="1">#REF!</definedName>
    <definedName name="BExU35XHF1K1XEQUSZ292S5T61YA" hidden="1">#REF!</definedName>
    <definedName name="BExU38S1U5IC1T5A3P2TZU5OV0LN" localSheetId="6" hidden="1">#REF!</definedName>
    <definedName name="BExU38S1U5IC1T5A3P2TZU5OV0LN" localSheetId="17" hidden="1">#REF!</definedName>
    <definedName name="BExU38S1U5IC1T5A3P2TZU5OV0LN" hidden="1">#REF!</definedName>
    <definedName name="BExU3B66MCKJFSKT3HL8B5EJGVX0" localSheetId="6" hidden="1">#REF!</definedName>
    <definedName name="BExU3B66MCKJFSKT3HL8B5EJGVX0" localSheetId="17" hidden="1">#REF!</definedName>
    <definedName name="BExU3B66MCKJFSKT3HL8B5EJGVX0" hidden="1">#REF!</definedName>
    <definedName name="BExU3FDFDB2NVPYUR5V7OA3HF474" localSheetId="6" hidden="1">#REF!</definedName>
    <definedName name="BExU3FDFDB2NVPYUR5V7OA3HF474" localSheetId="17" hidden="1">#REF!</definedName>
    <definedName name="BExU3FDFDB2NVPYUR5V7OA3HF474" hidden="1">#REF!</definedName>
    <definedName name="BExU3R7J076KUCCEUGKAYMANTUT5" localSheetId="6" hidden="1">#REF!</definedName>
    <definedName name="BExU3R7J076KUCCEUGKAYMANTUT5" localSheetId="17" hidden="1">#REF!</definedName>
    <definedName name="BExU3R7J076KUCCEUGKAYMANTUT5" hidden="1">#REF!</definedName>
    <definedName name="BExU3UNI9NR1RNZR07NSLSZMDOQQ" localSheetId="6" hidden="1">#REF!</definedName>
    <definedName name="BExU3UNI9NR1RNZR07NSLSZMDOQQ" localSheetId="17" hidden="1">#REF!</definedName>
    <definedName name="BExU3UNI9NR1RNZR07NSLSZMDOQQ" hidden="1">#REF!</definedName>
    <definedName name="BExU401R18N6XKZKL7CNFOZQCM14" localSheetId="6" hidden="1">#REF!</definedName>
    <definedName name="BExU401R18N6XKZKL7CNFOZQCM14" localSheetId="17" hidden="1">#REF!</definedName>
    <definedName name="BExU401R18N6XKZKL7CNFOZQCM14" hidden="1">#REF!</definedName>
    <definedName name="BExU42QVGY7TK39W1BIN6CDRG2OE" localSheetId="6" hidden="1">#REF!</definedName>
    <definedName name="BExU42QVGY7TK39W1BIN6CDRG2OE" localSheetId="17" hidden="1">#REF!</definedName>
    <definedName name="BExU42QVGY7TK39W1BIN6CDRG2OE" hidden="1">#REF!</definedName>
    <definedName name="BExU431LXP7LIUNGJB9OSXEANFGX" localSheetId="6" hidden="1">#REF!</definedName>
    <definedName name="BExU431LXP7LIUNGJB9OSXEANFGX" localSheetId="17" hidden="1">#REF!</definedName>
    <definedName name="BExU431LXP7LIUNGJB9OSXEANFGX" hidden="1">#REF!</definedName>
    <definedName name="BExU47OZMS6TCWMEHHF0UCSFLLPI" localSheetId="6" hidden="1">#REF!</definedName>
    <definedName name="BExU47OZMS6TCWMEHHF0UCSFLLPI" localSheetId="17" hidden="1">#REF!</definedName>
    <definedName name="BExU47OZMS6TCWMEHHF0UCSFLLPI" hidden="1">#REF!</definedName>
    <definedName name="BExU4D36E8TXN0M8KSNGEAFYP4DQ" localSheetId="6" hidden="1">#REF!</definedName>
    <definedName name="BExU4D36E8TXN0M8KSNGEAFYP4DQ" localSheetId="17" hidden="1">#REF!</definedName>
    <definedName name="BExU4D36E8TXN0M8KSNGEAFYP4DQ" hidden="1">#REF!</definedName>
    <definedName name="BExU4G31RRVLJ3AC6E1FNEFMXM3O" localSheetId="6" hidden="1">#REF!</definedName>
    <definedName name="BExU4G31RRVLJ3AC6E1FNEFMXM3O" localSheetId="17" hidden="1">#REF!</definedName>
    <definedName name="BExU4G31RRVLJ3AC6E1FNEFMXM3O" hidden="1">#REF!</definedName>
    <definedName name="BExU4GDVLPUEWBA4MRYRTQAUNO7B" localSheetId="6" hidden="1">#REF!</definedName>
    <definedName name="BExU4GDVLPUEWBA4MRYRTQAUNO7B" localSheetId="17" hidden="1">#REF!</definedName>
    <definedName name="BExU4GDVLPUEWBA4MRYRTQAUNO7B" hidden="1">#REF!</definedName>
    <definedName name="BExU4H4RAMAX0XVAWT5WFYQNPAL3" localSheetId="6" hidden="1">#REF!</definedName>
    <definedName name="BExU4H4RAMAX0XVAWT5WFYQNPAL3" localSheetId="17" hidden="1">#REF!</definedName>
    <definedName name="BExU4H4RAMAX0XVAWT5WFYQNPAL3" hidden="1">#REF!</definedName>
    <definedName name="BExU4I148DA7PRCCISLWQ6ABXFK6" localSheetId="6" hidden="1">#REF!</definedName>
    <definedName name="BExU4I148DA7PRCCISLWQ6ABXFK6" localSheetId="17" hidden="1">#REF!</definedName>
    <definedName name="BExU4I148DA7PRCCISLWQ6ABXFK6" hidden="1">#REF!</definedName>
    <definedName name="BExU4L101H2KQHVKCKQ4PBAWZV6K" localSheetId="6" hidden="1">#REF!</definedName>
    <definedName name="BExU4L101H2KQHVKCKQ4PBAWZV6K" localSheetId="17" hidden="1">#REF!</definedName>
    <definedName name="BExU4L101H2KQHVKCKQ4PBAWZV6K" hidden="1">#REF!</definedName>
    <definedName name="BExU4LML14Q7KDTYIKJWXF68W7X1" localSheetId="6" hidden="1">#REF!</definedName>
    <definedName name="BExU4LML14Q7KDTYIKJWXF68W7X1" localSheetId="17" hidden="1">#REF!</definedName>
    <definedName name="BExU4LML14Q7KDTYIKJWXF68W7X1" hidden="1">#REF!</definedName>
    <definedName name="BExU4NA00RRRBGRT6TOB0MXZRCRZ" localSheetId="6" hidden="1">#REF!</definedName>
    <definedName name="BExU4NA00RRRBGRT6TOB0MXZRCRZ" localSheetId="17" hidden="1">#REF!</definedName>
    <definedName name="BExU4NA00RRRBGRT6TOB0MXZRCRZ" hidden="1">#REF!</definedName>
    <definedName name="BExU529I6YHVOG83TJHWSILIQU1S" localSheetId="6" hidden="1">#REF!</definedName>
    <definedName name="BExU529I6YHVOG83TJHWSILIQU1S" localSheetId="17" hidden="1">#REF!</definedName>
    <definedName name="BExU529I6YHVOG83TJHWSILIQU1S" hidden="1">#REF!</definedName>
    <definedName name="BExU57YCIKPRD8QWL6EU0YR3NG3J" localSheetId="6" hidden="1">#REF!</definedName>
    <definedName name="BExU57YCIKPRD8QWL6EU0YR3NG3J" localSheetId="17" hidden="1">#REF!</definedName>
    <definedName name="BExU57YCIKPRD8QWL6EU0YR3NG3J" hidden="1">#REF!</definedName>
    <definedName name="BExU5DSTBWXLN6E59B757KRWRI6E" localSheetId="6" hidden="1">#REF!</definedName>
    <definedName name="BExU5DSTBWXLN6E59B757KRWRI6E" localSheetId="17" hidden="1">#REF!</definedName>
    <definedName name="BExU5DSTBWXLN6E59B757KRWRI6E" hidden="1">#REF!</definedName>
    <definedName name="BExU5JSMO03X9M4WIRPP8JPSMQKJ" localSheetId="6" hidden="1">#REF!</definedName>
    <definedName name="BExU5JSMO03X9M4WIRPP8JPSMQKJ" localSheetId="17" hidden="1">#REF!</definedName>
    <definedName name="BExU5JSMO03X9M4WIRPP8JPSMQKJ" hidden="1">#REF!</definedName>
    <definedName name="BExU5TDWM8NNDHYPQ7OQODTQ368A" localSheetId="6" hidden="1">#REF!</definedName>
    <definedName name="BExU5TDWM8NNDHYPQ7OQODTQ368A" localSheetId="17" hidden="1">#REF!</definedName>
    <definedName name="BExU5TDWM8NNDHYPQ7OQODTQ368A" hidden="1">#REF!</definedName>
    <definedName name="BExU5X4OX1V1XHS6WSSORVQPP6Z3" localSheetId="6" hidden="1">#REF!</definedName>
    <definedName name="BExU5X4OX1V1XHS6WSSORVQPP6Z3" localSheetId="17" hidden="1">#REF!</definedName>
    <definedName name="BExU5X4OX1V1XHS6WSSORVQPP6Z3" hidden="1">#REF!</definedName>
    <definedName name="BExU5XVPARTFMRYHNUTBKDIL4UJN" localSheetId="6" hidden="1">#REF!</definedName>
    <definedName name="BExU5XVPARTFMRYHNUTBKDIL4UJN" localSheetId="17" hidden="1">#REF!</definedName>
    <definedName name="BExU5XVPARTFMRYHNUTBKDIL4UJN" hidden="1">#REF!</definedName>
    <definedName name="BExU66KMFBAP8JCVG9VM1RD1TNFF" localSheetId="6" hidden="1">#REF!</definedName>
    <definedName name="BExU66KMFBAP8JCVG9VM1RD1TNFF" localSheetId="17" hidden="1">#REF!</definedName>
    <definedName name="BExU66KMFBAP8JCVG9VM1RD1TNFF" hidden="1">#REF!</definedName>
    <definedName name="BExU68IOM3CB3TACNAE9565TW7SH" localSheetId="6" hidden="1">#REF!</definedName>
    <definedName name="BExU68IOM3CB3TACNAE9565TW7SH" localSheetId="17" hidden="1">#REF!</definedName>
    <definedName name="BExU68IOM3CB3TACNAE9565TW7SH" hidden="1">#REF!</definedName>
    <definedName name="BExU6AM82KN21E82HMWVP3LWP9IL" localSheetId="6" hidden="1">#REF!</definedName>
    <definedName name="BExU6AM82KN21E82HMWVP3LWP9IL" localSheetId="17" hidden="1">#REF!</definedName>
    <definedName name="BExU6AM82KN21E82HMWVP3LWP9IL" hidden="1">#REF!</definedName>
    <definedName name="BExU6FEU1MRHU98R9YOJC5OKUJ6L" localSheetId="6" hidden="1">#REF!</definedName>
    <definedName name="BExU6FEU1MRHU98R9YOJC5OKUJ6L" localSheetId="17" hidden="1">#REF!</definedName>
    <definedName name="BExU6FEU1MRHU98R9YOJC5OKUJ6L" hidden="1">#REF!</definedName>
    <definedName name="BExU6KIAJ663Y8W8QMU4HCF183DF" localSheetId="6" hidden="1">#REF!</definedName>
    <definedName name="BExU6KIAJ663Y8W8QMU4HCF183DF" localSheetId="17" hidden="1">#REF!</definedName>
    <definedName name="BExU6KIAJ663Y8W8QMU4HCF183DF" hidden="1">#REF!</definedName>
    <definedName name="BExU6KT19B4PG6SHXFBGBPLM66KT" localSheetId="6" hidden="1">#REF!</definedName>
    <definedName name="BExU6KT19B4PG6SHXFBGBPLM66KT" localSheetId="17" hidden="1">#REF!</definedName>
    <definedName name="BExU6KT19B4PG6SHXFBGBPLM66KT" hidden="1">#REF!</definedName>
    <definedName name="BExU6PAVKIOAIMQ9XQIHHF1SUAGO" localSheetId="6" hidden="1">#REF!</definedName>
    <definedName name="BExU6PAVKIOAIMQ9XQIHHF1SUAGO" localSheetId="17" hidden="1">#REF!</definedName>
    <definedName name="BExU6PAVKIOAIMQ9XQIHHF1SUAGO" hidden="1">#REF!</definedName>
    <definedName name="BExU6SLKTWV0YINVLTI6BCG9ANZM" localSheetId="6" hidden="1">#REF!</definedName>
    <definedName name="BExU6SLKTWV0YINVLTI6BCG9ANZM" localSheetId="17" hidden="1">#REF!</definedName>
    <definedName name="BExU6SLKTWV0YINVLTI6BCG9ANZM" hidden="1">#REF!</definedName>
    <definedName name="BExU6WXXC7SSQDMHSLUN5C2V4IYX" localSheetId="6" hidden="1">#REF!</definedName>
    <definedName name="BExU6WXXC7SSQDMHSLUN5C2V4IYX" localSheetId="17" hidden="1">#REF!</definedName>
    <definedName name="BExU6WXXC7SSQDMHSLUN5C2V4IYX" hidden="1">#REF!</definedName>
    <definedName name="BExU73387E74XE8A9UKZLZNJYY65" localSheetId="6" hidden="1">#REF!</definedName>
    <definedName name="BExU73387E74XE8A9UKZLZNJYY65" localSheetId="17" hidden="1">#REF!</definedName>
    <definedName name="BExU73387E74XE8A9UKZLZNJYY65" hidden="1">#REF!</definedName>
    <definedName name="BExU76ZHCJM8I7VSICCMSTC33O6U" localSheetId="6" hidden="1">#REF!</definedName>
    <definedName name="BExU76ZHCJM8I7VSICCMSTC33O6U" localSheetId="17" hidden="1">#REF!</definedName>
    <definedName name="BExU76ZHCJM8I7VSICCMSTC33O6U" hidden="1">#REF!</definedName>
    <definedName name="BExU7BBTUF8BQ42DSGM94X5TG5GF" localSheetId="6" hidden="1">#REF!</definedName>
    <definedName name="BExU7BBTUF8BQ42DSGM94X5TG5GF" localSheetId="17" hidden="1">#REF!</definedName>
    <definedName name="BExU7BBTUF8BQ42DSGM94X5TG5GF" hidden="1">#REF!</definedName>
    <definedName name="BExU7HH4EAHFQHT4AXKGWAWZP3I0" localSheetId="6" hidden="1">#REF!</definedName>
    <definedName name="BExU7HH4EAHFQHT4AXKGWAWZP3I0" localSheetId="17" hidden="1">#REF!</definedName>
    <definedName name="BExU7HH4EAHFQHT4AXKGWAWZP3I0" hidden="1">#REF!</definedName>
    <definedName name="BExU7L7WPQSA0ELXZ0I86V33QCCJ" localSheetId="6" hidden="1">#REF!</definedName>
    <definedName name="BExU7L7WPQSA0ELXZ0I86V33QCCJ" localSheetId="17" hidden="1">#REF!</definedName>
    <definedName name="BExU7L7WPQSA0ELXZ0I86V33QCCJ" hidden="1">#REF!</definedName>
    <definedName name="BExU7MF1ZVPDHOSMCAXOSYICHZ4I" localSheetId="6" hidden="1">#REF!</definedName>
    <definedName name="BExU7MF1ZVPDHOSMCAXOSYICHZ4I" localSheetId="17" hidden="1">#REF!</definedName>
    <definedName name="BExU7MF1ZVPDHOSMCAXOSYICHZ4I" hidden="1">#REF!</definedName>
    <definedName name="BExU7O2BJ6D5YCKEL6FD2EFCWYRX" localSheetId="6" hidden="1">#REF!</definedName>
    <definedName name="BExU7O2BJ6D5YCKEL6FD2EFCWYRX" localSheetId="17" hidden="1">#REF!</definedName>
    <definedName name="BExU7O2BJ6D5YCKEL6FD2EFCWYRX" hidden="1">#REF!</definedName>
    <definedName name="BExU7Q0JS9YIUKUPNSSAIDK2KJAV" localSheetId="6" hidden="1">#REF!</definedName>
    <definedName name="BExU7Q0JS9YIUKUPNSSAIDK2KJAV" localSheetId="17" hidden="1">#REF!</definedName>
    <definedName name="BExU7Q0JS9YIUKUPNSSAIDK2KJAV" hidden="1">#REF!</definedName>
    <definedName name="BExU80I6AE5OU7P7F5V7HWIZBJ4P" localSheetId="6" hidden="1">#REF!</definedName>
    <definedName name="BExU80I6AE5OU7P7F5V7HWIZBJ4P" localSheetId="17" hidden="1">#REF!</definedName>
    <definedName name="BExU80I6AE5OU7P7F5V7HWIZBJ4P" hidden="1">#REF!</definedName>
    <definedName name="BExU86NB26MCPYIISZ36HADONGT2" localSheetId="6" hidden="1">#REF!</definedName>
    <definedName name="BExU86NB26MCPYIISZ36HADONGT2" localSheetId="17" hidden="1">#REF!</definedName>
    <definedName name="BExU86NB26MCPYIISZ36HADONGT2" hidden="1">#REF!</definedName>
    <definedName name="BExU885EZZNSZV3GP298UJ8LB7OL" localSheetId="6" hidden="1">#REF!</definedName>
    <definedName name="BExU885EZZNSZV3GP298UJ8LB7OL" localSheetId="17" hidden="1">#REF!</definedName>
    <definedName name="BExU885EZZNSZV3GP298UJ8LB7OL" hidden="1">#REF!</definedName>
    <definedName name="BExU8FSAUP9TUZ1NO9WXK80QPHWV" localSheetId="6" hidden="1">#REF!</definedName>
    <definedName name="BExU8FSAUP9TUZ1NO9WXK80QPHWV" localSheetId="17" hidden="1">#REF!</definedName>
    <definedName name="BExU8FSAUP9TUZ1NO9WXK80QPHWV" hidden="1">#REF!</definedName>
    <definedName name="BExU8KFLAN778MBN93NYZB0FV30G" localSheetId="6" hidden="1">#REF!</definedName>
    <definedName name="BExU8KFLAN778MBN93NYZB0FV30G" localSheetId="17" hidden="1">#REF!</definedName>
    <definedName name="BExU8KFLAN778MBN93NYZB0FV30G" hidden="1">#REF!</definedName>
    <definedName name="BExU8PZC6845UUDFG9M8FTC3P3DK" localSheetId="6" hidden="1">#REF!</definedName>
    <definedName name="BExU8PZC6845UUDFG9M8FTC3P3DK" localSheetId="17" hidden="1">#REF!</definedName>
    <definedName name="BExU8PZC6845UUDFG9M8FTC3P3DK" hidden="1">#REF!</definedName>
    <definedName name="BExU8UX9JX3XLB47YZ8GFXE0V7R2" localSheetId="6" hidden="1">#REF!</definedName>
    <definedName name="BExU8UX9JX3XLB47YZ8GFXE0V7R2" localSheetId="17" hidden="1">#REF!</definedName>
    <definedName name="BExU8UX9JX3XLB47YZ8GFXE0V7R2" hidden="1">#REF!</definedName>
    <definedName name="BExU8WVGMRSFNWCNHODQ9JQCMZB0" localSheetId="6" hidden="1">#REF!</definedName>
    <definedName name="BExU8WVGMRSFNWCNHODQ9JQCMZB0" localSheetId="17" hidden="1">#REF!</definedName>
    <definedName name="BExU8WVGMRSFNWCNHODQ9JQCMZB0" hidden="1">#REF!</definedName>
    <definedName name="BExU96M1J7P9DZQ3S9H0C12KGYTW" localSheetId="6" hidden="1">#REF!</definedName>
    <definedName name="BExU96M1J7P9DZQ3S9H0C12KGYTW" localSheetId="17" hidden="1">#REF!</definedName>
    <definedName name="BExU96M1J7P9DZQ3S9H0C12KGYTW" hidden="1">#REF!</definedName>
    <definedName name="BExU9F05OR1GZ3057R6UL3WPEIYI" localSheetId="6" hidden="1">#REF!</definedName>
    <definedName name="BExU9F05OR1GZ3057R6UL3WPEIYI" localSheetId="17" hidden="1">#REF!</definedName>
    <definedName name="BExU9F05OR1GZ3057R6UL3WPEIYI" hidden="1">#REF!</definedName>
    <definedName name="BExU9GCSO5YILIKG6VAHN13DL75K" localSheetId="6" hidden="1">#REF!</definedName>
    <definedName name="BExU9GCSO5YILIKG6VAHN13DL75K" localSheetId="17" hidden="1">#REF!</definedName>
    <definedName name="BExU9GCSO5YILIKG6VAHN13DL75K" hidden="1">#REF!</definedName>
    <definedName name="BExU9KJOZLO15N11MJVN782NFGJ0" localSheetId="6" hidden="1">#REF!</definedName>
    <definedName name="BExU9KJOZLO15N11MJVN782NFGJ0" localSheetId="17" hidden="1">#REF!</definedName>
    <definedName name="BExU9KJOZLO15N11MJVN782NFGJ0" hidden="1">#REF!</definedName>
    <definedName name="BExU9LG29XU2K1GNKRO4438JYQZE" localSheetId="6" hidden="1">#REF!</definedName>
    <definedName name="BExU9LG29XU2K1GNKRO4438JYQZE" localSheetId="17" hidden="1">#REF!</definedName>
    <definedName name="BExU9LG29XU2K1GNKRO4438JYQZE" hidden="1">#REF!</definedName>
    <definedName name="BExU9RW36I5Z6JIXUIUB3PJH86LT" localSheetId="6" hidden="1">#REF!</definedName>
    <definedName name="BExU9RW36I5Z6JIXUIUB3PJH86LT" localSheetId="17" hidden="1">#REF!</definedName>
    <definedName name="BExU9RW36I5Z6JIXUIUB3PJH86LT" hidden="1">#REF!</definedName>
    <definedName name="BExU9WU19DJ2VAGISPFEGDWWOO4V" localSheetId="6" hidden="1">#REF!</definedName>
    <definedName name="BExU9WU19DJ2VAGISPFEGDWWOO4V" localSheetId="17" hidden="1">#REF!</definedName>
    <definedName name="BExU9WU19DJ2VAGISPFEGDWWOO4V" hidden="1">#REF!</definedName>
    <definedName name="BExUA28AO7OWDG3H23Q0CL4B7BHW" localSheetId="6" hidden="1">#REF!</definedName>
    <definedName name="BExUA28AO7OWDG3H23Q0CL4B7BHW" localSheetId="17" hidden="1">#REF!</definedName>
    <definedName name="BExUA28AO7OWDG3H23Q0CL4B7BHW" hidden="1">#REF!</definedName>
    <definedName name="BExUA34N2C083NSTAHQGZZ3BCYGK" localSheetId="6" hidden="1">#REF!</definedName>
    <definedName name="BExUA34N2C083NSTAHQGZZ3BCYGK" localSheetId="17" hidden="1">#REF!</definedName>
    <definedName name="BExUA34N2C083NSTAHQGZZ3BCYGK" hidden="1">#REF!</definedName>
    <definedName name="BExUA5O923FFNEBY8BPO1TU3QGBM" localSheetId="6" hidden="1">#REF!</definedName>
    <definedName name="BExUA5O923FFNEBY8BPO1TU3QGBM" localSheetId="17" hidden="1">#REF!</definedName>
    <definedName name="BExUA5O923FFNEBY8BPO1TU3QGBM" hidden="1">#REF!</definedName>
    <definedName name="BExUA6Q4K25VH452AQ3ZIRBCMS61" localSheetId="6" hidden="1">#REF!</definedName>
    <definedName name="BExUA6Q4K25VH452AQ3ZIRBCMS61" localSheetId="17" hidden="1">#REF!</definedName>
    <definedName name="BExUA6Q4K25VH452AQ3ZIRBCMS61" hidden="1">#REF!</definedName>
    <definedName name="BExUAFV4JMBSM2SKBQL9NHL0NIBS" localSheetId="6" hidden="1">#REF!</definedName>
    <definedName name="BExUAFV4JMBSM2SKBQL9NHL0NIBS" localSheetId="17" hidden="1">#REF!</definedName>
    <definedName name="BExUAFV4JMBSM2SKBQL9NHL0NIBS" hidden="1">#REF!</definedName>
    <definedName name="BExUAMWQODKBXMRH1QCMJLJBF8M7" localSheetId="6" hidden="1">#REF!</definedName>
    <definedName name="BExUAMWQODKBXMRH1QCMJLJBF8M7" localSheetId="17" hidden="1">#REF!</definedName>
    <definedName name="BExUAMWQODKBXMRH1QCMJLJBF8M7" hidden="1">#REF!</definedName>
    <definedName name="BExUAPR6Y32097JKJCTGC4C6EGE9" localSheetId="6" hidden="1">#REF!</definedName>
    <definedName name="BExUAPR6Y32097JKJCTGC4C6EGE9" localSheetId="17" hidden="1">#REF!</definedName>
    <definedName name="BExUAPR6Y32097JKJCTGC4C6EGE9" hidden="1">#REF!</definedName>
    <definedName name="BExUARUP0MX710TNZSAA01HUEAVC" localSheetId="6" hidden="1">#REF!</definedName>
    <definedName name="BExUARUP0MX710TNZSAA01HUEAVC" localSheetId="17" hidden="1">#REF!</definedName>
    <definedName name="BExUARUP0MX710TNZSAA01HUEAVC" hidden="1">#REF!</definedName>
    <definedName name="BExUAX8WS5OPVLCDXRGKTU2QMTFO" localSheetId="6" hidden="1">#REF!</definedName>
    <definedName name="BExUAX8WS5OPVLCDXRGKTU2QMTFO" localSheetId="17" hidden="1">#REF!</definedName>
    <definedName name="BExUAX8WS5OPVLCDXRGKTU2QMTFO" hidden="1">#REF!</definedName>
    <definedName name="BExUB1FYAZ433NX9GD7WGACX5IZD" localSheetId="6" hidden="1">#REF!</definedName>
    <definedName name="BExUB1FYAZ433NX9GD7WGACX5IZD" localSheetId="17" hidden="1">#REF!</definedName>
    <definedName name="BExUB1FYAZ433NX9GD7WGACX5IZD" hidden="1">#REF!</definedName>
    <definedName name="BExUB8HLEXSBVPZ5AXNQEK96F1N4" localSheetId="6" hidden="1">#REF!</definedName>
    <definedName name="BExUB8HLEXSBVPZ5AXNQEK96F1N4" localSheetId="17" hidden="1">#REF!</definedName>
    <definedName name="BExUB8HLEXSBVPZ5AXNQEK96F1N4" hidden="1">#REF!</definedName>
    <definedName name="BExUBCDVZIEA7YT0LPSMHL5ZSERQ" localSheetId="6" hidden="1">#REF!</definedName>
    <definedName name="BExUBCDVZIEA7YT0LPSMHL5ZSERQ" localSheetId="17" hidden="1">#REF!</definedName>
    <definedName name="BExUBCDVZIEA7YT0LPSMHL5ZSERQ" hidden="1">#REF!</definedName>
    <definedName name="BExUBDA8WU087BUIMXC1U1CKA2RA" localSheetId="6" hidden="1">#REF!</definedName>
    <definedName name="BExUBDA8WU087BUIMXC1U1CKA2RA" localSheetId="17" hidden="1">#REF!</definedName>
    <definedName name="BExUBDA8WU087BUIMXC1U1CKA2RA" hidden="1">#REF!</definedName>
    <definedName name="BExUBKXBUCN760QYU7Q8GESBWOQH" localSheetId="6" hidden="1">#REF!</definedName>
    <definedName name="BExUBKXBUCN760QYU7Q8GESBWOQH" localSheetId="17" hidden="1">#REF!</definedName>
    <definedName name="BExUBKXBUCN760QYU7Q8GESBWOQH" hidden="1">#REF!</definedName>
    <definedName name="BExUBL83ED0P076RN9RJ8P1MZ299" localSheetId="6" hidden="1">#REF!</definedName>
    <definedName name="BExUBL83ED0P076RN9RJ8P1MZ299" localSheetId="17" hidden="1">#REF!</definedName>
    <definedName name="BExUBL83ED0P076RN9RJ8P1MZ299" hidden="1">#REF!</definedName>
    <definedName name="BExUC1EPS2CZ5CKFA0AQRIVRSHS8" localSheetId="6" hidden="1">#REF!</definedName>
    <definedName name="BExUC1EPS2CZ5CKFA0AQRIVRSHS8" localSheetId="17" hidden="1">#REF!</definedName>
    <definedName name="BExUC1EPS2CZ5CKFA0AQRIVRSHS8" hidden="1">#REF!</definedName>
    <definedName name="BExUC623BDYEODBN0N4DO6PJQ7NU" localSheetId="6" hidden="1">#REF!</definedName>
    <definedName name="BExUC623BDYEODBN0N4DO6PJQ7NU" localSheetId="17" hidden="1">#REF!</definedName>
    <definedName name="BExUC623BDYEODBN0N4DO6PJQ7NU" hidden="1">#REF!</definedName>
    <definedName name="BExUC8WH8TCKBB5313JGYYQ1WFLT" localSheetId="6" hidden="1">#REF!</definedName>
    <definedName name="BExUC8WH8TCKBB5313JGYYQ1WFLT" localSheetId="17" hidden="1">#REF!</definedName>
    <definedName name="BExUC8WH8TCKBB5313JGYYQ1WFLT" hidden="1">#REF!</definedName>
    <definedName name="BExUCAP7GOSYPHMQKK6719YLSDIQ" localSheetId="6" hidden="1">#REF!</definedName>
    <definedName name="BExUCAP7GOSYPHMQKK6719YLSDIQ" localSheetId="17" hidden="1">#REF!</definedName>
    <definedName name="BExUCAP7GOSYPHMQKK6719YLSDIQ" hidden="1">#REF!</definedName>
    <definedName name="BExUCFCDK6SPH86I6STXX8X3WMC4" localSheetId="6" hidden="1">#REF!</definedName>
    <definedName name="BExUCFCDK6SPH86I6STXX8X3WMC4" localSheetId="17" hidden="1">#REF!</definedName>
    <definedName name="BExUCFCDK6SPH86I6STXX8X3WMC4" hidden="1">#REF!</definedName>
    <definedName name="BExUCKL98JB87L3I6T6IFSWJNYAB" localSheetId="6" hidden="1">#REF!</definedName>
    <definedName name="BExUCKL98JB87L3I6T6IFSWJNYAB" localSheetId="17" hidden="1">#REF!</definedName>
    <definedName name="BExUCKL98JB87L3I6T6IFSWJNYAB" hidden="1">#REF!</definedName>
    <definedName name="BExUCLC6AQ5KR6LXSAXV4QQ8ASVG" localSheetId="6" hidden="1">#REF!</definedName>
    <definedName name="BExUCLC6AQ5KR6LXSAXV4QQ8ASVG" localSheetId="17" hidden="1">#REF!</definedName>
    <definedName name="BExUCLC6AQ5KR6LXSAXV4QQ8ASVG" hidden="1">#REF!</definedName>
    <definedName name="BExUD4IOJ12X3PJG5WXNNGDRCKAP" localSheetId="6" hidden="1">#REF!</definedName>
    <definedName name="BExUD4IOJ12X3PJG5WXNNGDRCKAP" localSheetId="17" hidden="1">#REF!</definedName>
    <definedName name="BExUD4IOJ12X3PJG5WXNNGDRCKAP" hidden="1">#REF!</definedName>
    <definedName name="BExUD9WX9BWK72UWVSLYZJLAY5VY" localSheetId="6" hidden="1">#REF!</definedName>
    <definedName name="BExUD9WX9BWK72UWVSLYZJLAY5VY" localSheetId="17" hidden="1">#REF!</definedName>
    <definedName name="BExUD9WX9BWK72UWVSLYZJLAY5VY" hidden="1">#REF!</definedName>
    <definedName name="BExUDEV0CYVO7Y5IQQBEJ6FUY9S6" localSheetId="6" hidden="1">#REF!</definedName>
    <definedName name="BExUDEV0CYVO7Y5IQQBEJ6FUY9S6" localSheetId="17" hidden="1">#REF!</definedName>
    <definedName name="BExUDEV0CYVO7Y5IQQBEJ6FUY9S6" hidden="1">#REF!</definedName>
    <definedName name="BExUDWOXQGIZW0EAIIYLQUPXF8YV" localSheetId="6" hidden="1">#REF!</definedName>
    <definedName name="BExUDWOXQGIZW0EAIIYLQUPXF8YV" localSheetId="17" hidden="1">#REF!</definedName>
    <definedName name="BExUDWOXQGIZW0EAIIYLQUPXF8YV" hidden="1">#REF!</definedName>
    <definedName name="BExUDXAIC17W1FUU8Z10XUAVB7CS" localSheetId="6" hidden="1">#REF!</definedName>
    <definedName name="BExUDXAIC17W1FUU8Z10XUAVB7CS" localSheetId="17" hidden="1">#REF!</definedName>
    <definedName name="BExUDXAIC17W1FUU8Z10XUAVB7CS" hidden="1">#REF!</definedName>
    <definedName name="BExUE5OMY7OAJQ9WR8C8HG311ORP" localSheetId="6" hidden="1">#REF!</definedName>
    <definedName name="BExUE5OMY7OAJQ9WR8C8HG311ORP" localSheetId="17" hidden="1">#REF!</definedName>
    <definedName name="BExUE5OMY7OAJQ9WR8C8HG311ORP" hidden="1">#REF!</definedName>
    <definedName name="BExUEFKOQWXXGRNLAOJV2BJ66UB8" localSheetId="6" hidden="1">#REF!</definedName>
    <definedName name="BExUEFKOQWXXGRNLAOJV2BJ66UB8" localSheetId="17" hidden="1">#REF!</definedName>
    <definedName name="BExUEFKOQWXXGRNLAOJV2BJ66UB8" hidden="1">#REF!</definedName>
    <definedName name="BExUEJGX3OQQP5KFRJSRCZ70EI9V" localSheetId="6" hidden="1">#REF!</definedName>
    <definedName name="BExUEJGX3OQQP5KFRJSRCZ70EI9V" localSheetId="17" hidden="1">#REF!</definedName>
    <definedName name="BExUEJGX3OQQP5KFRJSRCZ70EI9V" hidden="1">#REF!</definedName>
    <definedName name="BExUEKDB2RWXF3WMTZ6JSBCHNSDT" localSheetId="6" hidden="1">#REF!</definedName>
    <definedName name="BExUEKDB2RWXF3WMTZ6JSBCHNSDT" localSheetId="17" hidden="1">#REF!</definedName>
    <definedName name="BExUEKDB2RWXF3WMTZ6JSBCHNSDT" hidden="1">#REF!</definedName>
    <definedName name="BExUEYR71COFS2X8PDNU21IPMQEU" localSheetId="6" hidden="1">#REF!</definedName>
    <definedName name="BExUEYR71COFS2X8PDNU21IPMQEU" localSheetId="17" hidden="1">#REF!</definedName>
    <definedName name="BExUEYR71COFS2X8PDNU21IPMQEU" hidden="1">#REF!</definedName>
    <definedName name="BExVPRLJ9I6RX45EDVFSQGCPJSOK" localSheetId="6" hidden="1">#REF!</definedName>
    <definedName name="BExVPRLJ9I6RX45EDVFSQGCPJSOK" localSheetId="17" hidden="1">#REF!</definedName>
    <definedName name="BExVPRLJ9I6RX45EDVFSQGCPJSOK" hidden="1">#REF!</definedName>
    <definedName name="BExVRFU8RWFT8A80ZVAW185SG2G6" localSheetId="6" hidden="1">#REF!</definedName>
    <definedName name="BExVRFU8RWFT8A80ZVAW185SG2G6" localSheetId="17" hidden="1">#REF!</definedName>
    <definedName name="BExVRFU8RWFT8A80ZVAW185SG2G6" hidden="1">#REF!</definedName>
    <definedName name="BExVSJ3NHETBAIZTZQSM8LAVT76V" localSheetId="6" hidden="1">#REF!</definedName>
    <definedName name="BExVSJ3NHETBAIZTZQSM8LAVT76V" localSheetId="17" hidden="1">#REF!</definedName>
    <definedName name="BExVSJ3NHETBAIZTZQSM8LAVT76V" hidden="1">#REF!</definedName>
    <definedName name="BExVSL787C8E4HFQZ2NVLT35I2XV" localSheetId="6" hidden="1">#REF!</definedName>
    <definedName name="BExVSL787C8E4HFQZ2NVLT35I2XV" localSheetId="17" hidden="1">#REF!</definedName>
    <definedName name="BExVSL787C8E4HFQZ2NVLT35I2XV" hidden="1">#REF!</definedName>
    <definedName name="BExVSTFTVV14SFGHQUOJL5SQ5TX9" localSheetId="6" hidden="1">#REF!</definedName>
    <definedName name="BExVSTFTVV14SFGHQUOJL5SQ5TX9" localSheetId="17" hidden="1">#REF!</definedName>
    <definedName name="BExVSTFTVV14SFGHQUOJL5SQ5TX9" hidden="1">#REF!</definedName>
    <definedName name="BExVT017S14M5X928ARKQ2GNUFE0" localSheetId="6" hidden="1">#REF!</definedName>
    <definedName name="BExVT017S14M5X928ARKQ2GNUFE0" localSheetId="17" hidden="1">#REF!</definedName>
    <definedName name="BExVT017S14M5X928ARKQ2GNUFE0" hidden="1">#REF!</definedName>
    <definedName name="BExVT3MPE8LQ5JFN3HQIFKSQ80U4" localSheetId="6" hidden="1">#REF!</definedName>
    <definedName name="BExVT3MPE8LQ5JFN3HQIFKSQ80U4" localSheetId="17" hidden="1">#REF!</definedName>
    <definedName name="BExVT3MPE8LQ5JFN3HQIFKSQ80U4" hidden="1">#REF!</definedName>
    <definedName name="BExVT7TRK3NZHPME2TFBXOF1WBR9" localSheetId="6" hidden="1">#REF!</definedName>
    <definedName name="BExVT7TRK3NZHPME2TFBXOF1WBR9" localSheetId="17" hidden="1">#REF!</definedName>
    <definedName name="BExVT7TRK3NZHPME2TFBXOF1WBR9" hidden="1">#REF!</definedName>
    <definedName name="BExVT9H0R0T7WGQAAC0HABMG54YM" localSheetId="6" hidden="1">#REF!</definedName>
    <definedName name="BExVT9H0R0T7WGQAAC0HABMG54YM" localSheetId="17" hidden="1">#REF!</definedName>
    <definedName name="BExVT9H0R0T7WGQAAC0HABMG54YM" hidden="1">#REF!</definedName>
    <definedName name="BExVTAO57POUXSZQJQ6MABMZQA13" localSheetId="6" hidden="1">#REF!</definedName>
    <definedName name="BExVTAO57POUXSZQJQ6MABMZQA13" localSheetId="17" hidden="1">#REF!</definedName>
    <definedName name="BExVTAO57POUXSZQJQ6MABMZQA13" hidden="1">#REF!</definedName>
    <definedName name="BExVTCMDDEDGLUIMUU6BSFHEWTOP" localSheetId="6" hidden="1">#REF!</definedName>
    <definedName name="BExVTCMDDEDGLUIMUU6BSFHEWTOP" localSheetId="17" hidden="1">#REF!</definedName>
    <definedName name="BExVTCMDDEDGLUIMUU6BSFHEWTOP" hidden="1">#REF!</definedName>
    <definedName name="BExVTCMDQMLKRA2NQR72XU6Y54IK" localSheetId="6" hidden="1">#REF!</definedName>
    <definedName name="BExVTCMDQMLKRA2NQR72XU6Y54IK" localSheetId="17" hidden="1">#REF!</definedName>
    <definedName name="BExVTCMDQMLKRA2NQR72XU6Y54IK" hidden="1">#REF!</definedName>
    <definedName name="BExVTCRV8FQ5U9OYWWL44N6KFNHU" localSheetId="6" hidden="1">#REF!</definedName>
    <definedName name="BExVTCRV8FQ5U9OYWWL44N6KFNHU" localSheetId="17" hidden="1">#REF!</definedName>
    <definedName name="BExVTCRV8FQ5U9OYWWL44N6KFNHU" hidden="1">#REF!</definedName>
    <definedName name="BExVTNESHPVG0A0KZ7BRX26MS0PF" localSheetId="6" hidden="1">#REF!</definedName>
    <definedName name="BExVTNESHPVG0A0KZ7BRX26MS0PF" localSheetId="17" hidden="1">#REF!</definedName>
    <definedName name="BExVTNESHPVG0A0KZ7BRX26MS0PF" hidden="1">#REF!</definedName>
    <definedName name="BExVTTJVTNRSBHBTUZ78WG2JM5MK" localSheetId="6" hidden="1">#REF!</definedName>
    <definedName name="BExVTTJVTNRSBHBTUZ78WG2JM5MK" localSheetId="17" hidden="1">#REF!</definedName>
    <definedName name="BExVTTJVTNRSBHBTUZ78WG2JM5MK" hidden="1">#REF!</definedName>
    <definedName name="BExVTXLMYR87BC04D1ERALPUFVPG" localSheetId="6" hidden="1">#REF!</definedName>
    <definedName name="BExVTXLMYR87BC04D1ERALPUFVPG" localSheetId="17" hidden="1">#REF!</definedName>
    <definedName name="BExVTXLMYR87BC04D1ERALPUFVPG" hidden="1">#REF!</definedName>
    <definedName name="BExVUL9V3H8ZF6Y72LQBBN639YAA" localSheetId="6" hidden="1">#REF!</definedName>
    <definedName name="BExVUL9V3H8ZF6Y72LQBBN639YAA" localSheetId="17" hidden="1">#REF!</definedName>
    <definedName name="BExVUL9V3H8ZF6Y72LQBBN639YAA" hidden="1">#REF!</definedName>
    <definedName name="BExVUZT95UAU8XG5X9XSE25CHQGA" localSheetId="6" hidden="1">#REF!</definedName>
    <definedName name="BExVUZT95UAU8XG5X9XSE25CHQGA" localSheetId="17" hidden="1">#REF!</definedName>
    <definedName name="BExVUZT95UAU8XG5X9XSE25CHQGA" hidden="1">#REF!</definedName>
    <definedName name="BExVV5T14N2HZIK7HQ4P2KG09U0J" localSheetId="6" hidden="1">#REF!</definedName>
    <definedName name="BExVV5T14N2HZIK7HQ4P2KG09U0J" localSheetId="17" hidden="1">#REF!</definedName>
    <definedName name="BExVV5T14N2HZIK7HQ4P2KG09U0J" hidden="1">#REF!</definedName>
    <definedName name="BExVV7R410VYLADLX9LNG63ID6H1" localSheetId="6" hidden="1">#REF!</definedName>
    <definedName name="BExVV7R410VYLADLX9LNG63ID6H1" localSheetId="17" hidden="1">#REF!</definedName>
    <definedName name="BExVV7R410VYLADLX9LNG63ID6H1" hidden="1">#REF!</definedName>
    <definedName name="BExVVAAVDXGWAVI6J2W0BCU58MBM" localSheetId="6" hidden="1">#REF!</definedName>
    <definedName name="BExVVAAVDXGWAVI6J2W0BCU58MBM" localSheetId="17" hidden="1">#REF!</definedName>
    <definedName name="BExVVAAVDXGWAVI6J2W0BCU58MBM" hidden="1">#REF!</definedName>
    <definedName name="BExVVCEED4JEKF59OV0G3T4XFMFO" localSheetId="6" hidden="1">#REF!</definedName>
    <definedName name="BExVVCEED4JEKF59OV0G3T4XFMFO" localSheetId="17" hidden="1">#REF!</definedName>
    <definedName name="BExVVCEED4JEKF59OV0G3T4XFMFO" hidden="1">#REF!</definedName>
    <definedName name="BExVVPFO2J7FMSRPD36909HN4BZJ" localSheetId="6" hidden="1">#REF!</definedName>
    <definedName name="BExVVPFO2J7FMSRPD36909HN4BZJ" localSheetId="17" hidden="1">#REF!</definedName>
    <definedName name="BExVVPFO2J7FMSRPD36909HN4BZJ" hidden="1">#REF!</definedName>
    <definedName name="BExVVQ19AQ3VCARJOC38SF7OYE9Y" localSheetId="6" hidden="1">#REF!</definedName>
    <definedName name="BExVVQ19AQ3VCARJOC38SF7OYE9Y" localSheetId="17" hidden="1">#REF!</definedName>
    <definedName name="BExVVQ19AQ3VCARJOC38SF7OYE9Y" hidden="1">#REF!</definedName>
    <definedName name="BExVVQ19TAECID45CS4HXT1RD3AQ" localSheetId="6" hidden="1">#REF!</definedName>
    <definedName name="BExVVQ19TAECID45CS4HXT1RD3AQ" localSheetId="17" hidden="1">#REF!</definedName>
    <definedName name="BExVVQ19TAECID45CS4HXT1RD3AQ" hidden="1">#REF!</definedName>
    <definedName name="BExVVYKOYB7OX8Y0B4UIUF79PVDO" localSheetId="6" hidden="1">#REF!</definedName>
    <definedName name="BExVVYKOYB7OX8Y0B4UIUF79PVDO" localSheetId="17" hidden="1">#REF!</definedName>
    <definedName name="BExVVYKOYB7OX8Y0B4UIUF79PVDO" hidden="1">#REF!</definedName>
    <definedName name="BExVW3YV5XGIVJ97UUPDJGJ2P15B" localSheetId="6" hidden="1">#REF!</definedName>
    <definedName name="BExVW3YV5XGIVJ97UUPDJGJ2P15B" localSheetId="17" hidden="1">#REF!</definedName>
    <definedName name="BExVW3YV5XGIVJ97UUPDJGJ2P15B" hidden="1">#REF!</definedName>
    <definedName name="BExVW5X571GEYR5SCU1Z2DHKWM79" localSheetId="6" hidden="1">#REF!</definedName>
    <definedName name="BExVW5X571GEYR5SCU1Z2DHKWM79" localSheetId="17" hidden="1">#REF!</definedName>
    <definedName name="BExVW5X571GEYR5SCU1Z2DHKWM79" hidden="1">#REF!</definedName>
    <definedName name="BExVW6YTKA098AF57M4PHNQ54XMH" localSheetId="6" hidden="1">#REF!</definedName>
    <definedName name="BExVW6YTKA098AF57M4PHNQ54XMH" localSheetId="17" hidden="1">#REF!</definedName>
    <definedName name="BExVW6YTKA098AF57M4PHNQ54XMH" hidden="1">#REF!</definedName>
    <definedName name="BExVWHRDIJBRFANMKJFY05BHP7RS" localSheetId="6" hidden="1">#REF!</definedName>
    <definedName name="BExVWHRDIJBRFANMKJFY05BHP7RS" localSheetId="17" hidden="1">#REF!</definedName>
    <definedName name="BExVWHRDIJBRFANMKJFY05BHP7RS" hidden="1">#REF!</definedName>
    <definedName name="BExVWINKCH0V0NUWH363SMXAZE62" localSheetId="6" hidden="1">#REF!</definedName>
    <definedName name="BExVWINKCH0V0NUWH363SMXAZE62" localSheetId="17" hidden="1">#REF!</definedName>
    <definedName name="BExVWINKCH0V0NUWH363SMXAZE62" hidden="1">#REF!</definedName>
    <definedName name="BExVWYU8EK669NP172GEIGCTVPPA" localSheetId="6" hidden="1">#REF!</definedName>
    <definedName name="BExVWYU8EK669NP172GEIGCTVPPA" localSheetId="17" hidden="1">#REF!</definedName>
    <definedName name="BExVWYU8EK669NP172GEIGCTVPPA" hidden="1">#REF!</definedName>
    <definedName name="BExVX3XN2DRJKL8EDBIG58RYQ36R" localSheetId="6" hidden="1">#REF!</definedName>
    <definedName name="BExVX3XN2DRJKL8EDBIG58RYQ36R" localSheetId="17" hidden="1">#REF!</definedName>
    <definedName name="BExVX3XN2DRJKL8EDBIG58RYQ36R" hidden="1">#REF!</definedName>
    <definedName name="BExVXBA38Z5WNQUH39HHZ2SAMC1T" localSheetId="6" hidden="1">#REF!</definedName>
    <definedName name="BExVXBA38Z5WNQUH39HHZ2SAMC1T" localSheetId="17" hidden="1">#REF!</definedName>
    <definedName name="BExVXBA38Z5WNQUH39HHZ2SAMC1T" hidden="1">#REF!</definedName>
    <definedName name="BExVXDZ63PUART77BBR5SI63TPC6" localSheetId="6" hidden="1">#REF!</definedName>
    <definedName name="BExVXDZ63PUART77BBR5SI63TPC6" localSheetId="17" hidden="1">#REF!</definedName>
    <definedName name="BExVXDZ63PUART77BBR5SI63TPC6" hidden="1">#REF!</definedName>
    <definedName name="BExVXHKI6LFYMGWISMPACMO247HL" localSheetId="6" hidden="1">#REF!</definedName>
    <definedName name="BExVXHKI6LFYMGWISMPACMO247HL" localSheetId="17" hidden="1">#REF!</definedName>
    <definedName name="BExVXHKI6LFYMGWISMPACMO247HL" hidden="1">#REF!</definedName>
    <definedName name="BExVXK9SK580O7MYHVNJ3V911ALP" localSheetId="6" hidden="1">#REF!</definedName>
    <definedName name="BExVXK9SK580O7MYHVNJ3V911ALP" localSheetId="17" hidden="1">#REF!</definedName>
    <definedName name="BExVXK9SK580O7MYHVNJ3V911ALP" hidden="1">#REF!</definedName>
    <definedName name="BExVXLX2BZ5EF2X6R41BTKRJR1NM" localSheetId="6" hidden="1">#REF!</definedName>
    <definedName name="BExVXLX2BZ5EF2X6R41BTKRJR1NM" localSheetId="17" hidden="1">#REF!</definedName>
    <definedName name="BExVXLX2BZ5EF2X6R41BTKRJR1NM" hidden="1">#REF!</definedName>
    <definedName name="BExVXYT01U5IPYA7E44FWS6KCEFC" localSheetId="6" hidden="1">#REF!</definedName>
    <definedName name="BExVXYT01U5IPYA7E44FWS6KCEFC" localSheetId="17" hidden="1">#REF!</definedName>
    <definedName name="BExVXYT01U5IPYA7E44FWS6KCEFC" hidden="1">#REF!</definedName>
    <definedName name="BExVY11V7U1SAY4QKYE0PBSPD7LW" localSheetId="6" hidden="1">#REF!</definedName>
    <definedName name="BExVY11V7U1SAY4QKYE0PBSPD7LW" localSheetId="17" hidden="1">#REF!</definedName>
    <definedName name="BExVY11V7U1SAY4QKYE0PBSPD7LW" hidden="1">#REF!</definedName>
    <definedName name="BExVY1SV37DL5YU59HS4IG3VBCP4" localSheetId="6" hidden="1">#REF!</definedName>
    <definedName name="BExVY1SV37DL5YU59HS4IG3VBCP4" localSheetId="17" hidden="1">#REF!</definedName>
    <definedName name="BExVY1SV37DL5YU59HS4IG3VBCP4" hidden="1">#REF!</definedName>
    <definedName name="BExVY3WFGJKSQA08UF9NCMST928Y" localSheetId="6" hidden="1">#REF!</definedName>
    <definedName name="BExVY3WFGJKSQA08UF9NCMST928Y" localSheetId="17" hidden="1">#REF!</definedName>
    <definedName name="BExVY3WFGJKSQA08UF9NCMST928Y" hidden="1">#REF!</definedName>
    <definedName name="BExVY954UOEVQEIC5OFO4NEWVKAQ" localSheetId="6" hidden="1">#REF!</definedName>
    <definedName name="BExVY954UOEVQEIC5OFO4NEWVKAQ" localSheetId="17" hidden="1">#REF!</definedName>
    <definedName name="BExVY954UOEVQEIC5OFO4NEWVKAQ" hidden="1">#REF!</definedName>
    <definedName name="BExVYHDYIV5397LC02V4FEP8VD6W" localSheetId="6" hidden="1">#REF!</definedName>
    <definedName name="BExVYHDYIV5397LC02V4FEP8VD6W" localSheetId="17" hidden="1">#REF!</definedName>
    <definedName name="BExVYHDYIV5397LC02V4FEP8VD6W" hidden="1">#REF!</definedName>
    <definedName name="BExVYO4NFDGC4ZOGHANQWX5CH4BT" localSheetId="6" hidden="1">#REF!</definedName>
    <definedName name="BExVYO4NFDGC4ZOGHANQWX5CH4BT" localSheetId="17" hidden="1">#REF!</definedName>
    <definedName name="BExVYO4NFDGC4ZOGHANQWX5CH4BT" hidden="1">#REF!</definedName>
    <definedName name="BExVYOVIZDA18YIQ0A30Q052PCAK" localSheetId="6" hidden="1">#REF!</definedName>
    <definedName name="BExVYOVIZDA18YIQ0A30Q052PCAK" localSheetId="17" hidden="1">#REF!</definedName>
    <definedName name="BExVYOVIZDA18YIQ0A30Q052PCAK" hidden="1">#REF!</definedName>
    <definedName name="BExVYPS2R6B75R1EFIUJ6G5TE4Q4" localSheetId="6" hidden="1">#REF!</definedName>
    <definedName name="BExVYPS2R6B75R1EFIUJ6G5TE4Q4" localSheetId="17" hidden="1">#REF!</definedName>
    <definedName name="BExVYPS2R6B75R1EFIUJ6G5TE4Q4" hidden="1">#REF!</definedName>
    <definedName name="BExVYQIXPEM6J4JVP78BRHIC05PV" localSheetId="6" hidden="1">#REF!</definedName>
    <definedName name="BExVYQIXPEM6J4JVP78BRHIC05PV" localSheetId="17" hidden="1">#REF!</definedName>
    <definedName name="BExVYQIXPEM6J4JVP78BRHIC05PV" hidden="1">#REF!</definedName>
    <definedName name="BExVYVGWN7SONLVDH9WJ2F1JS264" localSheetId="6" hidden="1">#REF!</definedName>
    <definedName name="BExVYVGWN7SONLVDH9WJ2F1JS264" localSheetId="17" hidden="1">#REF!</definedName>
    <definedName name="BExVYVGWN7SONLVDH9WJ2F1JS264" hidden="1">#REF!</definedName>
    <definedName name="BExVZ40HNAZRM8JHYYNQ7F6A4GU0" localSheetId="6" hidden="1">#REF!</definedName>
    <definedName name="BExVZ40HNAZRM8JHYYNQ7F6A4GU0" localSheetId="17" hidden="1">#REF!</definedName>
    <definedName name="BExVZ40HNAZRM8JHYYNQ7F6A4GU0" hidden="1">#REF!</definedName>
    <definedName name="BExVZ7WRO17PYILJEJGPQCO5IL66" localSheetId="6" hidden="1">#REF!</definedName>
    <definedName name="BExVZ7WRO17PYILJEJGPQCO5IL66" localSheetId="17" hidden="1">#REF!</definedName>
    <definedName name="BExVZ7WRO17PYILJEJGPQCO5IL66" hidden="1">#REF!</definedName>
    <definedName name="BExVZ9EO732IK6MNMG17Y1EFTJQC" localSheetId="6" hidden="1">#REF!</definedName>
    <definedName name="BExVZ9EO732IK6MNMG17Y1EFTJQC" localSheetId="17" hidden="1">#REF!</definedName>
    <definedName name="BExVZ9EO732IK6MNMG17Y1EFTJQC" hidden="1">#REF!</definedName>
    <definedName name="BExVZB1Y5J4UL2LKK0363EU7GIJ1" localSheetId="6" hidden="1">#REF!</definedName>
    <definedName name="BExVZB1Y5J4UL2LKK0363EU7GIJ1" localSheetId="17" hidden="1">#REF!</definedName>
    <definedName name="BExVZB1Y5J4UL2LKK0363EU7GIJ1" hidden="1">#REF!</definedName>
    <definedName name="BExVZGQXYK2ICC9JSNFPRHBD5KNU" localSheetId="6" hidden="1">#REF!</definedName>
    <definedName name="BExVZGQXYK2ICC9JSNFPRHBD5KNU" localSheetId="17" hidden="1">#REF!</definedName>
    <definedName name="BExVZGQXYK2ICC9JSNFPRHBD5KNU" hidden="1">#REF!</definedName>
    <definedName name="BExVZJQVO5LQ0BJH5JEN5NOBIAF6" localSheetId="6" hidden="1">#REF!</definedName>
    <definedName name="BExVZJQVO5LQ0BJH5JEN5NOBIAF6" localSheetId="17" hidden="1">#REF!</definedName>
    <definedName name="BExVZJQVO5LQ0BJH5JEN5NOBIAF6" hidden="1">#REF!</definedName>
    <definedName name="BExVZNXWS91RD7NXV5NE2R3C8WW7" localSheetId="6" hidden="1">#REF!</definedName>
    <definedName name="BExVZNXWS91RD7NXV5NE2R3C8WW7" localSheetId="17" hidden="1">#REF!</definedName>
    <definedName name="BExVZNXWS91RD7NXV5NE2R3C8WW7" hidden="1">#REF!</definedName>
    <definedName name="BExW008AGT1ZRN5DFG4YOH5F7G47" localSheetId="6" hidden="1">#REF!</definedName>
    <definedName name="BExW008AGT1ZRN5DFG4YOH5F7G47" localSheetId="17" hidden="1">#REF!</definedName>
    <definedName name="BExW008AGT1ZRN5DFG4YOH5F7G47" hidden="1">#REF!</definedName>
    <definedName name="BExW0386REQRCQCVT9BCX80UPTRY" localSheetId="6" hidden="1">#REF!</definedName>
    <definedName name="BExW0386REQRCQCVT9BCX80UPTRY" localSheetId="17" hidden="1">#REF!</definedName>
    <definedName name="BExW0386REQRCQCVT9BCX80UPTRY" hidden="1">#REF!</definedName>
    <definedName name="BExW0FYP4WXY71CYUG40SUBG9UWU" localSheetId="6" hidden="1">#REF!</definedName>
    <definedName name="BExW0FYP4WXY71CYUG40SUBG9UWU" localSheetId="17" hidden="1">#REF!</definedName>
    <definedName name="BExW0FYP4WXY71CYUG40SUBG9UWU" hidden="1">#REF!</definedName>
    <definedName name="BExW0MPJNQOJ7D6U780WU5XBL97X" localSheetId="6" hidden="1">#REF!</definedName>
    <definedName name="BExW0MPJNQOJ7D6U780WU5XBL97X" localSheetId="17" hidden="1">#REF!</definedName>
    <definedName name="BExW0MPJNQOJ7D6U780WU5XBL97X" hidden="1">#REF!</definedName>
    <definedName name="BExW0RI61B4VV0ARXTFVBAWRA1C5" localSheetId="6" hidden="1">#REF!</definedName>
    <definedName name="BExW0RI61B4VV0ARXTFVBAWRA1C5" localSheetId="17" hidden="1">#REF!</definedName>
    <definedName name="BExW0RI61B4VV0ARXTFVBAWRA1C5" hidden="1">#REF!</definedName>
    <definedName name="BExW0Y8T85LBE0WS6FPX6ILTX9ON" localSheetId="6" hidden="1">#REF!</definedName>
    <definedName name="BExW0Y8T85LBE0WS6FPX6ILTX9ON" localSheetId="17" hidden="1">#REF!</definedName>
    <definedName name="BExW0Y8T85LBE0WS6FPX6ILTX9ON" hidden="1">#REF!</definedName>
    <definedName name="BExW1BVUYQTKMOR56MW7RVRX4L1L" localSheetId="6" hidden="1">#REF!</definedName>
    <definedName name="BExW1BVUYQTKMOR56MW7RVRX4L1L" localSheetId="17" hidden="1">#REF!</definedName>
    <definedName name="BExW1BVUYQTKMOR56MW7RVRX4L1L" hidden="1">#REF!</definedName>
    <definedName name="BExW1F1220628FOMTW5UAATHRJHK" localSheetId="6" hidden="1">#REF!</definedName>
    <definedName name="BExW1F1220628FOMTW5UAATHRJHK" localSheetId="17" hidden="1">#REF!</definedName>
    <definedName name="BExW1F1220628FOMTW5UAATHRJHK" hidden="1">#REF!</definedName>
    <definedName name="BExW1PTHB0NZUF0GTD2J1UUL693E" localSheetId="6" hidden="1">#REF!</definedName>
    <definedName name="BExW1PTHB0NZUF0GTD2J1UUL693E" localSheetId="17" hidden="1">#REF!</definedName>
    <definedName name="BExW1PTHB0NZUF0GTD2J1UUL693E" hidden="1">#REF!</definedName>
    <definedName name="BExW1TKA0Z9OP2DTG50GZR5EG8C7" localSheetId="6" hidden="1">#REF!</definedName>
    <definedName name="BExW1TKA0Z9OP2DTG50GZR5EG8C7" localSheetId="17" hidden="1">#REF!</definedName>
    <definedName name="BExW1TKA0Z9OP2DTG50GZR5EG8C7" hidden="1">#REF!</definedName>
    <definedName name="BExW1U0JLKQ094DW5MMOI8UHO09V" localSheetId="6" hidden="1">#REF!</definedName>
    <definedName name="BExW1U0JLKQ094DW5MMOI8UHO09V" localSheetId="17" hidden="1">#REF!</definedName>
    <definedName name="BExW1U0JLKQ094DW5MMOI8UHO09V" hidden="1">#REF!</definedName>
    <definedName name="BExW1VNZHNB5P9V6232N0DQCE0WE" localSheetId="6" hidden="1">#REF!</definedName>
    <definedName name="BExW1VNZHNB5P9V6232N0DQCE0WE" localSheetId="17" hidden="1">#REF!</definedName>
    <definedName name="BExW1VNZHNB5P9V6232N0DQCE0WE" hidden="1">#REF!</definedName>
    <definedName name="BExW1WK6J1TDP29S3QDPTYZJBLIW" localSheetId="6" hidden="1">#REF!</definedName>
    <definedName name="BExW1WK6J1TDP29S3QDPTYZJBLIW" localSheetId="17" hidden="1">#REF!</definedName>
    <definedName name="BExW1WK6J1TDP29S3QDPTYZJBLIW" hidden="1">#REF!</definedName>
    <definedName name="BExW283NP9D366XFPXLGSCI5UB0L" localSheetId="6" hidden="1">#REF!</definedName>
    <definedName name="BExW283NP9D366XFPXLGSCI5UB0L" localSheetId="17" hidden="1">#REF!</definedName>
    <definedName name="BExW283NP9D366XFPXLGSCI5UB0L" hidden="1">#REF!</definedName>
    <definedName name="BExW2H3C8WJSBW5FGTFKVDVJC4CL" localSheetId="6" hidden="1">#REF!</definedName>
    <definedName name="BExW2H3C8WJSBW5FGTFKVDVJC4CL" localSheetId="17" hidden="1">#REF!</definedName>
    <definedName name="BExW2H3C8WJSBW5FGTFKVDVJC4CL" hidden="1">#REF!</definedName>
    <definedName name="BExW2MSCKPGF5K3I7TL4KF5ISUOL" localSheetId="6" hidden="1">#REF!</definedName>
    <definedName name="BExW2MSCKPGF5K3I7TL4KF5ISUOL" localSheetId="17" hidden="1">#REF!</definedName>
    <definedName name="BExW2MSCKPGF5K3I7TL4KF5ISUOL" hidden="1">#REF!</definedName>
    <definedName name="BExW2SMO90FU9W8DVVES6Q4E6BZR" localSheetId="6" hidden="1">#REF!</definedName>
    <definedName name="BExW2SMO90FU9W8DVVES6Q4E6BZR" localSheetId="17" hidden="1">#REF!</definedName>
    <definedName name="BExW2SMO90FU9W8DVVES6Q4E6BZR" hidden="1">#REF!</definedName>
    <definedName name="BExW36V9N91OHCUMGWJQL3I5P4JK" localSheetId="6" hidden="1">#REF!</definedName>
    <definedName name="BExW36V9N91OHCUMGWJQL3I5P4JK" localSheetId="17" hidden="1">#REF!</definedName>
    <definedName name="BExW36V9N91OHCUMGWJQL3I5P4JK" hidden="1">#REF!</definedName>
    <definedName name="BExW39V04HTFFQE7DAW9MAJT0NNF" localSheetId="6" hidden="1">#REF!</definedName>
    <definedName name="BExW39V04HTFFQE7DAW9MAJT0NNF" localSheetId="17" hidden="1">#REF!</definedName>
    <definedName name="BExW39V04HTFFQE7DAW9MAJT0NNF" hidden="1">#REF!</definedName>
    <definedName name="BExW3ECU6QPMV99AITCPHAG0CGYK" localSheetId="6" hidden="1">#REF!</definedName>
    <definedName name="BExW3ECU6QPMV99AITCPHAG0CGYK" localSheetId="17" hidden="1">#REF!</definedName>
    <definedName name="BExW3ECU6QPMV99AITCPHAG0CGYK" hidden="1">#REF!</definedName>
    <definedName name="BExW3EIBA1J9Q9NA9VCGZGRS8WV7" localSheetId="6" hidden="1">#REF!</definedName>
    <definedName name="BExW3EIBA1J9Q9NA9VCGZGRS8WV7" localSheetId="17" hidden="1">#REF!</definedName>
    <definedName name="BExW3EIBA1J9Q9NA9VCGZGRS8WV7" hidden="1">#REF!</definedName>
    <definedName name="BExW3FEO8FI8N6AGQKYEG4SQVJWB" localSheetId="6" hidden="1">#REF!</definedName>
    <definedName name="BExW3FEO8FI8N6AGQKYEG4SQVJWB" localSheetId="17" hidden="1">#REF!</definedName>
    <definedName name="BExW3FEO8FI8N6AGQKYEG4SQVJWB" hidden="1">#REF!</definedName>
    <definedName name="BExW3GB28STOMJUSZEIA7YKYNS4Y" localSheetId="6" hidden="1">#REF!</definedName>
    <definedName name="BExW3GB28STOMJUSZEIA7YKYNS4Y" localSheetId="17" hidden="1">#REF!</definedName>
    <definedName name="BExW3GB28STOMJUSZEIA7YKYNS4Y" hidden="1">#REF!</definedName>
    <definedName name="BExW3T1K638HT5E0Y8MMK108P5JT" localSheetId="6" hidden="1">#REF!</definedName>
    <definedName name="BExW3T1K638HT5E0Y8MMK108P5JT" localSheetId="17" hidden="1">#REF!</definedName>
    <definedName name="BExW3T1K638HT5E0Y8MMK108P5JT" hidden="1">#REF!</definedName>
    <definedName name="BExW3U3D6FTAFTK3Q7DSA9FY454Q" localSheetId="6" hidden="1">#REF!</definedName>
    <definedName name="BExW3U3D6FTAFTK3Q7DSA9FY454Q" localSheetId="17" hidden="1">#REF!</definedName>
    <definedName name="BExW3U3D6FTAFTK3Q7DSA9FY454Q" hidden="1">#REF!</definedName>
    <definedName name="BExW4217ZHL9VO39POSTJOD090WU" localSheetId="6" hidden="1">#REF!</definedName>
    <definedName name="BExW4217ZHL9VO39POSTJOD090WU" localSheetId="17" hidden="1">#REF!</definedName>
    <definedName name="BExW4217ZHL9VO39POSTJOD090WU" hidden="1">#REF!</definedName>
    <definedName name="BExW4GPW71EBF8XPS2QGVQHBCDX3" localSheetId="6" hidden="1">#REF!</definedName>
    <definedName name="BExW4GPW71EBF8XPS2QGVQHBCDX3" localSheetId="17" hidden="1">#REF!</definedName>
    <definedName name="BExW4GPW71EBF8XPS2QGVQHBCDX3" hidden="1">#REF!</definedName>
    <definedName name="BExW4JKC5837JBPCOJV337ZVYYY3" localSheetId="6" hidden="1">#REF!</definedName>
    <definedName name="BExW4JKC5837JBPCOJV337ZVYYY3" localSheetId="17" hidden="1">#REF!</definedName>
    <definedName name="BExW4JKC5837JBPCOJV337ZVYYY3" hidden="1">#REF!</definedName>
    <definedName name="BExW4O2DBZGV8KGBO9EB4BAXIH4Y" localSheetId="6" hidden="1">#REF!</definedName>
    <definedName name="BExW4O2DBZGV8KGBO9EB4BAXIH4Y" localSheetId="17" hidden="1">#REF!</definedName>
    <definedName name="BExW4O2DBZGV8KGBO9EB4BAXIH4Y" hidden="1">#REF!</definedName>
    <definedName name="BExW4QR9FV9MP5K610THBSM51RYO" localSheetId="6" hidden="1">#REF!</definedName>
    <definedName name="BExW4QR9FV9MP5K610THBSM51RYO" localSheetId="17" hidden="1">#REF!</definedName>
    <definedName name="BExW4QR9FV9MP5K610THBSM51RYO" hidden="1">#REF!</definedName>
    <definedName name="BExW4Z029R9E19ZENN3WEA3VDAD1" localSheetId="6" hidden="1">#REF!</definedName>
    <definedName name="BExW4Z029R9E19ZENN3WEA3VDAD1" localSheetId="17" hidden="1">#REF!</definedName>
    <definedName name="BExW4Z029R9E19ZENN3WEA3VDAD1" hidden="1">#REF!</definedName>
    <definedName name="BExW53SPLW3K0Y0ZVTM4NYF1B2YH" localSheetId="6" hidden="1">#REF!</definedName>
    <definedName name="BExW53SPLW3K0Y0ZVTM4NYF1B2YH" localSheetId="17" hidden="1">#REF!</definedName>
    <definedName name="BExW53SPLW3K0Y0ZVTM4NYF1B2YH" hidden="1">#REF!</definedName>
    <definedName name="BExW591F7X34FVKJ2OUT09PFUW1B" localSheetId="6" hidden="1">#REF!</definedName>
    <definedName name="BExW591F7X34FVKJ2OUT09PFUW1B" localSheetId="17" hidden="1">#REF!</definedName>
    <definedName name="BExW591F7X34FVKJ2OUT09PFUW1B" hidden="1">#REF!</definedName>
    <definedName name="BExW5AZNT6IAZGNF2C879ODHY1B8" localSheetId="6" hidden="1">#REF!</definedName>
    <definedName name="BExW5AZNT6IAZGNF2C879ODHY1B8" localSheetId="17" hidden="1">#REF!</definedName>
    <definedName name="BExW5AZNT6IAZGNF2C879ODHY1B8" hidden="1">#REF!</definedName>
    <definedName name="BExW5F6OUXHEWQU5VYE7W7P8DD78" localSheetId="6" hidden="1">#REF!</definedName>
    <definedName name="BExW5F6OUXHEWQU5VYE7W7P8DD78" localSheetId="17" hidden="1">#REF!</definedName>
    <definedName name="BExW5F6OUXHEWQU5VYE7W7P8DD78" hidden="1">#REF!</definedName>
    <definedName name="BExW5WPU27WD4NWZOT0ZEJIDLX5J" localSheetId="6" hidden="1">#REF!</definedName>
    <definedName name="BExW5WPU27WD4NWZOT0ZEJIDLX5J" localSheetId="17" hidden="1">#REF!</definedName>
    <definedName name="BExW5WPU27WD4NWZOT0ZEJIDLX5J" hidden="1">#REF!</definedName>
    <definedName name="BExW5YD97EMSUYC4KDEFH1FB4FY3" localSheetId="6" hidden="1">#REF!</definedName>
    <definedName name="BExW5YD97EMSUYC4KDEFH1FB4FY3" localSheetId="17" hidden="1">#REF!</definedName>
    <definedName name="BExW5YD97EMSUYC4KDEFH1FB4FY3" hidden="1">#REF!</definedName>
    <definedName name="BExW5Z469DSRWTA6T0KVLA7SMIPL" localSheetId="6" hidden="1">#REF!</definedName>
    <definedName name="BExW5Z469DSRWTA6T0KVLA7SMIPL" localSheetId="17" hidden="1">#REF!</definedName>
    <definedName name="BExW5Z469DSRWTA6T0KVLA7SMIPL" hidden="1">#REF!</definedName>
    <definedName name="BExW62ETJAPBX5X53FTGUCHZXI2K" localSheetId="6" hidden="1">#REF!</definedName>
    <definedName name="BExW62ETJAPBX5X53FTGUCHZXI2K" localSheetId="17" hidden="1">#REF!</definedName>
    <definedName name="BExW62ETJAPBX5X53FTGUCHZXI2K" hidden="1">#REF!</definedName>
    <definedName name="BExW660AV1TUV2XNUPD65RZR3QOO" localSheetId="6" hidden="1">#REF!</definedName>
    <definedName name="BExW660AV1TUV2XNUPD65RZR3QOO" localSheetId="17" hidden="1">#REF!</definedName>
    <definedName name="BExW660AV1TUV2XNUPD65RZR3QOO" hidden="1">#REF!</definedName>
    <definedName name="BExW66LVVZK656PQY1257QMHP2AY" localSheetId="6" hidden="1">#REF!</definedName>
    <definedName name="BExW66LVVZK656PQY1257QMHP2AY" localSheetId="17" hidden="1">#REF!</definedName>
    <definedName name="BExW66LVVZK656PQY1257QMHP2AY" hidden="1">#REF!</definedName>
    <definedName name="BExW6EJPHAP1TWT380AZLXNHR22P" localSheetId="6" hidden="1">#REF!</definedName>
    <definedName name="BExW6EJPHAP1TWT380AZLXNHR22P" localSheetId="17" hidden="1">#REF!</definedName>
    <definedName name="BExW6EJPHAP1TWT380AZLXNHR22P" hidden="1">#REF!</definedName>
    <definedName name="BExW6G1PJ38H10DVLL8WPQ736OEB" localSheetId="6" hidden="1">#REF!</definedName>
    <definedName name="BExW6G1PJ38H10DVLL8WPQ736OEB" localSheetId="17" hidden="1">#REF!</definedName>
    <definedName name="BExW6G1PJ38H10DVLL8WPQ736OEB" hidden="1">#REF!</definedName>
    <definedName name="BExW794A74Z5F2K8LVQLD6VSKXUE" localSheetId="6" hidden="1">#REF!</definedName>
    <definedName name="BExW794A74Z5F2K8LVQLD6VSKXUE" localSheetId="17" hidden="1">#REF!</definedName>
    <definedName name="BExW794A74Z5F2K8LVQLD6VSKXUE" hidden="1">#REF!</definedName>
    <definedName name="BExW7Q1TQ8E6G4WYYNSOMV43S95R" localSheetId="6" hidden="1">#REF!</definedName>
    <definedName name="BExW7Q1TQ8E6G4WYYNSOMV43S95R" localSheetId="17" hidden="1">#REF!</definedName>
    <definedName name="BExW7Q1TQ8E6G4WYYNSOMV43S95R" hidden="1">#REF!</definedName>
    <definedName name="BExW7XZTFZV0N9YM9S4PM74A5X2O" localSheetId="6" hidden="1">#REF!</definedName>
    <definedName name="BExW7XZTFZV0N9YM9S4PM74A5X2O" localSheetId="17" hidden="1">#REF!</definedName>
    <definedName name="BExW7XZTFZV0N9YM9S4PM74A5X2O" hidden="1">#REF!</definedName>
    <definedName name="BExW8K0SSIPSKBVP06IJ71600HJZ" localSheetId="6" hidden="1">#REF!</definedName>
    <definedName name="BExW8K0SSIPSKBVP06IJ71600HJZ" localSheetId="17" hidden="1">#REF!</definedName>
    <definedName name="BExW8K0SSIPSKBVP06IJ71600HJZ" hidden="1">#REF!</definedName>
    <definedName name="BExW8T0GVY3ZYO4ACSBLHS8SH895" localSheetId="6" hidden="1">#REF!</definedName>
    <definedName name="BExW8T0GVY3ZYO4ACSBLHS8SH895" localSheetId="17" hidden="1">#REF!</definedName>
    <definedName name="BExW8T0GVY3ZYO4ACSBLHS8SH895" hidden="1">#REF!</definedName>
    <definedName name="BExW8YEP73JMMU9HZ08PM4WHJQZ4" localSheetId="6" hidden="1">#REF!</definedName>
    <definedName name="BExW8YEP73JMMU9HZ08PM4WHJQZ4" localSheetId="17" hidden="1">#REF!</definedName>
    <definedName name="BExW8YEP73JMMU9HZ08PM4WHJQZ4" hidden="1">#REF!</definedName>
    <definedName name="BExW937AT53OZQRHNWQZ5BVH24IE" localSheetId="6" hidden="1">#REF!</definedName>
    <definedName name="BExW937AT53OZQRHNWQZ5BVH24IE" localSheetId="17" hidden="1">#REF!</definedName>
    <definedName name="BExW937AT53OZQRHNWQZ5BVH24IE" hidden="1">#REF!</definedName>
    <definedName name="BExW95LN5N0LYFFVP7GJEGDVDLF0" localSheetId="6" hidden="1">#REF!</definedName>
    <definedName name="BExW95LN5N0LYFFVP7GJEGDVDLF0" localSheetId="17" hidden="1">#REF!</definedName>
    <definedName name="BExW95LN5N0LYFFVP7GJEGDVDLF0" hidden="1">#REF!</definedName>
    <definedName name="BExW967733Q8RAJOHR2GJ3HO8JIW" localSheetId="6" hidden="1">#REF!</definedName>
    <definedName name="BExW967733Q8RAJOHR2GJ3HO8JIW" localSheetId="17" hidden="1">#REF!</definedName>
    <definedName name="BExW967733Q8RAJOHR2GJ3HO8JIW" hidden="1">#REF!</definedName>
    <definedName name="BExW9POK1KIOI0ALS5MZIKTDIYMA" localSheetId="6" hidden="1">#REF!</definedName>
    <definedName name="BExW9POK1KIOI0ALS5MZIKTDIYMA" localSheetId="17" hidden="1">#REF!</definedName>
    <definedName name="BExW9POK1KIOI0ALS5MZIKTDIYMA" hidden="1">#REF!</definedName>
    <definedName name="BExXLDE6PN4ESWT3LXJNQCY94NE4" localSheetId="6" hidden="1">#REF!</definedName>
    <definedName name="BExXLDE6PN4ESWT3LXJNQCY94NE4" localSheetId="17" hidden="1">#REF!</definedName>
    <definedName name="BExXLDE6PN4ESWT3LXJNQCY94NE4" hidden="1">#REF!</definedName>
    <definedName name="BExXLQVPK2H3IF0NDDA5CT612EUK" localSheetId="6" hidden="1">#REF!</definedName>
    <definedName name="BExXLQVPK2H3IF0NDDA5CT612EUK" localSheetId="17" hidden="1">#REF!</definedName>
    <definedName name="BExXLQVPK2H3IF0NDDA5CT612EUK" hidden="1">#REF!</definedName>
    <definedName name="BExXLR6IO70TYTACKQH9M5PGV24J" localSheetId="6" hidden="1">#REF!</definedName>
    <definedName name="BExXLR6IO70TYTACKQH9M5PGV24J" localSheetId="17" hidden="1">#REF!</definedName>
    <definedName name="BExXLR6IO70TYTACKQH9M5PGV24J" hidden="1">#REF!</definedName>
    <definedName name="BExXM065WOLYRYHGHOJE0OOFXA4M" localSheetId="6" hidden="1">#REF!</definedName>
    <definedName name="BExXM065WOLYRYHGHOJE0OOFXA4M" localSheetId="17" hidden="1">#REF!</definedName>
    <definedName name="BExXM065WOLYRYHGHOJE0OOFXA4M" hidden="1">#REF!</definedName>
    <definedName name="BExXM3GUNXVDM82KUR17NNUMQCNI" localSheetId="6" hidden="1">#REF!</definedName>
    <definedName name="BExXM3GUNXVDM82KUR17NNUMQCNI" localSheetId="17" hidden="1">#REF!</definedName>
    <definedName name="BExXM3GUNXVDM82KUR17NNUMQCNI" hidden="1">#REF!</definedName>
    <definedName name="BExXMA28M8SH7MKIGETSDA72WUIZ" localSheetId="6" hidden="1">#REF!</definedName>
    <definedName name="BExXMA28M8SH7MKIGETSDA72WUIZ" localSheetId="17" hidden="1">#REF!</definedName>
    <definedName name="BExXMA28M8SH7MKIGETSDA72WUIZ" hidden="1">#REF!</definedName>
    <definedName name="BExXMOLHIAHDLFSA31PUB36SC3I9" localSheetId="6" hidden="1">#REF!</definedName>
    <definedName name="BExXMOLHIAHDLFSA31PUB36SC3I9" localSheetId="17" hidden="1">#REF!</definedName>
    <definedName name="BExXMOLHIAHDLFSA31PUB36SC3I9" hidden="1">#REF!</definedName>
    <definedName name="BExXMT8T5Z3M2JBQN65X2LKH0YQI" localSheetId="6" hidden="1">#REF!</definedName>
    <definedName name="BExXMT8T5Z3M2JBQN65X2LKH0YQI" localSheetId="17" hidden="1">#REF!</definedName>
    <definedName name="BExXMT8T5Z3M2JBQN65X2LKH0YQI" hidden="1">#REF!</definedName>
    <definedName name="BExXN1XNO7H60M9X1E7EVWFJDM5N" localSheetId="6" hidden="1">#REF!</definedName>
    <definedName name="BExXN1XNO7H60M9X1E7EVWFJDM5N" localSheetId="17" hidden="1">#REF!</definedName>
    <definedName name="BExXN1XNO7H60M9X1E7EVWFJDM5N" hidden="1">#REF!</definedName>
    <definedName name="BExXN1XOOOY51EZQ6II0LWEU2OYT" localSheetId="6" hidden="1">#REF!</definedName>
    <definedName name="BExXN1XOOOY51EZQ6II0LWEU2OYT" localSheetId="17" hidden="1">#REF!</definedName>
    <definedName name="BExXN1XOOOY51EZQ6II0LWEU2OYT" hidden="1">#REF!</definedName>
    <definedName name="BExXN22ZOTIW49GPLWFYKVM90FNZ" localSheetId="6" hidden="1">#REF!</definedName>
    <definedName name="BExXN22ZOTIW49GPLWFYKVM90FNZ" localSheetId="17" hidden="1">#REF!</definedName>
    <definedName name="BExXN22ZOTIW49GPLWFYKVM90FNZ" hidden="1">#REF!</definedName>
    <definedName name="BExXN6QAP8UJQVN4R4BQKPP4QK35" localSheetId="6" hidden="1">#REF!</definedName>
    <definedName name="BExXN6QAP8UJQVN4R4BQKPP4QK35" localSheetId="17" hidden="1">#REF!</definedName>
    <definedName name="BExXN6QAP8UJQVN4R4BQKPP4QK35" hidden="1">#REF!</definedName>
    <definedName name="BExXNBOA39T2X6Y5Y5GZ5DDNA1AX" localSheetId="6" hidden="1">#REF!</definedName>
    <definedName name="BExXNBOA39T2X6Y5Y5GZ5DDNA1AX" localSheetId="17" hidden="1">#REF!</definedName>
    <definedName name="BExXNBOA39T2X6Y5Y5GZ5DDNA1AX" hidden="1">#REF!</definedName>
    <definedName name="BExXNBZ1BRDK73S9XPRR1645KLVB" localSheetId="6" hidden="1">#REF!</definedName>
    <definedName name="BExXNBZ1BRDK73S9XPRR1645KLVB" localSheetId="17" hidden="1">#REF!</definedName>
    <definedName name="BExXNBZ1BRDK73S9XPRR1645KLVB" hidden="1">#REF!</definedName>
    <definedName name="BExXND6872VJ3M2PGT056WQMWBHD" localSheetId="6" hidden="1">#REF!</definedName>
    <definedName name="BExXND6872VJ3M2PGT056WQMWBHD" localSheetId="17" hidden="1">#REF!</definedName>
    <definedName name="BExXND6872VJ3M2PGT056WQMWBHD" hidden="1">#REF!</definedName>
    <definedName name="BExXNPM24UN2PGVL9D1TUBFRIKR4" localSheetId="6" hidden="1">#REF!</definedName>
    <definedName name="BExXNPM24UN2PGVL9D1TUBFRIKR4" localSheetId="17" hidden="1">#REF!</definedName>
    <definedName name="BExXNPM24UN2PGVL9D1TUBFRIKR4" hidden="1">#REF!</definedName>
    <definedName name="BExXNWCR6WOY5G3VTC96QCIFQE0E" localSheetId="6" hidden="1">#REF!</definedName>
    <definedName name="BExXNWCR6WOY5G3VTC96QCIFQE0E" localSheetId="17" hidden="1">#REF!</definedName>
    <definedName name="BExXNWCR6WOY5G3VTC96QCIFQE0E" hidden="1">#REF!</definedName>
    <definedName name="BExXNWYB165VO9MHARCL5WLCHWS0" localSheetId="6" hidden="1">#REF!</definedName>
    <definedName name="BExXNWYB165VO9MHARCL5WLCHWS0" localSheetId="17" hidden="1">#REF!</definedName>
    <definedName name="BExXNWYB165VO9MHARCL5WLCHWS0" hidden="1">#REF!</definedName>
    <definedName name="BExXO278QHQN8JDK5425EJ615ECC" localSheetId="6" hidden="1">#REF!</definedName>
    <definedName name="BExXO278QHQN8JDK5425EJ615ECC" localSheetId="17" hidden="1">#REF!</definedName>
    <definedName name="BExXO278QHQN8JDK5425EJ615ECC" hidden="1">#REF!</definedName>
    <definedName name="BExXO4QVV7YZ6L5A7WZEMIA5AZOV" localSheetId="6" hidden="1">#REF!</definedName>
    <definedName name="BExXO4QVV7YZ6L5A7WZEMIA5AZOV" localSheetId="17" hidden="1">#REF!</definedName>
    <definedName name="BExXO4QVV7YZ6L5A7WZEMIA5AZOV" hidden="1">#REF!</definedName>
    <definedName name="BExXOBHOP0WGFHI2Y9AO4L440UVQ" localSheetId="6" hidden="1">#REF!</definedName>
    <definedName name="BExXOBHOP0WGFHI2Y9AO4L440UVQ" localSheetId="17" hidden="1">#REF!</definedName>
    <definedName name="BExXOBHOP0WGFHI2Y9AO4L440UVQ" hidden="1">#REF!</definedName>
    <definedName name="BExXOHHHX25B8F97636QMXFUDZQK" localSheetId="6" hidden="1">#REF!</definedName>
    <definedName name="BExXOHHHX25B8F97636QMXFUDZQK" localSheetId="17" hidden="1">#REF!</definedName>
    <definedName name="BExXOHHHX25B8F97636QMXFUDZQK" hidden="1">#REF!</definedName>
    <definedName name="BExXOHSAD2NSHOLLMZ2JWA4I3I1R" localSheetId="6" hidden="1">#REF!</definedName>
    <definedName name="BExXOHSAD2NSHOLLMZ2JWA4I3I1R" localSheetId="17" hidden="1">#REF!</definedName>
    <definedName name="BExXOHSAD2NSHOLLMZ2JWA4I3I1R" hidden="1">#REF!</definedName>
    <definedName name="BExXOJKWIJ6IFTV1RHIWHR91EZMW" localSheetId="6" hidden="1">#REF!</definedName>
    <definedName name="BExXOJKWIJ6IFTV1RHIWHR91EZMW" localSheetId="17" hidden="1">#REF!</definedName>
    <definedName name="BExXOJKWIJ6IFTV1RHIWHR91EZMW" hidden="1">#REF!</definedName>
    <definedName name="BExXP80B5FGA00JCM7UXKPI3PB7Y" localSheetId="6" hidden="1">#REF!</definedName>
    <definedName name="BExXP80B5FGA00JCM7UXKPI3PB7Y" localSheetId="17" hidden="1">#REF!</definedName>
    <definedName name="BExXP80B5FGA00JCM7UXKPI3PB7Y" hidden="1">#REF!</definedName>
    <definedName name="BExXP85M4WXYVN1UVHUTOEKEG5XS" localSheetId="6" hidden="1">#REF!</definedName>
    <definedName name="BExXP85M4WXYVN1UVHUTOEKEG5XS" localSheetId="17" hidden="1">#REF!</definedName>
    <definedName name="BExXP85M4WXYVN1UVHUTOEKEG5XS" hidden="1">#REF!</definedName>
    <definedName name="BExXPELOTHOAG0OWILLAH94OZV5J" localSheetId="6" hidden="1">#REF!</definedName>
    <definedName name="BExXPELOTHOAG0OWILLAH94OZV5J" localSheetId="17" hidden="1">#REF!</definedName>
    <definedName name="BExXPELOTHOAG0OWILLAH94OZV5J" hidden="1">#REF!</definedName>
    <definedName name="BExXPOSJRLJNYPU01QNNQ5URXP2U" localSheetId="6" hidden="1">#REF!</definedName>
    <definedName name="BExXPOSJRLJNYPU01QNNQ5URXP2U" localSheetId="17" hidden="1">#REF!</definedName>
    <definedName name="BExXPOSJRLJNYPU01QNNQ5URXP2U" hidden="1">#REF!</definedName>
    <definedName name="BExXPS31W1VD2NMIE4E37LHVDF0L" localSheetId="6" hidden="1">#REF!</definedName>
    <definedName name="BExXPS31W1VD2NMIE4E37LHVDF0L" localSheetId="17" hidden="1">#REF!</definedName>
    <definedName name="BExXPS31W1VD2NMIE4E37LHVDF0L" hidden="1">#REF!</definedName>
    <definedName name="BExXPZKYEMVF5JOC14HYOOYQK6JK" localSheetId="6" hidden="1">#REF!</definedName>
    <definedName name="BExXPZKYEMVF5JOC14HYOOYQK6JK" localSheetId="17" hidden="1">#REF!</definedName>
    <definedName name="BExXPZKYEMVF5JOC14HYOOYQK6JK" hidden="1">#REF!</definedName>
    <definedName name="BExXQ89PA10X79WBWOEP1AJX1OQM" localSheetId="6" hidden="1">#REF!</definedName>
    <definedName name="BExXQ89PA10X79WBWOEP1AJX1OQM" localSheetId="17" hidden="1">#REF!</definedName>
    <definedName name="BExXQ89PA10X79WBWOEP1AJX1OQM" hidden="1">#REF!</definedName>
    <definedName name="BExXQCGQGGYSI0LTRVR73MUO50AW" localSheetId="6" hidden="1">#REF!</definedName>
    <definedName name="BExXQCGQGGYSI0LTRVR73MUO50AW" localSheetId="17" hidden="1">#REF!</definedName>
    <definedName name="BExXQCGQGGYSI0LTRVR73MUO50AW" hidden="1">#REF!</definedName>
    <definedName name="BExXQEEXFHDQ8DSRAJSB5ET6J004" localSheetId="6" hidden="1">#REF!</definedName>
    <definedName name="BExXQEEXFHDQ8DSRAJSB5ET6J004" localSheetId="17" hidden="1">#REF!</definedName>
    <definedName name="BExXQEEXFHDQ8DSRAJSB5ET6J004" hidden="1">#REF!</definedName>
    <definedName name="BExXQH41O5HZAH8BO6HCFY8YC3TU" localSheetId="6" hidden="1">#REF!</definedName>
    <definedName name="BExXQH41O5HZAH8BO6HCFY8YC3TU" localSheetId="17" hidden="1">#REF!</definedName>
    <definedName name="BExXQH41O5HZAH8BO6HCFY8YC3TU" hidden="1">#REF!</definedName>
    <definedName name="BExXQJIEF5R3QQ6D8HO3NGPU0IQC" localSheetId="6" hidden="1">#REF!</definedName>
    <definedName name="BExXQJIEF5R3QQ6D8HO3NGPU0IQC" localSheetId="17" hidden="1">#REF!</definedName>
    <definedName name="BExXQJIEF5R3QQ6D8HO3NGPU0IQC" hidden="1">#REF!</definedName>
    <definedName name="BExXQRAVW0KPQXIJ59NG6UGTZB59" localSheetId="6" hidden="1">#REF!</definedName>
    <definedName name="BExXQRAVW0KPQXIJ59NG6UGTZB59" localSheetId="17" hidden="1">#REF!</definedName>
    <definedName name="BExXQRAVW0KPQXIJ59NG6UGTZB59" hidden="1">#REF!</definedName>
    <definedName name="BExXQU00K9ER4I1WM7T9J0W1E7ZC" localSheetId="6" hidden="1">#REF!</definedName>
    <definedName name="BExXQU00K9ER4I1WM7T9J0W1E7ZC" localSheetId="17" hidden="1">#REF!</definedName>
    <definedName name="BExXQU00K9ER4I1WM7T9J0W1E7ZC" hidden="1">#REF!</definedName>
    <definedName name="BExXQU00KOR7XLM8B13DGJ1MIQDY" localSheetId="6" hidden="1">#REF!</definedName>
    <definedName name="BExXQU00KOR7XLM8B13DGJ1MIQDY" localSheetId="17" hidden="1">#REF!</definedName>
    <definedName name="BExXQU00KOR7XLM8B13DGJ1MIQDY" hidden="1">#REF!</definedName>
    <definedName name="BExXQUG48Q1ISN53FE4MRROM0HSJ" localSheetId="6" hidden="1">#REF!</definedName>
    <definedName name="BExXQUG48Q1ISN53FE4MRROM0HSJ" localSheetId="17" hidden="1">#REF!</definedName>
    <definedName name="BExXQUG48Q1ISN53FE4MRROM0HSJ" hidden="1">#REF!</definedName>
    <definedName name="BExXQXG18PS8HGBOS03OSTQ0KEYC" localSheetId="6" hidden="1">#REF!</definedName>
    <definedName name="BExXQXG18PS8HGBOS03OSTQ0KEYC" localSheetId="17" hidden="1">#REF!</definedName>
    <definedName name="BExXQXG18PS8HGBOS03OSTQ0KEYC" hidden="1">#REF!</definedName>
    <definedName name="BExXQXQT4OAFQT5B0YB3USDJOJOB" localSheetId="6" hidden="1">#REF!</definedName>
    <definedName name="BExXQXQT4OAFQT5B0YB3USDJOJOB" localSheetId="17" hidden="1">#REF!</definedName>
    <definedName name="BExXQXQT4OAFQT5B0YB3USDJOJOB" hidden="1">#REF!</definedName>
    <definedName name="BExXR3FSEXAHSXEQNJORWFCPX86N" localSheetId="6" hidden="1">#REF!</definedName>
    <definedName name="BExXR3FSEXAHSXEQNJORWFCPX86N" localSheetId="17" hidden="1">#REF!</definedName>
    <definedName name="BExXR3FSEXAHSXEQNJORWFCPX86N" hidden="1">#REF!</definedName>
    <definedName name="BExXR3W3FKYQBLR299HO9RZ70C43" localSheetId="6" hidden="1">#REF!</definedName>
    <definedName name="BExXR3W3FKYQBLR299HO9RZ70C43" localSheetId="17" hidden="1">#REF!</definedName>
    <definedName name="BExXR3W3FKYQBLR299HO9RZ70C43" hidden="1">#REF!</definedName>
    <definedName name="BExXR46U23CRRBV6IZT982MAEQKI" localSheetId="6" hidden="1">#REF!</definedName>
    <definedName name="BExXR46U23CRRBV6IZT982MAEQKI" localSheetId="17" hidden="1">#REF!</definedName>
    <definedName name="BExXR46U23CRRBV6IZT982MAEQKI" hidden="1">#REF!</definedName>
    <definedName name="BExXR6A8W3ND3XDZXBMQZ1VCAXHG" localSheetId="6" hidden="1">#REF!</definedName>
    <definedName name="BExXR6A8W3ND3XDZXBMQZ1VCAXHG" localSheetId="17" hidden="1">#REF!</definedName>
    <definedName name="BExXR6A8W3ND3XDZXBMQZ1VCAXHG" hidden="1">#REF!</definedName>
    <definedName name="BExXR7HKNHT37B4OOA9K9191PP22" localSheetId="6" hidden="1">#REF!</definedName>
    <definedName name="BExXR7HKNHT37B4OOA9K9191PP22" localSheetId="17" hidden="1">#REF!</definedName>
    <definedName name="BExXR7HKNHT37B4OOA9K9191PP22" hidden="1">#REF!</definedName>
    <definedName name="BExXR8OKAVX7O70V5IYG2PRKXSTI" localSheetId="6" hidden="1">#REF!</definedName>
    <definedName name="BExXR8OKAVX7O70V5IYG2PRKXSTI" localSheetId="17" hidden="1">#REF!</definedName>
    <definedName name="BExXR8OKAVX7O70V5IYG2PRKXSTI" hidden="1">#REF!</definedName>
    <definedName name="BExXRA6N6XCLQM6XDV724ZIH6G93" localSheetId="6" hidden="1">#REF!</definedName>
    <definedName name="BExXRA6N6XCLQM6XDV724ZIH6G93" localSheetId="17" hidden="1">#REF!</definedName>
    <definedName name="BExXRA6N6XCLQM6XDV724ZIH6G93" hidden="1">#REF!</definedName>
    <definedName name="BExXRABZ1CNKCG6K1MR6OUFHF7J9" localSheetId="6" hidden="1">#REF!</definedName>
    <definedName name="BExXRABZ1CNKCG6K1MR6OUFHF7J9" localSheetId="17" hidden="1">#REF!</definedName>
    <definedName name="BExXRABZ1CNKCG6K1MR6OUFHF7J9" hidden="1">#REF!</definedName>
    <definedName name="BExXRBOFETC0OTJ6WY3VPMFH03VB" localSheetId="6" hidden="1">#REF!</definedName>
    <definedName name="BExXRBOFETC0OTJ6WY3VPMFH03VB" localSheetId="17" hidden="1">#REF!</definedName>
    <definedName name="BExXRBOFETC0OTJ6WY3VPMFH03VB" hidden="1">#REF!</definedName>
    <definedName name="BExXRD13K1S9Y3JGR7CXSONT7RJZ" localSheetId="6" hidden="1">#REF!</definedName>
    <definedName name="BExXRD13K1S9Y3JGR7CXSONT7RJZ" localSheetId="17" hidden="1">#REF!</definedName>
    <definedName name="BExXRD13K1S9Y3JGR7CXSONT7RJZ" hidden="1">#REF!</definedName>
    <definedName name="BExXRIFB4QQ87QIGA9AG0NXP577K" localSheetId="6" hidden="1">#REF!</definedName>
    <definedName name="BExXRIFB4QQ87QIGA9AG0NXP577K" localSheetId="17" hidden="1">#REF!</definedName>
    <definedName name="BExXRIFB4QQ87QIGA9AG0NXP577K" hidden="1">#REF!</definedName>
    <definedName name="BExXRIQ2JF2CVTRDQX2D9SPH7FTN" localSheetId="6" hidden="1">#REF!</definedName>
    <definedName name="BExXRIQ2JF2CVTRDQX2D9SPH7FTN" localSheetId="17" hidden="1">#REF!</definedName>
    <definedName name="BExXRIQ2JF2CVTRDQX2D9SPH7FTN" hidden="1">#REF!</definedName>
    <definedName name="BExXRO4A6VUH1F4XV8N1BRJ4896W" localSheetId="6" hidden="1">#REF!</definedName>
    <definedName name="BExXRO4A6VUH1F4XV8N1BRJ4896W" localSheetId="17" hidden="1">#REF!</definedName>
    <definedName name="BExXRO4A6VUH1F4XV8N1BRJ4896W" hidden="1">#REF!</definedName>
    <definedName name="BExXRO9N1SNJZGKD90P4K7FU1J0P" localSheetId="6" hidden="1">#REF!</definedName>
    <definedName name="BExXRO9N1SNJZGKD90P4K7FU1J0P" localSheetId="17" hidden="1">#REF!</definedName>
    <definedName name="BExXRO9N1SNJZGKD90P4K7FU1J0P" hidden="1">#REF!</definedName>
    <definedName name="BExXROF2MWDZ7IFXX27XOJ79Q86E" localSheetId="6" hidden="1">#REF!</definedName>
    <definedName name="BExXROF2MWDZ7IFXX27XOJ79Q86E" localSheetId="17" hidden="1">#REF!</definedName>
    <definedName name="BExXROF2MWDZ7IFXX27XOJ79Q86E" hidden="1">#REF!</definedName>
    <definedName name="BExXRV5QP3Z0KAQ1EQT9JYT2FV0L" localSheetId="6" hidden="1">#REF!</definedName>
    <definedName name="BExXRV5QP3Z0KAQ1EQT9JYT2FV0L" localSheetId="17" hidden="1">#REF!</definedName>
    <definedName name="BExXRV5QP3Z0KAQ1EQT9JYT2FV0L" hidden="1">#REF!</definedName>
    <definedName name="BExXRZ20LZZCW8LVGDK0XETOTSAI" localSheetId="6" hidden="1">#REF!</definedName>
    <definedName name="BExXRZ20LZZCW8LVGDK0XETOTSAI" localSheetId="17" hidden="1">#REF!</definedName>
    <definedName name="BExXRZ20LZZCW8LVGDK0XETOTSAI" hidden="1">#REF!</definedName>
    <definedName name="BExXS4R1GKUJQX6MHUIUN4S3SCAS" localSheetId="6" hidden="1">#REF!</definedName>
    <definedName name="BExXS4R1GKUJQX6MHUIUN4S3SCAS" localSheetId="17" hidden="1">#REF!</definedName>
    <definedName name="BExXS4R1GKUJQX6MHUIUN4S3SCAS" hidden="1">#REF!</definedName>
    <definedName name="BExXS63O4OMWMNXXAODZQFSDG33N" localSheetId="6" hidden="1">#REF!</definedName>
    <definedName name="BExXS63O4OMWMNXXAODZQFSDG33N" localSheetId="17" hidden="1">#REF!</definedName>
    <definedName name="BExXS63O4OMWMNXXAODZQFSDG33N" hidden="1">#REF!</definedName>
    <definedName name="BExXSBSP1TOY051HSPEPM0AEIO2M" localSheetId="6" hidden="1">#REF!</definedName>
    <definedName name="BExXSBSP1TOY051HSPEPM0AEIO2M" localSheetId="17" hidden="1">#REF!</definedName>
    <definedName name="BExXSBSP1TOY051HSPEPM0AEIO2M" hidden="1">#REF!</definedName>
    <definedName name="BExXSC8RFK5D68FJD2HI4K66SA6I" localSheetId="6" hidden="1">#REF!</definedName>
    <definedName name="BExXSC8RFK5D68FJD2HI4K66SA6I" localSheetId="17" hidden="1">#REF!</definedName>
    <definedName name="BExXSC8RFK5D68FJD2HI4K66SA6I" hidden="1">#REF!</definedName>
    <definedName name="BExXSCP0AZ5MYCC2UFG2GLBCV1CC" localSheetId="6" hidden="1">#REF!</definedName>
    <definedName name="BExXSCP0AZ5MYCC2UFG2GLBCV1CC" localSheetId="17" hidden="1">#REF!</definedName>
    <definedName name="BExXSCP0AZ5MYCC2UFG2GLBCV1CC" hidden="1">#REF!</definedName>
    <definedName name="BExXSNHC88W4UMXEOIOOATJAIKZO" localSheetId="6" hidden="1">#REF!</definedName>
    <definedName name="BExXSNHC88W4UMXEOIOOATJAIKZO" localSheetId="17" hidden="1">#REF!</definedName>
    <definedName name="BExXSNHC88W4UMXEOIOOATJAIKZO" hidden="1">#REF!</definedName>
    <definedName name="BExXSTBS08WIA9TLALV3UQ2Z3MRG" localSheetId="6" hidden="1">#REF!</definedName>
    <definedName name="BExXSTBS08WIA9TLALV3UQ2Z3MRG" localSheetId="17" hidden="1">#REF!</definedName>
    <definedName name="BExXSTBS08WIA9TLALV3UQ2Z3MRG" hidden="1">#REF!</definedName>
    <definedName name="BExXSVQ2WOJJ73YEO8Q2FK60V4G8" localSheetId="6" hidden="1">#REF!</definedName>
    <definedName name="BExXSVQ2WOJJ73YEO8Q2FK60V4G8" localSheetId="17" hidden="1">#REF!</definedName>
    <definedName name="BExXSVQ2WOJJ73YEO8Q2FK60V4G8" hidden="1">#REF!</definedName>
    <definedName name="BExXTER5A2EQ14KN6J0MVATIHVKN" localSheetId="6" hidden="1">#REF!</definedName>
    <definedName name="BExXTER5A2EQ14KN6J0MVATIHVKN" localSheetId="17" hidden="1">#REF!</definedName>
    <definedName name="BExXTER5A2EQ14KN6J0MVATIHVKN" hidden="1">#REF!</definedName>
    <definedName name="BExXTHLRNL82GN7KZY3TOLO508N7" localSheetId="6" hidden="1">#REF!</definedName>
    <definedName name="BExXTHLRNL82GN7KZY3TOLO508N7" localSheetId="17" hidden="1">#REF!</definedName>
    <definedName name="BExXTHLRNL82GN7KZY3TOLO508N7" hidden="1">#REF!</definedName>
    <definedName name="BExXTL72MKEQSQH9L2OTFLU8DM2B" localSheetId="6" hidden="1">#REF!</definedName>
    <definedName name="BExXTL72MKEQSQH9L2OTFLU8DM2B" localSheetId="17" hidden="1">#REF!</definedName>
    <definedName name="BExXTL72MKEQSQH9L2OTFLU8DM2B" hidden="1">#REF!</definedName>
    <definedName name="BExXTM3M4RTCRSX7VGAXGQNPP668" localSheetId="6" hidden="1">#REF!</definedName>
    <definedName name="BExXTM3M4RTCRSX7VGAXGQNPP668" localSheetId="17" hidden="1">#REF!</definedName>
    <definedName name="BExXTM3M4RTCRSX7VGAXGQNPP668" hidden="1">#REF!</definedName>
    <definedName name="BExXTOCF78J7WY6FOVBRY1N2RBBR" localSheetId="6" hidden="1">#REF!</definedName>
    <definedName name="BExXTOCF78J7WY6FOVBRY1N2RBBR" localSheetId="17" hidden="1">#REF!</definedName>
    <definedName name="BExXTOCF78J7WY6FOVBRY1N2RBBR" hidden="1">#REF!</definedName>
    <definedName name="BExXTP3GYO6Z9RTKKT10XA0UTV3T" localSheetId="6" hidden="1">#REF!</definedName>
    <definedName name="BExXTP3GYO6Z9RTKKT10XA0UTV3T" localSheetId="17" hidden="1">#REF!</definedName>
    <definedName name="BExXTP3GYO6Z9RTKKT10XA0UTV3T" hidden="1">#REF!</definedName>
    <definedName name="BExXTRN4AFX9QW6YC4HNGBBD5R08" localSheetId="6" hidden="1">#REF!</definedName>
    <definedName name="BExXTRN4AFX9QW6YC4HNGBBD5R08" localSheetId="17" hidden="1">#REF!</definedName>
    <definedName name="BExXTRN4AFX9QW6YC4HNGBBD5R08" hidden="1">#REF!</definedName>
    <definedName name="BExXTV8M7YIG5C64O046DN613ZRO" localSheetId="6" hidden="1">#REF!</definedName>
    <definedName name="BExXTV8M7YIG5C64O046DN613ZRO" localSheetId="17" hidden="1">#REF!</definedName>
    <definedName name="BExXTV8M7YIG5C64O046DN613ZRO" hidden="1">#REF!</definedName>
    <definedName name="BExXTVDXQ7ZX3THNLFJXFAONW0AI" localSheetId="6" hidden="1">#REF!</definedName>
    <definedName name="BExXTVDXQ7ZX3THNLFJXFAONW0AI" localSheetId="17" hidden="1">#REF!</definedName>
    <definedName name="BExXTVDXQ7ZX3THNLFJXFAONW0AI" hidden="1">#REF!</definedName>
    <definedName name="BExXTZKZ4CG92ZQLIRKEXXH9BFIR" localSheetId="6" hidden="1">#REF!</definedName>
    <definedName name="BExXTZKZ4CG92ZQLIRKEXXH9BFIR" localSheetId="17" hidden="1">#REF!</definedName>
    <definedName name="BExXTZKZ4CG92ZQLIRKEXXH9BFIR" hidden="1">#REF!</definedName>
    <definedName name="BExXU4J2BM2964GD5UZHM752Q4NS" localSheetId="6" hidden="1">#REF!</definedName>
    <definedName name="BExXU4J2BM2964GD5UZHM752Q4NS" localSheetId="17" hidden="1">#REF!</definedName>
    <definedName name="BExXU4J2BM2964GD5UZHM752Q4NS" hidden="1">#REF!</definedName>
    <definedName name="BExXU6XDTT7RM93KILIDEYPA9XKF" localSheetId="6" hidden="1">#REF!</definedName>
    <definedName name="BExXU6XDTT7RM93KILIDEYPA9XKF" localSheetId="17" hidden="1">#REF!</definedName>
    <definedName name="BExXU6XDTT7RM93KILIDEYPA9XKF" hidden="1">#REF!</definedName>
    <definedName name="BExXU8VLZA7WLPZ3RAQZGNERUD26" localSheetId="6" hidden="1">#REF!</definedName>
    <definedName name="BExXU8VLZA7WLPZ3RAQZGNERUD26" localSheetId="17" hidden="1">#REF!</definedName>
    <definedName name="BExXU8VLZA7WLPZ3RAQZGNERUD26" hidden="1">#REF!</definedName>
    <definedName name="BExXUB9RSLSCNN5ETLXY72DAPZZM" localSheetId="6" hidden="1">#REF!</definedName>
    <definedName name="BExXUB9RSLSCNN5ETLXY72DAPZZM" localSheetId="17" hidden="1">#REF!</definedName>
    <definedName name="BExXUB9RSLSCNN5ETLXY72DAPZZM" hidden="1">#REF!</definedName>
    <definedName name="BExXUFRM82XQIN2T8KGLDQL1IBQW" localSheetId="6" hidden="1">#REF!</definedName>
    <definedName name="BExXUFRM82XQIN2T8KGLDQL1IBQW" localSheetId="17" hidden="1">#REF!</definedName>
    <definedName name="BExXUFRM82XQIN2T8KGLDQL1IBQW" hidden="1">#REF!</definedName>
    <definedName name="BExXUQEQBF6FI240ZGIF9YXZSRAU" localSheetId="6" hidden="1">#REF!</definedName>
    <definedName name="BExXUQEQBF6FI240ZGIF9YXZSRAU" localSheetId="17" hidden="1">#REF!</definedName>
    <definedName name="BExXUQEQBF6FI240ZGIF9YXZSRAU" hidden="1">#REF!</definedName>
    <definedName name="BExXUX02UQ8LJPBZ4YBORILFR0W0" localSheetId="6" hidden="1">#REF!</definedName>
    <definedName name="BExXUX02UQ8LJPBZ4YBORILFR0W0" localSheetId="17" hidden="1">#REF!</definedName>
    <definedName name="BExXUX02UQ8LJPBZ4YBORILFR0W0" hidden="1">#REF!</definedName>
    <definedName name="BExXUYND6EJO7CJ5KRICV4O1JNWK" localSheetId="6" hidden="1">#REF!</definedName>
    <definedName name="BExXUYND6EJO7CJ5KRICV4O1JNWK" localSheetId="17" hidden="1">#REF!</definedName>
    <definedName name="BExXUYND6EJO7CJ5KRICV4O1JNWK" hidden="1">#REF!</definedName>
    <definedName name="BExXV6FWG4H3S2QEUJZYIXILNGJ7" localSheetId="6" hidden="1">#REF!</definedName>
    <definedName name="BExXV6FWG4H3S2QEUJZYIXILNGJ7" localSheetId="17" hidden="1">#REF!</definedName>
    <definedName name="BExXV6FWG4H3S2QEUJZYIXILNGJ7" hidden="1">#REF!</definedName>
    <definedName name="BExXVK87BMMO6LHKV0CFDNIQVIBS" localSheetId="6" hidden="1">#REF!</definedName>
    <definedName name="BExXVK87BMMO6LHKV0CFDNIQVIBS" localSheetId="17" hidden="1">#REF!</definedName>
    <definedName name="BExXVK87BMMO6LHKV0CFDNIQVIBS" hidden="1">#REF!</definedName>
    <definedName name="BExXVKZ9WXPGL6IVY6T61IDD771I" localSheetId="6" hidden="1">#REF!</definedName>
    <definedName name="BExXVKZ9WXPGL6IVY6T61IDD771I" localSheetId="17" hidden="1">#REF!</definedName>
    <definedName name="BExXVKZ9WXPGL6IVY6T61IDD771I" hidden="1">#REF!</definedName>
    <definedName name="BExXVLA319WCSEOVHB05KDUSU054" localSheetId="6" hidden="1">#REF!</definedName>
    <definedName name="BExXVLA319WCSEOVHB05KDUSU054" localSheetId="17" hidden="1">#REF!</definedName>
    <definedName name="BExXVLA319WCSEOVHB05KDUSU054" hidden="1">#REF!</definedName>
    <definedName name="BExXVTTG5YRCSTI0UL141BKR36SU" localSheetId="6" hidden="1">#REF!</definedName>
    <definedName name="BExXVTTG5YRCSTI0UL141BKR36SU" localSheetId="17" hidden="1">#REF!</definedName>
    <definedName name="BExXVTTG5YRCSTI0UL141BKR36SU" hidden="1">#REF!</definedName>
    <definedName name="BExXVYWX74VKI8BDDSX9U85460MB" localSheetId="6" hidden="1">#REF!</definedName>
    <definedName name="BExXVYWX74VKI8BDDSX9U85460MB" localSheetId="17" hidden="1">#REF!</definedName>
    <definedName name="BExXVYWX74VKI8BDDSX9U85460MB" hidden="1">#REF!</definedName>
    <definedName name="BExXW27MMXHXUXX78SDTBE1JYTHT" localSheetId="6" hidden="1">#REF!</definedName>
    <definedName name="BExXW27MMXHXUXX78SDTBE1JYTHT" localSheetId="17" hidden="1">#REF!</definedName>
    <definedName name="BExXW27MMXHXUXX78SDTBE1JYTHT" hidden="1">#REF!</definedName>
    <definedName name="BExXW2YIM2MYBSHRIX0RP9D4PRMN" localSheetId="6" hidden="1">#REF!</definedName>
    <definedName name="BExXW2YIM2MYBSHRIX0RP9D4PRMN" localSheetId="17" hidden="1">#REF!</definedName>
    <definedName name="BExXW2YIM2MYBSHRIX0RP9D4PRMN" hidden="1">#REF!</definedName>
    <definedName name="BExXWBNE4KTFSXKVSRF6WX039WPB" localSheetId="6" hidden="1">#REF!</definedName>
    <definedName name="BExXWBNE4KTFSXKVSRF6WX039WPB" localSheetId="17" hidden="1">#REF!</definedName>
    <definedName name="BExXWBNE4KTFSXKVSRF6WX039WPB" hidden="1">#REF!</definedName>
    <definedName name="BExXWFP5AYE7EHYTJWBZSQ8PQ0YX" localSheetId="6" hidden="1">#REF!</definedName>
    <definedName name="BExXWFP5AYE7EHYTJWBZSQ8PQ0YX" localSheetId="17" hidden="1">#REF!</definedName>
    <definedName name="BExXWFP5AYE7EHYTJWBZSQ8PQ0YX" hidden="1">#REF!</definedName>
    <definedName name="BExXWIUCR0LXM58OVKZT2APLVTIA" localSheetId="6" hidden="1">#REF!</definedName>
    <definedName name="BExXWIUCR0LXM58OVKZT2APLVTIA" localSheetId="17" hidden="1">#REF!</definedName>
    <definedName name="BExXWIUCR0LXM58OVKZT2APLVTIA" hidden="1">#REF!</definedName>
    <definedName name="BExXWTXJEA32DLC6QKN10QB955JT" localSheetId="6" hidden="1">#REF!</definedName>
    <definedName name="BExXWTXJEA32DLC6QKN10QB955JT" localSheetId="17" hidden="1">#REF!</definedName>
    <definedName name="BExXWTXJEA32DLC6QKN10QB955JT" hidden="1">#REF!</definedName>
    <definedName name="BExXWVFIBQT8OY1O41FRFPFGXQHK" localSheetId="6" hidden="1">#REF!</definedName>
    <definedName name="BExXWVFIBQT8OY1O41FRFPFGXQHK" localSheetId="17" hidden="1">#REF!</definedName>
    <definedName name="BExXWVFIBQT8OY1O41FRFPFGXQHK" hidden="1">#REF!</definedName>
    <definedName name="BExXWWXHBZHA9J3N8K47F84X0M0L" localSheetId="6" hidden="1">#REF!</definedName>
    <definedName name="BExXWWXHBZHA9J3N8K47F84X0M0L" localSheetId="17" hidden="1">#REF!</definedName>
    <definedName name="BExXWWXHBZHA9J3N8K47F84X0M0L" hidden="1">#REF!</definedName>
    <definedName name="BExXXBM521DL8R4ZX7NZ3DBCUOR5" localSheetId="6" hidden="1">#REF!</definedName>
    <definedName name="BExXXBM521DL8R4ZX7NZ3DBCUOR5" localSheetId="17" hidden="1">#REF!</definedName>
    <definedName name="BExXXBM521DL8R4ZX7NZ3DBCUOR5" hidden="1">#REF!</definedName>
    <definedName name="BExXXC7OZI33XZ03NRMEP7VRLQK4" localSheetId="6" hidden="1">#REF!</definedName>
    <definedName name="BExXXC7OZI33XZ03NRMEP7VRLQK4" localSheetId="17" hidden="1">#REF!</definedName>
    <definedName name="BExXXC7OZI33XZ03NRMEP7VRLQK4" hidden="1">#REF!</definedName>
    <definedName name="BExXXH5N3NKBQ7BCJPJTBF8CYM2Q" localSheetId="6" hidden="1">#REF!</definedName>
    <definedName name="BExXXH5N3NKBQ7BCJPJTBF8CYM2Q" localSheetId="17" hidden="1">#REF!</definedName>
    <definedName name="BExXXH5N3NKBQ7BCJPJTBF8CYM2Q" hidden="1">#REF!</definedName>
    <definedName name="BExXXI7HHXLBLUEW7EQ73TALJF48" localSheetId="6" hidden="1">#REF!</definedName>
    <definedName name="BExXXI7HHXLBLUEW7EQ73TALJF48" localSheetId="17" hidden="1">#REF!</definedName>
    <definedName name="BExXXI7HHXLBLUEW7EQ73TALJF48" hidden="1">#REF!</definedName>
    <definedName name="BExXXKWLM4D541BH6O8GOJMHFHMW" localSheetId="6" hidden="1">#REF!</definedName>
    <definedName name="BExXXKWLM4D541BH6O8GOJMHFHMW" localSheetId="17" hidden="1">#REF!</definedName>
    <definedName name="BExXXKWLM4D541BH6O8GOJMHFHMW" hidden="1">#REF!</definedName>
    <definedName name="BExXXNR17I6P4FQZPQF2ZXDFYB6C" localSheetId="6" hidden="1">#REF!</definedName>
    <definedName name="BExXXNR17I6P4FQZPQF2ZXDFYB6C" localSheetId="17" hidden="1">#REF!</definedName>
    <definedName name="BExXXNR17I6P4FQZPQF2ZXDFYB6C" hidden="1">#REF!</definedName>
    <definedName name="BExXXPPA1Q87XPI97X0OXCPBPDON" localSheetId="6" hidden="1">#REF!</definedName>
    <definedName name="BExXXPPA1Q87XPI97X0OXCPBPDON" localSheetId="17" hidden="1">#REF!</definedName>
    <definedName name="BExXXPPA1Q87XPI97X0OXCPBPDON" hidden="1">#REF!</definedName>
    <definedName name="BExXXVUDA98IZTQ6MANKU4MTTDVR" localSheetId="6" hidden="1">#REF!</definedName>
    <definedName name="BExXXVUDA98IZTQ6MANKU4MTTDVR" localSheetId="17" hidden="1">#REF!</definedName>
    <definedName name="BExXXVUDA98IZTQ6MANKU4MTTDVR" hidden="1">#REF!</definedName>
    <definedName name="BExXXZQNZY6IZI45DJXJK0MQZWA7" localSheetId="6" hidden="1">#REF!</definedName>
    <definedName name="BExXXZQNZY6IZI45DJXJK0MQZWA7" localSheetId="17" hidden="1">#REF!</definedName>
    <definedName name="BExXXZQNZY6IZI45DJXJK0MQZWA7" hidden="1">#REF!</definedName>
    <definedName name="BExXY5QFG6QP94SFT3935OBM8Y4K" localSheetId="6" hidden="1">#REF!</definedName>
    <definedName name="BExXY5QFG6QP94SFT3935OBM8Y4K" localSheetId="17" hidden="1">#REF!</definedName>
    <definedName name="BExXY5QFG6QP94SFT3935OBM8Y4K" hidden="1">#REF!</definedName>
    <definedName name="BExXY7TYEBFXRYUYIFHTN65RJ8EW" localSheetId="6" hidden="1">#REF!</definedName>
    <definedName name="BExXY7TYEBFXRYUYIFHTN65RJ8EW" localSheetId="17" hidden="1">#REF!</definedName>
    <definedName name="BExXY7TYEBFXRYUYIFHTN65RJ8EW" hidden="1">#REF!</definedName>
    <definedName name="BExXYLBHANUXC5FCTDDTGOVD3GQS" localSheetId="6" hidden="1">#REF!</definedName>
    <definedName name="BExXYLBHANUXC5FCTDDTGOVD3GQS" localSheetId="17" hidden="1">#REF!</definedName>
    <definedName name="BExXYLBHANUXC5FCTDDTGOVD3GQS" hidden="1">#REF!</definedName>
    <definedName name="BExXYMNYAYH3WA2ZCFAYKZID9ZCI" localSheetId="6" hidden="1">#REF!</definedName>
    <definedName name="BExXYMNYAYH3WA2ZCFAYKZID9ZCI" localSheetId="17" hidden="1">#REF!</definedName>
    <definedName name="BExXYMNYAYH3WA2ZCFAYKZID9ZCI" hidden="1">#REF!</definedName>
    <definedName name="BExXYYT12SVN2VDMLVNV4P3ISD8T" localSheetId="6" hidden="1">#REF!</definedName>
    <definedName name="BExXYYT12SVN2VDMLVNV4P3ISD8T" localSheetId="17" hidden="1">#REF!</definedName>
    <definedName name="BExXYYT12SVN2VDMLVNV4P3ISD8T" hidden="1">#REF!</definedName>
    <definedName name="BExXYZ3SPSRCWM4YHTPZDCOLZPHR" localSheetId="6" hidden="1">#REF!</definedName>
    <definedName name="BExXYZ3SPSRCWM4YHTPZDCOLZPHR" localSheetId="17" hidden="1">#REF!</definedName>
    <definedName name="BExXYZ3SPSRCWM4YHTPZDCOLZPHR" hidden="1">#REF!</definedName>
    <definedName name="BExXZFVV4YB42AZ3H1I40YG3JAPU" localSheetId="6" hidden="1">#REF!</definedName>
    <definedName name="BExXZFVV4YB42AZ3H1I40YG3JAPU" localSheetId="17" hidden="1">#REF!</definedName>
    <definedName name="BExXZFVV4YB42AZ3H1I40YG3JAPU" hidden="1">#REF!</definedName>
    <definedName name="BExXZG1CQE1M9TDJ99253H6JVGIH" localSheetId="6" hidden="1">#REF!</definedName>
    <definedName name="BExXZG1CQE1M9TDJ99253H6JVGIH" localSheetId="17" hidden="1">#REF!</definedName>
    <definedName name="BExXZG1CQE1M9TDJ99253H6JVGIH" hidden="1">#REF!</definedName>
    <definedName name="BExXZHJ9T2JELF12CHHGD54J1B0C" localSheetId="6" hidden="1">#REF!</definedName>
    <definedName name="BExXZHJ9T2JELF12CHHGD54J1B0C" localSheetId="17" hidden="1">#REF!</definedName>
    <definedName name="BExXZHJ9T2JELF12CHHGD54J1B0C" hidden="1">#REF!</definedName>
    <definedName name="BExXZNJ2X1TK2LRK5ZY3MX49H5T7" localSheetId="6" hidden="1">#REF!</definedName>
    <definedName name="BExXZNJ2X1TK2LRK5ZY3MX49H5T7" localSheetId="17" hidden="1">#REF!</definedName>
    <definedName name="BExXZNJ2X1TK2LRK5ZY3MX49H5T7" hidden="1">#REF!</definedName>
    <definedName name="BExXZOVPCEP495TQSON6PSRQ8XCY" localSheetId="6" hidden="1">#REF!</definedName>
    <definedName name="BExXZOVPCEP495TQSON6PSRQ8XCY" localSheetId="17" hidden="1">#REF!</definedName>
    <definedName name="BExXZOVPCEP495TQSON6PSRQ8XCY" hidden="1">#REF!</definedName>
    <definedName name="BExXZXKH7NBARQQAZM69Z57IH1MM" localSheetId="6" hidden="1">#REF!</definedName>
    <definedName name="BExXZXKH7NBARQQAZM69Z57IH1MM" localSheetId="17" hidden="1">#REF!</definedName>
    <definedName name="BExXZXKH7NBARQQAZM69Z57IH1MM" hidden="1">#REF!</definedName>
    <definedName name="BExY07WSDH5QEVM7BJXJK2ZRAI1O" localSheetId="6" hidden="1">#REF!</definedName>
    <definedName name="BExY07WSDH5QEVM7BJXJK2ZRAI1O" localSheetId="17" hidden="1">#REF!</definedName>
    <definedName name="BExY07WSDH5QEVM7BJXJK2ZRAI1O" hidden="1">#REF!</definedName>
    <definedName name="BExY09PJJWYWGWWLX3YT8EVK0YV4" localSheetId="6" hidden="1">#REF!</definedName>
    <definedName name="BExY09PJJWYWGWWLX3YT8EVK0YV4" localSheetId="17" hidden="1">#REF!</definedName>
    <definedName name="BExY09PJJWYWGWWLX3YT8EVK0YV4" hidden="1">#REF!</definedName>
    <definedName name="BExY0C3UBVC4M59JIRXVQ8OWAJC1" localSheetId="6" hidden="1">#REF!</definedName>
    <definedName name="BExY0C3UBVC4M59JIRXVQ8OWAJC1" localSheetId="17" hidden="1">#REF!</definedName>
    <definedName name="BExY0C3UBVC4M59JIRXVQ8OWAJC1" hidden="1">#REF!</definedName>
    <definedName name="BExY0ENH6ZXHW155XIGS0F46T43M" localSheetId="6" hidden="1">#REF!</definedName>
    <definedName name="BExY0ENH6ZXHW155XIGS0F46T43M" localSheetId="17" hidden="1">#REF!</definedName>
    <definedName name="BExY0ENH6ZXHW155XIGS0F46T43M" hidden="1">#REF!</definedName>
    <definedName name="BExY0IEEUB9SRGD9I14IDCPO5GV4" localSheetId="6" hidden="1">#REF!</definedName>
    <definedName name="BExY0IEEUB9SRGD9I14IDCPO5GV4" localSheetId="17" hidden="1">#REF!</definedName>
    <definedName name="BExY0IEEUB9SRGD9I14IDCPO5GV4" hidden="1">#REF!</definedName>
    <definedName name="BExY0LEAAM7MUGBRLXD6KXBOHZ6S" localSheetId="6" hidden="1">#REF!</definedName>
    <definedName name="BExY0LEAAM7MUGBRLXD6KXBOHZ6S" localSheetId="17" hidden="1">#REF!</definedName>
    <definedName name="BExY0LEAAM7MUGBRLXD6KXBOHZ6S" hidden="1">#REF!</definedName>
    <definedName name="BExY0OE8GFHMLLTEAFIOQTOPEVPB" localSheetId="6" hidden="1">#REF!</definedName>
    <definedName name="BExY0OE8GFHMLLTEAFIOQTOPEVPB" localSheetId="17" hidden="1">#REF!</definedName>
    <definedName name="BExY0OE8GFHMLLTEAFIOQTOPEVPB" hidden="1">#REF!</definedName>
    <definedName name="BExY0OJHW85S0VKBA8T4HTYPYBOS" localSheetId="6" hidden="1">#REF!</definedName>
    <definedName name="BExY0OJHW85S0VKBA8T4HTYPYBOS" localSheetId="17" hidden="1">#REF!</definedName>
    <definedName name="BExY0OJHW85S0VKBA8T4HTYPYBOS" hidden="1">#REF!</definedName>
    <definedName name="BExY0T1E034D7XAXNC6F7540LLIE" localSheetId="6" hidden="1">#REF!</definedName>
    <definedName name="BExY0T1E034D7XAXNC6F7540LLIE" localSheetId="17" hidden="1">#REF!</definedName>
    <definedName name="BExY0T1E034D7XAXNC6F7540LLIE" hidden="1">#REF!</definedName>
    <definedName name="BExY0XTZLHN49J2JH94BYTKBJLT3" localSheetId="6" hidden="1">#REF!</definedName>
    <definedName name="BExY0XTZLHN49J2JH94BYTKBJLT3" localSheetId="17" hidden="1">#REF!</definedName>
    <definedName name="BExY0XTZLHN49J2JH94BYTKBJLT3" hidden="1">#REF!</definedName>
    <definedName name="BExY11FH9TXHERUYGG8FE50U7H7J" localSheetId="6" hidden="1">#REF!</definedName>
    <definedName name="BExY11FH9TXHERUYGG8FE50U7H7J" localSheetId="17" hidden="1">#REF!</definedName>
    <definedName name="BExY11FH9TXHERUYGG8FE50U7H7J" hidden="1">#REF!</definedName>
    <definedName name="BExY180UKNW5NIAWD6ZUYTFEH8QS" localSheetId="6" hidden="1">#REF!</definedName>
    <definedName name="BExY180UKNW5NIAWD6ZUYTFEH8QS" localSheetId="17" hidden="1">#REF!</definedName>
    <definedName name="BExY180UKNW5NIAWD6ZUYTFEH8QS" hidden="1">#REF!</definedName>
    <definedName name="BExY1DPTV4LSY9MEOUGXF8X052NA" localSheetId="6" hidden="1">#REF!</definedName>
    <definedName name="BExY1DPTV4LSY9MEOUGXF8X052NA" localSheetId="17" hidden="1">#REF!</definedName>
    <definedName name="BExY1DPTV4LSY9MEOUGXF8X052NA" hidden="1">#REF!</definedName>
    <definedName name="BExY1GK9ELBEKDD7O6HR6DUO8YGO" localSheetId="6" hidden="1">#REF!</definedName>
    <definedName name="BExY1GK9ELBEKDD7O6HR6DUO8YGO" localSheetId="17" hidden="1">#REF!</definedName>
    <definedName name="BExY1GK9ELBEKDD7O6HR6DUO8YGO" hidden="1">#REF!</definedName>
    <definedName name="BExY1NWOXXFV9GGZ3PX444LZ8TVX" localSheetId="6" hidden="1">#REF!</definedName>
    <definedName name="BExY1NWOXXFV9GGZ3PX444LZ8TVX" localSheetId="17" hidden="1">#REF!</definedName>
    <definedName name="BExY1NWOXXFV9GGZ3PX444LZ8TVX" hidden="1">#REF!</definedName>
    <definedName name="BExY1UCL0RND63LLSM9X5SFRG117" localSheetId="6" hidden="1">#REF!</definedName>
    <definedName name="BExY1UCL0RND63LLSM9X5SFRG117" localSheetId="17" hidden="1">#REF!</definedName>
    <definedName name="BExY1UCL0RND63LLSM9X5SFRG117" hidden="1">#REF!</definedName>
    <definedName name="BExY1WAT3937L08HLHIRQHMP2A3H" localSheetId="6" hidden="1">#REF!</definedName>
    <definedName name="BExY1WAT3937L08HLHIRQHMP2A3H" localSheetId="17" hidden="1">#REF!</definedName>
    <definedName name="BExY1WAT3937L08HLHIRQHMP2A3H" hidden="1">#REF!</definedName>
    <definedName name="BExY1YEBOSLMID7LURP8QB46AI91" localSheetId="6" hidden="1">#REF!</definedName>
    <definedName name="BExY1YEBOSLMID7LURP8QB46AI91" localSheetId="17" hidden="1">#REF!</definedName>
    <definedName name="BExY1YEBOSLMID7LURP8QB46AI91" hidden="1">#REF!</definedName>
    <definedName name="BExY236UB98PA9PNCHMCSZYCHJBD" localSheetId="6" hidden="1">#REF!</definedName>
    <definedName name="BExY236UB98PA9PNCHMCSZYCHJBD" localSheetId="17" hidden="1">#REF!</definedName>
    <definedName name="BExY236UB98PA9PNCHMCSZYCHJBD" hidden="1">#REF!</definedName>
    <definedName name="BExY2FS4LFX9OHOTQT7SJ2PXAC25" localSheetId="6" hidden="1">#REF!</definedName>
    <definedName name="BExY2FS4LFX9OHOTQT7SJ2PXAC25" localSheetId="17" hidden="1">#REF!</definedName>
    <definedName name="BExY2FS4LFX9OHOTQT7SJ2PXAC25" hidden="1">#REF!</definedName>
    <definedName name="BExY2GDPCZPVU0IQ6IJIB1YQQRQ6" localSheetId="6" hidden="1">#REF!</definedName>
    <definedName name="BExY2GDPCZPVU0IQ6IJIB1YQQRQ6" localSheetId="17" hidden="1">#REF!</definedName>
    <definedName name="BExY2GDPCZPVU0IQ6IJIB1YQQRQ6" hidden="1">#REF!</definedName>
    <definedName name="BExY2GTSZ3VA9TXLY7KW1LIAKJ61" localSheetId="6" hidden="1">#REF!</definedName>
    <definedName name="BExY2GTSZ3VA9TXLY7KW1LIAKJ61" localSheetId="17" hidden="1">#REF!</definedName>
    <definedName name="BExY2GTSZ3VA9TXLY7KW1LIAKJ61" hidden="1">#REF!</definedName>
    <definedName name="BExY2IXBR1SGYZH08T7QHKEFS8HA" localSheetId="6" hidden="1">#REF!</definedName>
    <definedName name="BExY2IXBR1SGYZH08T7QHKEFS8HA" localSheetId="17" hidden="1">#REF!</definedName>
    <definedName name="BExY2IXBR1SGYZH08T7QHKEFS8HA" hidden="1">#REF!</definedName>
    <definedName name="BExY2Q4B5FUDA5VU4VRUHX327QN0" localSheetId="6" hidden="1">#REF!</definedName>
    <definedName name="BExY2Q4B5FUDA5VU4VRUHX327QN0" localSheetId="17" hidden="1">#REF!</definedName>
    <definedName name="BExY2Q4B5FUDA5VU4VRUHX327QN0" hidden="1">#REF!</definedName>
    <definedName name="BExY2S7TM2NG7A1NFYPWIFAIKUCO" localSheetId="6" hidden="1">#REF!</definedName>
    <definedName name="BExY2S7TM2NG7A1NFYPWIFAIKUCO" localSheetId="17" hidden="1">#REF!</definedName>
    <definedName name="BExY2S7TM2NG7A1NFYPWIFAIKUCO" hidden="1">#REF!</definedName>
    <definedName name="BExY2Z3ZGRGD12RWANJZ8DFQO776" localSheetId="6" hidden="1">#REF!</definedName>
    <definedName name="BExY2Z3ZGRGD12RWANJZ8DFQO776" localSheetId="17" hidden="1">#REF!</definedName>
    <definedName name="BExY2Z3ZGRGD12RWANJZ8DFQO776" hidden="1">#REF!</definedName>
    <definedName name="BExY30WPXLJ01P42XKBSUF8KNOOK" localSheetId="6" hidden="1">#REF!</definedName>
    <definedName name="BExY30WPXLJ01P42XKBSUF8KNOOK" localSheetId="17" hidden="1">#REF!</definedName>
    <definedName name="BExY30WPXLJ01P42XKBSUF8KNOOK" hidden="1">#REF!</definedName>
    <definedName name="BExY3297KIB0C8Z1G99OS1MCEGTO" localSheetId="6" hidden="1">#REF!</definedName>
    <definedName name="BExY3297KIB0C8Z1G99OS1MCEGTO" localSheetId="17" hidden="1">#REF!</definedName>
    <definedName name="BExY3297KIB0C8Z1G99OS1MCEGTO" hidden="1">#REF!</definedName>
    <definedName name="BExY3HOSK7YI364K15OX70AVR6F1" localSheetId="6" hidden="1">#REF!</definedName>
    <definedName name="BExY3HOSK7YI364K15OX70AVR6F1" localSheetId="17" hidden="1">#REF!</definedName>
    <definedName name="BExY3HOSK7YI364K15OX70AVR6F1" hidden="1">#REF!</definedName>
    <definedName name="BExY3I526B4VA8JBTKXWE3FGVT0D" localSheetId="6" hidden="1">#REF!</definedName>
    <definedName name="BExY3I526B4VA8JBTKXWE3FGVT0D" localSheetId="17" hidden="1">#REF!</definedName>
    <definedName name="BExY3I526B4VA8JBTKXWE3FGVT0D" hidden="1">#REF!</definedName>
    <definedName name="BExY3I52TZR3GXQ9HDVDNIYLIGEH" localSheetId="6" hidden="1">#REF!</definedName>
    <definedName name="BExY3I52TZR3GXQ9HDVDNIYLIGEH" localSheetId="17" hidden="1">#REF!</definedName>
    <definedName name="BExY3I52TZR3GXQ9HDVDNIYLIGEH" hidden="1">#REF!</definedName>
    <definedName name="BExY3T89AUR83SOAZZ3OMDEJDQ39" localSheetId="6" hidden="1">#REF!</definedName>
    <definedName name="BExY3T89AUR83SOAZZ3OMDEJDQ39" localSheetId="17" hidden="1">#REF!</definedName>
    <definedName name="BExY3T89AUR83SOAZZ3OMDEJDQ39" hidden="1">#REF!</definedName>
    <definedName name="BExY3WZ7VO2K6TYCHDY754FY24AA" localSheetId="6" hidden="1">#REF!</definedName>
    <definedName name="BExY3WZ7VO2K6TYCHDY754FY24AA" localSheetId="17" hidden="1">#REF!</definedName>
    <definedName name="BExY3WZ7VO2K6TYCHDY754FY24AA" hidden="1">#REF!</definedName>
    <definedName name="BExY4BIG95HDDO6MY6WBUSWJIOLR" localSheetId="6" hidden="1">#REF!</definedName>
    <definedName name="BExY4BIG95HDDO6MY6WBUSWJIOLR" localSheetId="17" hidden="1">#REF!</definedName>
    <definedName name="BExY4BIG95HDDO6MY6WBUSWJIOLR" hidden="1">#REF!</definedName>
    <definedName name="BExY4MG771JQ84EMIVB6HQGGHZY7" localSheetId="6" hidden="1">#REF!</definedName>
    <definedName name="BExY4MG771JQ84EMIVB6HQGGHZY7" localSheetId="17" hidden="1">#REF!</definedName>
    <definedName name="BExY4MG771JQ84EMIVB6HQGGHZY7" hidden="1">#REF!</definedName>
    <definedName name="BExY4PWCSFB8P3J3TBQB2MD67263" localSheetId="6" hidden="1">#REF!</definedName>
    <definedName name="BExY4PWCSFB8P3J3TBQB2MD67263" localSheetId="17" hidden="1">#REF!</definedName>
    <definedName name="BExY4PWCSFB8P3J3TBQB2MD67263" hidden="1">#REF!</definedName>
    <definedName name="BExY4RP3BE6KYZDIKQZO4U4DIT33" localSheetId="6" hidden="1">#REF!</definedName>
    <definedName name="BExY4RP3BE6KYZDIKQZO4U4DIT33" localSheetId="17" hidden="1">#REF!</definedName>
    <definedName name="BExY4RP3BE6KYZDIKQZO4U4DIT33" hidden="1">#REF!</definedName>
    <definedName name="BExY4RZW3KK11JLYBA4DWZ92M6LQ" localSheetId="6" hidden="1">#REF!</definedName>
    <definedName name="BExY4RZW3KK11JLYBA4DWZ92M6LQ" localSheetId="17" hidden="1">#REF!</definedName>
    <definedName name="BExY4RZW3KK11JLYBA4DWZ92M6LQ" hidden="1">#REF!</definedName>
    <definedName name="BExY4XOVTTNVZ577RLIEC7NZQFIX" localSheetId="6" hidden="1">#REF!</definedName>
    <definedName name="BExY4XOVTTNVZ577RLIEC7NZQFIX" localSheetId="17" hidden="1">#REF!</definedName>
    <definedName name="BExY4XOVTTNVZ577RLIEC7NZQFIX" hidden="1">#REF!</definedName>
    <definedName name="BExY50JAF5CG01GTHAUS7I4ZLUDC" localSheetId="6" hidden="1">#REF!</definedName>
    <definedName name="BExY50JAF5CG01GTHAUS7I4ZLUDC" localSheetId="17" hidden="1">#REF!</definedName>
    <definedName name="BExY50JAF5CG01GTHAUS7I4ZLUDC" hidden="1">#REF!</definedName>
    <definedName name="BExY53J7EXFEOFTRNAHLK7IH3ACB" localSheetId="6" hidden="1">#REF!</definedName>
    <definedName name="BExY53J7EXFEOFTRNAHLK7IH3ACB" localSheetId="17" hidden="1">#REF!</definedName>
    <definedName name="BExY53J7EXFEOFTRNAHLK7IH3ACB" hidden="1">#REF!</definedName>
    <definedName name="BExY5515SJTJS3VM80M3YYR0WF37" localSheetId="6" hidden="1">#REF!</definedName>
    <definedName name="BExY5515SJTJS3VM80M3YYR0WF37" localSheetId="17" hidden="1">#REF!</definedName>
    <definedName name="BExY5515SJTJS3VM80M3YYR0WF37" hidden="1">#REF!</definedName>
    <definedName name="BExY5515WE39FQ3EG5QHG67V9C0O" localSheetId="6" hidden="1">#REF!</definedName>
    <definedName name="BExY5515WE39FQ3EG5QHG67V9C0O" localSheetId="17" hidden="1">#REF!</definedName>
    <definedName name="BExY5515WE39FQ3EG5QHG67V9C0O" hidden="1">#REF!</definedName>
    <definedName name="BExY5986WNAD8NFCPXC9TVLBU4FG" localSheetId="6" hidden="1">#REF!</definedName>
    <definedName name="BExY5986WNAD8NFCPXC9TVLBU4FG" localSheetId="17" hidden="1">#REF!</definedName>
    <definedName name="BExY5986WNAD8NFCPXC9TVLBU4FG" hidden="1">#REF!</definedName>
    <definedName name="BExY5DF9MS25IFNWGJ1YAS5MDN8R" localSheetId="6" hidden="1">#REF!</definedName>
    <definedName name="BExY5DF9MS25IFNWGJ1YAS5MDN8R" localSheetId="17" hidden="1">#REF!</definedName>
    <definedName name="BExY5DF9MS25IFNWGJ1YAS5MDN8R" hidden="1">#REF!</definedName>
    <definedName name="BExY5ERVGL3UM2MGT8LJ0XPKTZEK" localSheetId="6" hidden="1">#REF!</definedName>
    <definedName name="BExY5ERVGL3UM2MGT8LJ0XPKTZEK" localSheetId="17" hidden="1">#REF!</definedName>
    <definedName name="BExY5ERVGL3UM2MGT8LJ0XPKTZEK" hidden="1">#REF!</definedName>
    <definedName name="BExY5EX6NJFK8W754ZVZDN5DS04K" localSheetId="6" hidden="1">#REF!</definedName>
    <definedName name="BExY5EX6NJFK8W754ZVZDN5DS04K" localSheetId="17" hidden="1">#REF!</definedName>
    <definedName name="BExY5EX6NJFK8W754ZVZDN5DS04K" hidden="1">#REF!</definedName>
    <definedName name="BExY5S3XD1NJT109CV54IFOHVLQ6" localSheetId="6" hidden="1">#REF!</definedName>
    <definedName name="BExY5S3XD1NJT109CV54IFOHVLQ6" localSheetId="17" hidden="1">#REF!</definedName>
    <definedName name="BExY5S3XD1NJT109CV54IFOHVLQ6" hidden="1">#REF!</definedName>
    <definedName name="BExY5W088PPAPLSMR2P7FV2CRDCT" localSheetId="6" hidden="1">#REF!</definedName>
    <definedName name="BExY5W088PPAPLSMR2P7FV2CRDCT" localSheetId="17" hidden="1">#REF!</definedName>
    <definedName name="BExY5W088PPAPLSMR2P7FV2CRDCT" hidden="1">#REF!</definedName>
    <definedName name="BExY6KA6BQ6H4SH5EMJBVF8UR4ZY" localSheetId="6" hidden="1">#REF!</definedName>
    <definedName name="BExY6KA6BQ6H4SH5EMJBVF8UR4ZY" localSheetId="17" hidden="1">#REF!</definedName>
    <definedName name="BExY6KA6BQ6H4SH5EMJBVF8UR4ZY" hidden="1">#REF!</definedName>
    <definedName name="BExY6KVS1MMZ2R34PGEFR2BMTU9W" localSheetId="6" hidden="1">#REF!</definedName>
    <definedName name="BExY6KVS1MMZ2R34PGEFR2BMTU9W" localSheetId="17" hidden="1">#REF!</definedName>
    <definedName name="BExY6KVS1MMZ2R34PGEFR2BMTU9W" hidden="1">#REF!</definedName>
    <definedName name="BExY6Q9YY7LW745GP7CYOGGSPHGE" localSheetId="6" hidden="1">#REF!</definedName>
    <definedName name="BExY6Q9YY7LW745GP7CYOGGSPHGE" localSheetId="17" hidden="1">#REF!</definedName>
    <definedName name="BExY6Q9YY7LW745GP7CYOGGSPHGE" hidden="1">#REF!</definedName>
    <definedName name="BExY6R6BYIQZ4OR1E7YI0OVOC08W" localSheetId="6" hidden="1">#REF!</definedName>
    <definedName name="BExY6R6BYIQZ4OR1E7YI0OVOC08W" localSheetId="17" hidden="1">#REF!</definedName>
    <definedName name="BExY6R6BYIQZ4OR1E7YI0OVOC08W" hidden="1">#REF!</definedName>
    <definedName name="BExZIA3C8LKJTEH3MKQ57KJH5TA2" localSheetId="6" hidden="1">#REF!</definedName>
    <definedName name="BExZIA3C8LKJTEH3MKQ57KJH5TA2" localSheetId="17" hidden="1">#REF!</definedName>
    <definedName name="BExZIA3C8LKJTEH3MKQ57KJH5TA2" hidden="1">#REF!</definedName>
    <definedName name="BExZIGDWFIOPMMVCRWX45OIJ5AP3" localSheetId="6" hidden="1">#REF!</definedName>
    <definedName name="BExZIGDWFIOPMMVCRWX45OIJ5AP3" localSheetId="17" hidden="1">#REF!</definedName>
    <definedName name="BExZIGDWFIOPMMVCRWX45OIJ5AP3" hidden="1">#REF!</definedName>
    <definedName name="BExZIIHH3QNQE3GFMHEE4UMHY6WQ" localSheetId="6" hidden="1">#REF!</definedName>
    <definedName name="BExZIIHH3QNQE3GFMHEE4UMHY6WQ" localSheetId="17" hidden="1">#REF!</definedName>
    <definedName name="BExZIIHH3QNQE3GFMHEE4UMHY6WQ" hidden="1">#REF!</definedName>
    <definedName name="BExZIYO22G5UXOB42GDLYGVRJ6U7" localSheetId="6" hidden="1">#REF!</definedName>
    <definedName name="BExZIYO22G5UXOB42GDLYGVRJ6U7" localSheetId="17" hidden="1">#REF!</definedName>
    <definedName name="BExZIYO22G5UXOB42GDLYGVRJ6U7" hidden="1">#REF!</definedName>
    <definedName name="BExZJ7I9T8XU4MZRKJ1VVU76V2LZ" localSheetId="6" hidden="1">#REF!</definedName>
    <definedName name="BExZJ7I9T8XU4MZRKJ1VVU76V2LZ" localSheetId="17" hidden="1">#REF!</definedName>
    <definedName name="BExZJ7I9T8XU4MZRKJ1VVU76V2LZ" hidden="1">#REF!</definedName>
    <definedName name="BExZJMY170JCUU1RWASNZ1HJPRTA" localSheetId="6" hidden="1">#REF!</definedName>
    <definedName name="BExZJMY170JCUU1RWASNZ1HJPRTA" localSheetId="17" hidden="1">#REF!</definedName>
    <definedName name="BExZJMY170JCUU1RWASNZ1HJPRTA" hidden="1">#REF!</definedName>
    <definedName name="BExZJOQR77H0P4SUKVYACDCFBBXO" localSheetId="6" hidden="1">#REF!</definedName>
    <definedName name="BExZJOQR77H0P4SUKVYACDCFBBXO" localSheetId="17" hidden="1">#REF!</definedName>
    <definedName name="BExZJOQR77H0P4SUKVYACDCFBBXO" hidden="1">#REF!</definedName>
    <definedName name="BExZJS6RG34ODDY9HMZ0O34MEMSB" localSheetId="6" hidden="1">#REF!</definedName>
    <definedName name="BExZJS6RG34ODDY9HMZ0O34MEMSB" localSheetId="17" hidden="1">#REF!</definedName>
    <definedName name="BExZJS6RG34ODDY9HMZ0O34MEMSB" hidden="1">#REF!</definedName>
    <definedName name="BExZK34NR4BAD7HJAP7SQ926UQP3" localSheetId="6" hidden="1">#REF!</definedName>
    <definedName name="BExZK34NR4BAD7HJAP7SQ926UQP3" localSheetId="17" hidden="1">#REF!</definedName>
    <definedName name="BExZK34NR4BAD7HJAP7SQ926UQP3" hidden="1">#REF!</definedName>
    <definedName name="BExZK3FGPHH5H771U7D5XY7XBS6E" localSheetId="6" hidden="1">#REF!</definedName>
    <definedName name="BExZK3FGPHH5H771U7D5XY7XBS6E" localSheetId="17" hidden="1">#REF!</definedName>
    <definedName name="BExZK3FGPHH5H771U7D5XY7XBS6E" hidden="1">#REF!</definedName>
    <definedName name="BExZK46CVVS9X1BZ6LLL71016ENT" localSheetId="6" hidden="1">#REF!</definedName>
    <definedName name="BExZK46CVVS9X1BZ6LLL71016ENT" localSheetId="17" hidden="1">#REF!</definedName>
    <definedName name="BExZK46CVVS9X1BZ6LLL71016ENT" hidden="1">#REF!</definedName>
    <definedName name="BExZK52PZLTP1F04T09MP30BVT7H" localSheetId="6" hidden="1">#REF!</definedName>
    <definedName name="BExZK52PZLTP1F04T09MP30BVT7H" localSheetId="17" hidden="1">#REF!</definedName>
    <definedName name="BExZK52PZLTP1F04T09MP30BVT7H" hidden="1">#REF!</definedName>
    <definedName name="BExZKHYORG3O8C772XPFHM1N8T80" localSheetId="6" hidden="1">#REF!</definedName>
    <definedName name="BExZKHYORG3O8C772XPFHM1N8T80" localSheetId="17" hidden="1">#REF!</definedName>
    <definedName name="BExZKHYORG3O8C772XPFHM1N8T80" hidden="1">#REF!</definedName>
    <definedName name="BExZKJRF2IRR57DG9CLC7MSHWNNN" localSheetId="6" hidden="1">#REF!</definedName>
    <definedName name="BExZKJRF2IRR57DG9CLC7MSHWNNN" localSheetId="17" hidden="1">#REF!</definedName>
    <definedName name="BExZKJRF2IRR57DG9CLC7MSHWNNN" hidden="1">#REF!</definedName>
    <definedName name="BExZKV5GYXO0X760SBD9TWTIQHGI" localSheetId="6" hidden="1">#REF!</definedName>
    <definedName name="BExZKV5GYXO0X760SBD9TWTIQHGI" localSheetId="17" hidden="1">#REF!</definedName>
    <definedName name="BExZKV5GYXO0X760SBD9TWTIQHGI" hidden="1">#REF!</definedName>
    <definedName name="BExZKZCGNEA9IPON37A91L4H4H17" localSheetId="6" hidden="1">#REF!</definedName>
    <definedName name="BExZKZCGNEA9IPON37A91L4H4H17" localSheetId="17" hidden="1">#REF!</definedName>
    <definedName name="BExZKZCGNEA9IPON37A91L4H4H17" hidden="1">#REF!</definedName>
    <definedName name="BExZL6E4YVXRUN7ZGF2BIGIXFR8K" localSheetId="6" hidden="1">#REF!</definedName>
    <definedName name="BExZL6E4YVXRUN7ZGF2BIGIXFR8K" localSheetId="17" hidden="1">#REF!</definedName>
    <definedName name="BExZL6E4YVXRUN7ZGF2BIGIXFR8K" hidden="1">#REF!</definedName>
    <definedName name="BExZLF2ZTA4EPN0GHO7C5O8DZ1SN" localSheetId="6" hidden="1">#REF!</definedName>
    <definedName name="BExZLF2ZTA4EPN0GHO7C5O8DZ1SN" localSheetId="17" hidden="1">#REF!</definedName>
    <definedName name="BExZLF2ZTA4EPN0GHO7C5O8DZ1SN" hidden="1">#REF!</definedName>
    <definedName name="BExZLGVLMKTPFXG42QYT0PO81G7F" localSheetId="6" hidden="1">#REF!</definedName>
    <definedName name="BExZLGVLMKTPFXG42QYT0PO81G7F" localSheetId="17" hidden="1">#REF!</definedName>
    <definedName name="BExZLGVLMKTPFXG42QYT0PO81G7F" hidden="1">#REF!</definedName>
    <definedName name="BExZLHRYQQ7BYD3VQWHVTZGYGRCT" localSheetId="6" hidden="1">#REF!</definedName>
    <definedName name="BExZLHRYQQ7BYD3VQWHVTZGYGRCT" localSheetId="17" hidden="1">#REF!</definedName>
    <definedName name="BExZLHRYQQ7BYD3VQWHVTZGYGRCT" hidden="1">#REF!</definedName>
    <definedName name="BExZLKMK7LRK14S09WLMH7MXSQXM" localSheetId="6" hidden="1">#REF!</definedName>
    <definedName name="BExZLKMK7LRK14S09WLMH7MXSQXM" localSheetId="17" hidden="1">#REF!</definedName>
    <definedName name="BExZLKMK7LRK14S09WLMH7MXSQXM" hidden="1">#REF!</definedName>
    <definedName name="BExZM503X0NZBS0FF22LK2RGG6GP" localSheetId="6" hidden="1">#REF!</definedName>
    <definedName name="BExZM503X0NZBS0FF22LK2RGG6GP" localSheetId="17" hidden="1">#REF!</definedName>
    <definedName name="BExZM503X0NZBS0FF22LK2RGG6GP" hidden="1">#REF!</definedName>
    <definedName name="BExZM7JVLG0W8EG5RBU915U3SKBY" localSheetId="6" hidden="1">#REF!</definedName>
    <definedName name="BExZM7JVLG0W8EG5RBU915U3SKBY" localSheetId="17" hidden="1">#REF!</definedName>
    <definedName name="BExZM7JVLG0W8EG5RBU915U3SKBY" hidden="1">#REF!</definedName>
    <definedName name="BExZM85FOVUFF110XMQ9O2ODSJUK" localSheetId="6" hidden="1">#REF!</definedName>
    <definedName name="BExZM85FOVUFF110XMQ9O2ODSJUK" localSheetId="17" hidden="1">#REF!</definedName>
    <definedName name="BExZM85FOVUFF110XMQ9O2ODSJUK" hidden="1">#REF!</definedName>
    <definedName name="BExZMF1MMTZ1TA14PZ8ASSU2CBSP" localSheetId="6" hidden="1">#REF!</definedName>
    <definedName name="BExZMF1MMTZ1TA14PZ8ASSU2CBSP" localSheetId="17" hidden="1">#REF!</definedName>
    <definedName name="BExZMF1MMTZ1TA14PZ8ASSU2CBSP" hidden="1">#REF!</definedName>
    <definedName name="BExZMH54ZU6X4KM0375X9K5VJDZN" localSheetId="6" hidden="1">#REF!</definedName>
    <definedName name="BExZMH54ZU6X4KM0375X9K5VJDZN" localSheetId="17" hidden="1">#REF!</definedName>
    <definedName name="BExZMH54ZU6X4KM0375X9K5VJDZN" hidden="1">#REF!</definedName>
    <definedName name="BExZMKL5YQZD7F0FUCSVFGLPFK52" localSheetId="6" hidden="1">#REF!</definedName>
    <definedName name="BExZMKL5YQZD7F0FUCSVFGLPFK52" localSheetId="17" hidden="1">#REF!</definedName>
    <definedName name="BExZMKL5YQZD7F0FUCSVFGLPFK52" hidden="1">#REF!</definedName>
    <definedName name="BExZMOC3VNZALJM71X2T6FV91GTB" localSheetId="6" hidden="1">#REF!</definedName>
    <definedName name="BExZMOC3VNZALJM71X2T6FV91GTB" localSheetId="17" hidden="1">#REF!</definedName>
    <definedName name="BExZMOC3VNZALJM71X2T6FV91GTB" hidden="1">#REF!</definedName>
    <definedName name="BExZMRHA7TTR9QKJOMONHRVY3YOF" localSheetId="6" hidden="1">#REF!</definedName>
    <definedName name="BExZMRHA7TTR9QKJOMONHRVY3YOF" localSheetId="17" hidden="1">#REF!</definedName>
    <definedName name="BExZMRHA7TTR9QKJOMONHRVY3YOF" hidden="1">#REF!</definedName>
    <definedName name="BExZMXH39OB0I43XEL3K11U3G9PM" localSheetId="6" hidden="1">#REF!</definedName>
    <definedName name="BExZMXH39OB0I43XEL3K11U3G9PM" localSheetId="17" hidden="1">#REF!</definedName>
    <definedName name="BExZMXH39OB0I43XEL3K11U3G9PM" hidden="1">#REF!</definedName>
    <definedName name="BExZMZQ3RBKDHT5GLFNLS52OSJA0" localSheetId="6" hidden="1">#REF!</definedName>
    <definedName name="BExZMZQ3RBKDHT5GLFNLS52OSJA0" localSheetId="17" hidden="1">#REF!</definedName>
    <definedName name="BExZMZQ3RBKDHT5GLFNLS52OSJA0" hidden="1">#REF!</definedName>
    <definedName name="BExZN2F7Y2J2L2LN5WZRG949MS4A" localSheetId="6" hidden="1">#REF!</definedName>
    <definedName name="BExZN2F7Y2J2L2LN5WZRG949MS4A" localSheetId="17" hidden="1">#REF!</definedName>
    <definedName name="BExZN2F7Y2J2L2LN5WZRG949MS4A" hidden="1">#REF!</definedName>
    <definedName name="BExZN847WUWKRYTZWG9TCQZJS3OL" localSheetId="6" hidden="1">#REF!</definedName>
    <definedName name="BExZN847WUWKRYTZWG9TCQZJS3OL" localSheetId="17" hidden="1">#REF!</definedName>
    <definedName name="BExZN847WUWKRYTZWG9TCQZJS3OL" hidden="1">#REF!</definedName>
    <definedName name="BExZNA2ALK6RDWFAXZQCL9TWRDCF" localSheetId="6" hidden="1">#REF!</definedName>
    <definedName name="BExZNA2ALK6RDWFAXZQCL9TWRDCF" localSheetId="17" hidden="1">#REF!</definedName>
    <definedName name="BExZNA2ALK6RDWFAXZQCL9TWRDCF" hidden="1">#REF!</definedName>
    <definedName name="BExZNH3VISFF4NQI11BZDP5IQ7VG" localSheetId="6" hidden="1">#REF!</definedName>
    <definedName name="BExZNH3VISFF4NQI11BZDP5IQ7VG" localSheetId="17" hidden="1">#REF!</definedName>
    <definedName name="BExZNH3VISFF4NQI11BZDP5IQ7VG" hidden="1">#REF!</definedName>
    <definedName name="BExZNJYCFYVMAOI62GB2BABK1ELE" localSheetId="6" hidden="1">#REF!</definedName>
    <definedName name="BExZNJYCFYVMAOI62GB2BABK1ELE" localSheetId="17" hidden="1">#REF!</definedName>
    <definedName name="BExZNJYCFYVMAOI62GB2BABK1ELE" hidden="1">#REF!</definedName>
    <definedName name="BExZNLGAA6ATMJW0Y28J4OI5W27I" localSheetId="6" hidden="1">#REF!</definedName>
    <definedName name="BExZNLGAA6ATMJW0Y28J4OI5W27I" localSheetId="17" hidden="1">#REF!</definedName>
    <definedName name="BExZNLGAA6ATMJW0Y28J4OI5W27I" hidden="1">#REF!</definedName>
    <definedName name="BExZNP7916CH3QP4VCZEULUIKKS5" localSheetId="6" hidden="1">#REF!</definedName>
    <definedName name="BExZNP7916CH3QP4VCZEULUIKKS5" localSheetId="17" hidden="1">#REF!</definedName>
    <definedName name="BExZNP7916CH3QP4VCZEULUIKKS5" hidden="1">#REF!</definedName>
    <definedName name="BExZNV707LIU6Z5H6QI6H67LHTI1" localSheetId="6" hidden="1">#REF!</definedName>
    <definedName name="BExZNV707LIU6Z5H6QI6H67LHTI1" localSheetId="17" hidden="1">#REF!</definedName>
    <definedName name="BExZNV707LIU6Z5H6QI6H67LHTI1" hidden="1">#REF!</definedName>
    <definedName name="BExZNVCBKB930QQ9QW7KSGOZ0V1M" localSheetId="6" hidden="1">#REF!</definedName>
    <definedName name="BExZNVCBKB930QQ9QW7KSGOZ0V1M" localSheetId="17" hidden="1">#REF!</definedName>
    <definedName name="BExZNVCBKB930QQ9QW7KSGOZ0V1M" hidden="1">#REF!</definedName>
    <definedName name="BExZNW8QJ18X0RSGFDWAE9ZSDX39" localSheetId="6" hidden="1">#REF!</definedName>
    <definedName name="BExZNW8QJ18X0RSGFDWAE9ZSDX39" localSheetId="17" hidden="1">#REF!</definedName>
    <definedName name="BExZNW8QJ18X0RSGFDWAE9ZSDX39" hidden="1">#REF!</definedName>
    <definedName name="BExZNZDWRS6Q40L8OCWFEIVI0A1O" localSheetId="6" hidden="1">#REF!</definedName>
    <definedName name="BExZNZDWRS6Q40L8OCWFEIVI0A1O" localSheetId="17" hidden="1">#REF!</definedName>
    <definedName name="BExZNZDWRS6Q40L8OCWFEIVI0A1O" hidden="1">#REF!</definedName>
    <definedName name="BExZOBO9NYLGVJQ31LVQ9XS2ZT4N" localSheetId="6" hidden="1">#REF!</definedName>
    <definedName name="BExZOBO9NYLGVJQ31LVQ9XS2ZT4N" localSheetId="17" hidden="1">#REF!</definedName>
    <definedName name="BExZOBO9NYLGVJQ31LVQ9XS2ZT4N" hidden="1">#REF!</definedName>
    <definedName name="BExZOETNB1CJ3Y2RKLI1ZK0S8Z6H" localSheetId="6" hidden="1">#REF!</definedName>
    <definedName name="BExZOETNB1CJ3Y2RKLI1ZK0S8Z6H" localSheetId="17" hidden="1">#REF!</definedName>
    <definedName name="BExZOETNB1CJ3Y2RKLI1ZK0S8Z6H" hidden="1">#REF!</definedName>
    <definedName name="BExZOREMVSK4E5VSWM838KHUB8AI" localSheetId="6" hidden="1">#REF!</definedName>
    <definedName name="BExZOREMVSK4E5VSWM838KHUB8AI" localSheetId="17" hidden="1">#REF!</definedName>
    <definedName name="BExZOREMVSK4E5VSWM838KHUB8AI" hidden="1">#REF!</definedName>
    <definedName name="BExZOVR745T5P1KS9NV2PXZPZVRG" localSheetId="6" hidden="1">#REF!</definedName>
    <definedName name="BExZOVR745T5P1KS9NV2PXZPZVRG" localSheetId="17" hidden="1">#REF!</definedName>
    <definedName name="BExZOVR745T5P1KS9NV2PXZPZVRG" hidden="1">#REF!</definedName>
    <definedName name="BExZOZSWGLSY2XYVRIS6VSNJDSGD" localSheetId="6" hidden="1">#REF!</definedName>
    <definedName name="BExZOZSWGLSY2XYVRIS6VSNJDSGD" localSheetId="17" hidden="1">#REF!</definedName>
    <definedName name="BExZOZSWGLSY2XYVRIS6VSNJDSGD" hidden="1">#REF!</definedName>
    <definedName name="BExZP7AIJKLM6C6CSUIIFAHFBNX2" localSheetId="6" hidden="1">#REF!</definedName>
    <definedName name="BExZP7AIJKLM6C6CSUIIFAHFBNX2" localSheetId="17" hidden="1">#REF!</definedName>
    <definedName name="BExZP7AIJKLM6C6CSUIIFAHFBNX2" hidden="1">#REF!</definedName>
    <definedName name="BExZPALCPOH27L4MUPX2RFT3F8OM" localSheetId="6" hidden="1">#REF!</definedName>
    <definedName name="BExZPALCPOH27L4MUPX2RFT3F8OM" localSheetId="17" hidden="1">#REF!</definedName>
    <definedName name="BExZPALCPOH27L4MUPX2RFT3F8OM" hidden="1">#REF!</definedName>
    <definedName name="BExZPQ0XY507N8FJMVPKCTK8HC9H" localSheetId="6" hidden="1">#REF!</definedName>
    <definedName name="BExZPQ0XY507N8FJMVPKCTK8HC9H" localSheetId="17" hidden="1">#REF!</definedName>
    <definedName name="BExZPQ0XY507N8FJMVPKCTK8HC9H" hidden="1">#REF!</definedName>
    <definedName name="BExZPXTHEWEN48J9E5ARSA8IGRBI" localSheetId="6" hidden="1">#REF!</definedName>
    <definedName name="BExZPXTHEWEN48J9E5ARSA8IGRBI" localSheetId="17" hidden="1">#REF!</definedName>
    <definedName name="BExZPXTHEWEN48J9E5ARSA8IGRBI" hidden="1">#REF!</definedName>
    <definedName name="BExZQ37OVBR25U32CO2YYVPZOMR5" localSheetId="6" hidden="1">#REF!</definedName>
    <definedName name="BExZQ37OVBR25U32CO2YYVPZOMR5" localSheetId="17" hidden="1">#REF!</definedName>
    <definedName name="BExZQ37OVBR25U32CO2YYVPZOMR5" hidden="1">#REF!</definedName>
    <definedName name="BExZQ3NT7H06VO0AR48WHZULZB93" localSheetId="6" hidden="1">#REF!</definedName>
    <definedName name="BExZQ3NT7H06VO0AR48WHZULZB93" localSheetId="17" hidden="1">#REF!</definedName>
    <definedName name="BExZQ3NT7H06VO0AR48WHZULZB93" hidden="1">#REF!</definedName>
    <definedName name="BExZQ5RCYU1R0DUT1MFN99S1C408" localSheetId="6" hidden="1">#REF!</definedName>
    <definedName name="BExZQ5RCYU1R0DUT1MFN99S1C408" localSheetId="17" hidden="1">#REF!</definedName>
    <definedName name="BExZQ5RCYU1R0DUT1MFN99S1C408" hidden="1">#REF!</definedName>
    <definedName name="BExZQ7PJU07SEJMDX18U9YVDC2GU" localSheetId="6" hidden="1">#REF!</definedName>
    <definedName name="BExZQ7PJU07SEJMDX18U9YVDC2GU" localSheetId="17" hidden="1">#REF!</definedName>
    <definedName name="BExZQ7PJU07SEJMDX18U9YVDC2GU" hidden="1">#REF!</definedName>
    <definedName name="BExZQAJXQ5IJ5RB71EDSPGTRO5HC" localSheetId="6" hidden="1">#REF!</definedName>
    <definedName name="BExZQAJXQ5IJ5RB71EDSPGTRO5HC" localSheetId="17" hidden="1">#REF!</definedName>
    <definedName name="BExZQAJXQ5IJ5RB71EDSPGTRO5HC" hidden="1">#REF!</definedName>
    <definedName name="BExZQBLTKPF3O4MCH6L4LE544FQB" localSheetId="6" hidden="1">#REF!</definedName>
    <definedName name="BExZQBLTKPF3O4MCH6L4LE544FQB" localSheetId="17" hidden="1">#REF!</definedName>
    <definedName name="BExZQBLTKPF3O4MCH6L4LE544FQB" hidden="1">#REF!</definedName>
    <definedName name="BExZQIHTGHK7OOI2Y2PN3JYBY82I" localSheetId="6" hidden="1">#REF!</definedName>
    <definedName name="BExZQIHTGHK7OOI2Y2PN3JYBY82I" localSheetId="17" hidden="1">#REF!</definedName>
    <definedName name="BExZQIHTGHK7OOI2Y2PN3JYBY82I" hidden="1">#REF!</definedName>
    <definedName name="BExZQJJMGU5MHQOILGXGJPAQI5XI" localSheetId="6" hidden="1">#REF!</definedName>
    <definedName name="BExZQJJMGU5MHQOILGXGJPAQI5XI" localSheetId="17" hidden="1">#REF!</definedName>
    <definedName name="BExZQJJMGU5MHQOILGXGJPAQI5XI" hidden="1">#REF!</definedName>
    <definedName name="BExZQL1M2EX5YEQBMNQKVD747N3I" localSheetId="6" hidden="1">#REF!</definedName>
    <definedName name="BExZQL1M2EX5YEQBMNQKVD747N3I" localSheetId="17" hidden="1">#REF!</definedName>
    <definedName name="BExZQL1M2EX5YEQBMNQKVD747N3I" hidden="1">#REF!</definedName>
    <definedName name="BExZQPDYUBJL0C1OME996KHU23N5" localSheetId="6" hidden="1">#REF!</definedName>
    <definedName name="BExZQPDYUBJL0C1OME996KHU23N5" localSheetId="17" hidden="1">#REF!</definedName>
    <definedName name="BExZQPDYUBJL0C1OME996KHU23N5" hidden="1">#REF!</definedName>
    <definedName name="BExZQXBYEBN28QUH1KOVW6KKA5UM" localSheetId="6" hidden="1">#REF!</definedName>
    <definedName name="BExZQXBYEBN28QUH1KOVW6KKA5UM" localSheetId="17" hidden="1">#REF!</definedName>
    <definedName name="BExZQXBYEBN28QUH1KOVW6KKA5UM" hidden="1">#REF!</definedName>
    <definedName name="BExZQZKT146WEN8FTVZ7Y5TSB8L5" localSheetId="6" hidden="1">#REF!</definedName>
    <definedName name="BExZQZKT146WEN8FTVZ7Y5TSB8L5" localSheetId="17" hidden="1">#REF!</definedName>
    <definedName name="BExZQZKT146WEN8FTVZ7Y5TSB8L5" hidden="1">#REF!</definedName>
    <definedName name="BExZR485AKBH93YZ08CMUC3WROED" localSheetId="6" hidden="1">#REF!</definedName>
    <definedName name="BExZR485AKBH93YZ08CMUC3WROED" localSheetId="17" hidden="1">#REF!</definedName>
    <definedName name="BExZR485AKBH93YZ08CMUC3WROED" hidden="1">#REF!</definedName>
    <definedName name="BExZR7TL98P2PPUVGIZYR5873DWW" localSheetId="6" hidden="1">#REF!</definedName>
    <definedName name="BExZR7TL98P2PPUVGIZYR5873DWW" localSheetId="17" hidden="1">#REF!</definedName>
    <definedName name="BExZR7TL98P2PPUVGIZYR5873DWW" hidden="1">#REF!</definedName>
    <definedName name="BExZRAYSYOXAM1PBW1EF6YAZ9RU3" localSheetId="6" hidden="1">#REF!</definedName>
    <definedName name="BExZRAYSYOXAM1PBW1EF6YAZ9RU3" localSheetId="17" hidden="1">#REF!</definedName>
    <definedName name="BExZRAYSYOXAM1PBW1EF6YAZ9RU3" hidden="1">#REF!</definedName>
    <definedName name="BExZRGD1603X5ACFALUUDKCD7X48" localSheetId="6" hidden="1">#REF!</definedName>
    <definedName name="BExZRGD1603X5ACFALUUDKCD7X48" localSheetId="17" hidden="1">#REF!</definedName>
    <definedName name="BExZRGD1603X5ACFALUUDKCD7X48" hidden="1">#REF!</definedName>
    <definedName name="BExZRMSYHFOP8FFWKKUSBHU85J81" localSheetId="6" hidden="1">#REF!</definedName>
    <definedName name="BExZRMSYHFOP8FFWKKUSBHU85J81" localSheetId="17" hidden="1">#REF!</definedName>
    <definedName name="BExZRMSYHFOP8FFWKKUSBHU85J81" hidden="1">#REF!</definedName>
    <definedName name="BExZRP1X6UVLN1UOLHH5VF4STP1O" localSheetId="6" hidden="1">#REF!</definedName>
    <definedName name="BExZRP1X6UVLN1UOLHH5VF4STP1O" localSheetId="17" hidden="1">#REF!</definedName>
    <definedName name="BExZRP1X6UVLN1UOLHH5VF4STP1O" hidden="1">#REF!</definedName>
    <definedName name="BExZRQ930U6OCYNV00CH5I0Q4LPE" localSheetId="6" hidden="1">#REF!</definedName>
    <definedName name="BExZRQ930U6OCYNV00CH5I0Q4LPE" localSheetId="17" hidden="1">#REF!</definedName>
    <definedName name="BExZRQ930U6OCYNV00CH5I0Q4LPE" hidden="1">#REF!</definedName>
    <definedName name="BExZRQP7JLKS45QOGATXS7MK5GUZ" localSheetId="6" hidden="1">#REF!</definedName>
    <definedName name="BExZRQP7JLKS45QOGATXS7MK5GUZ" localSheetId="17" hidden="1">#REF!</definedName>
    <definedName name="BExZRQP7JLKS45QOGATXS7MK5GUZ" hidden="1">#REF!</definedName>
    <definedName name="BExZRW8W514W8OZ72YBONYJ64GXF" localSheetId="6" hidden="1">#REF!</definedName>
    <definedName name="BExZRW8W514W8OZ72YBONYJ64GXF" localSheetId="17" hidden="1">#REF!</definedName>
    <definedName name="BExZRW8W514W8OZ72YBONYJ64GXF" hidden="1">#REF!</definedName>
    <definedName name="BExZRWJP2BUVFJPO8U8ATQEP0LZU" localSheetId="6" hidden="1">#REF!</definedName>
    <definedName name="BExZRWJP2BUVFJPO8U8ATQEP0LZU" localSheetId="17" hidden="1">#REF!</definedName>
    <definedName name="BExZRWJP2BUVFJPO8U8ATQEP0LZU" hidden="1">#REF!</definedName>
    <definedName name="BExZSI9USDLZAN8LI8M4YYQL24GZ" localSheetId="6" hidden="1">#REF!</definedName>
    <definedName name="BExZSI9USDLZAN8LI8M4YYQL24GZ" localSheetId="17" hidden="1">#REF!</definedName>
    <definedName name="BExZSI9USDLZAN8LI8M4YYQL24GZ" hidden="1">#REF!</definedName>
    <definedName name="BExZSLKO175YAM0RMMZH1FPXL4V2" localSheetId="6" hidden="1">#REF!</definedName>
    <definedName name="BExZSLKO175YAM0RMMZH1FPXL4V2" localSheetId="17" hidden="1">#REF!</definedName>
    <definedName name="BExZSLKO175YAM0RMMZH1FPXL4V2" hidden="1">#REF!</definedName>
    <definedName name="BExZSS0LA2JY4ZLJ1Z5YCMLJJZCH" localSheetId="6" hidden="1">#REF!</definedName>
    <definedName name="BExZSS0LA2JY4ZLJ1Z5YCMLJJZCH" localSheetId="17" hidden="1">#REF!</definedName>
    <definedName name="BExZSS0LA2JY4ZLJ1Z5YCMLJJZCH" hidden="1">#REF!</definedName>
    <definedName name="BExZSTNUWCRNCL22SMKXKFSLCJ0O" localSheetId="6" hidden="1">#REF!</definedName>
    <definedName name="BExZSTNUWCRNCL22SMKXKFSLCJ0O" localSheetId="17" hidden="1">#REF!</definedName>
    <definedName name="BExZSTNUWCRNCL22SMKXKFSLCJ0O" hidden="1">#REF!</definedName>
    <definedName name="BExZSYRA4NR7K6RLC3I81QSG5SQR" localSheetId="6" hidden="1">#REF!</definedName>
    <definedName name="BExZSYRA4NR7K6RLC3I81QSG5SQR" localSheetId="17" hidden="1">#REF!</definedName>
    <definedName name="BExZSYRA4NR7K6RLC3I81QSG5SQR" hidden="1">#REF!</definedName>
    <definedName name="BExZT6JSZ8CBS0SB3T07N3LMAX7M" localSheetId="6" hidden="1">#REF!</definedName>
    <definedName name="BExZT6JSZ8CBS0SB3T07N3LMAX7M" localSheetId="17" hidden="1">#REF!</definedName>
    <definedName name="BExZT6JSZ8CBS0SB3T07N3LMAX7M" hidden="1">#REF!</definedName>
    <definedName name="BExZTAQV2QVSZY5Y3VCCWUBSBW9P" localSheetId="6" hidden="1">#REF!</definedName>
    <definedName name="BExZTAQV2QVSZY5Y3VCCWUBSBW9P" localSheetId="17" hidden="1">#REF!</definedName>
    <definedName name="BExZTAQV2QVSZY5Y3VCCWUBSBW9P" hidden="1">#REF!</definedName>
    <definedName name="BExZTHSI2FX56PWRSNX9H5EWTZFO" localSheetId="6" hidden="1">#REF!</definedName>
    <definedName name="BExZTHSI2FX56PWRSNX9H5EWTZFO" localSheetId="17" hidden="1">#REF!</definedName>
    <definedName name="BExZTHSI2FX56PWRSNX9H5EWTZFO" hidden="1">#REF!</definedName>
    <definedName name="BExZTJL3HVBFY139H6CJHEQCT1EL" localSheetId="6" hidden="1">#REF!</definedName>
    <definedName name="BExZTJL3HVBFY139H6CJHEQCT1EL" localSheetId="17" hidden="1">#REF!</definedName>
    <definedName name="BExZTJL3HVBFY139H6CJHEQCT1EL" hidden="1">#REF!</definedName>
    <definedName name="BExZTLOL8OPABZI453E0KVNA1GJS" localSheetId="6" hidden="1">#REF!</definedName>
    <definedName name="BExZTLOL8OPABZI453E0KVNA1GJS" localSheetId="17" hidden="1">#REF!</definedName>
    <definedName name="BExZTLOL8OPABZI453E0KVNA1GJS" hidden="1">#REF!</definedName>
    <definedName name="BExZTOTZ9F2ZI18DZM8GW39VDF1N" localSheetId="6" hidden="1">#REF!</definedName>
    <definedName name="BExZTOTZ9F2ZI18DZM8GW39VDF1N" localSheetId="17" hidden="1">#REF!</definedName>
    <definedName name="BExZTOTZ9F2ZI18DZM8GW39VDF1N" hidden="1">#REF!</definedName>
    <definedName name="BExZTT6J3X0TOX0ZY6YPLUVMCW9X" localSheetId="6" hidden="1">#REF!</definedName>
    <definedName name="BExZTT6J3X0TOX0ZY6YPLUVMCW9X" localSheetId="17" hidden="1">#REF!</definedName>
    <definedName name="BExZTT6J3X0TOX0ZY6YPLUVMCW9X" hidden="1">#REF!</definedName>
    <definedName name="BExZTW6ECBRA0BBITWBQ8R93RMCL" localSheetId="6" hidden="1">#REF!</definedName>
    <definedName name="BExZTW6ECBRA0BBITWBQ8R93RMCL" localSheetId="17" hidden="1">#REF!</definedName>
    <definedName name="BExZTW6ECBRA0BBITWBQ8R93RMCL" hidden="1">#REF!</definedName>
    <definedName name="BExZU2BHYAOKSCBM3C5014ZF6IXS" localSheetId="6" hidden="1">#REF!</definedName>
    <definedName name="BExZU2BHYAOKSCBM3C5014ZF6IXS" localSheetId="17" hidden="1">#REF!</definedName>
    <definedName name="BExZU2BHYAOKSCBM3C5014ZF6IXS" hidden="1">#REF!</definedName>
    <definedName name="BExZU2RMJTXOCS0ROPMYPE6WTD87" localSheetId="6" hidden="1">#REF!</definedName>
    <definedName name="BExZU2RMJTXOCS0ROPMYPE6WTD87" localSheetId="17" hidden="1">#REF!</definedName>
    <definedName name="BExZU2RMJTXOCS0ROPMYPE6WTD87" hidden="1">#REF!</definedName>
    <definedName name="BExZUBRAHA9DNEGONEZEB2TDVFC2" localSheetId="6" hidden="1">#REF!</definedName>
    <definedName name="BExZUBRAHA9DNEGONEZEB2TDVFC2" localSheetId="17" hidden="1">#REF!</definedName>
    <definedName name="BExZUBRAHA9DNEGONEZEB2TDVFC2" hidden="1">#REF!</definedName>
    <definedName name="BExZUF7G8FENTJKH9R1XUWXM6CWD" localSheetId="6" hidden="1">#REF!</definedName>
    <definedName name="BExZUF7G8FENTJKH9R1XUWXM6CWD" localSheetId="17" hidden="1">#REF!</definedName>
    <definedName name="BExZUF7G8FENTJKH9R1XUWXM6CWD" hidden="1">#REF!</definedName>
    <definedName name="BExZUNARUJBIZ08VCAV3GEVBIR3D" localSheetId="6" hidden="1">#REF!</definedName>
    <definedName name="BExZUNARUJBIZ08VCAV3GEVBIR3D" localSheetId="17" hidden="1">#REF!</definedName>
    <definedName name="BExZUNARUJBIZ08VCAV3GEVBIR3D" hidden="1">#REF!</definedName>
    <definedName name="BExZUSZT5496UMBP4LFSLTR1GVEW" localSheetId="6" hidden="1">#REF!</definedName>
    <definedName name="BExZUSZT5496UMBP4LFSLTR1GVEW" localSheetId="17" hidden="1">#REF!</definedName>
    <definedName name="BExZUSZT5496UMBP4LFSLTR1GVEW" hidden="1">#REF!</definedName>
    <definedName name="BExZUT54340I38GVCV79EL116WR0" localSheetId="6" hidden="1">#REF!</definedName>
    <definedName name="BExZUT54340I38GVCV79EL116WR0" localSheetId="17" hidden="1">#REF!</definedName>
    <definedName name="BExZUT54340I38GVCV79EL116WR0" hidden="1">#REF!</definedName>
    <definedName name="BExZUXC66MK2SXPXCLD8ZSU0BMTY" localSheetId="6" hidden="1">#REF!</definedName>
    <definedName name="BExZUXC66MK2SXPXCLD8ZSU0BMTY" localSheetId="17" hidden="1">#REF!</definedName>
    <definedName name="BExZUXC66MK2SXPXCLD8ZSU0BMTY" hidden="1">#REF!</definedName>
    <definedName name="BExZUYDULCX65H9OZ9JHPBNKF3MI" localSheetId="6" hidden="1">#REF!</definedName>
    <definedName name="BExZUYDULCX65H9OZ9JHPBNKF3MI" localSheetId="17" hidden="1">#REF!</definedName>
    <definedName name="BExZUYDULCX65H9OZ9JHPBNKF3MI" hidden="1">#REF!</definedName>
    <definedName name="BExZV2QD5ZDK3AGDRULLA7JB46C3" localSheetId="6" hidden="1">#REF!</definedName>
    <definedName name="BExZV2QD5ZDK3AGDRULLA7JB46C3" localSheetId="17" hidden="1">#REF!</definedName>
    <definedName name="BExZV2QD5ZDK3AGDRULLA7JB46C3" hidden="1">#REF!</definedName>
    <definedName name="BExZVBQ29OM0V8XAL3HL0JIM0MMU" localSheetId="6" hidden="1">#REF!</definedName>
    <definedName name="BExZVBQ29OM0V8XAL3HL0JIM0MMU" localSheetId="17" hidden="1">#REF!</definedName>
    <definedName name="BExZVBQ29OM0V8XAL3HL0JIM0MMU" hidden="1">#REF!</definedName>
    <definedName name="BExZVKV2XCPCINW1KP8Q1FI6KDNG" localSheetId="6" hidden="1">#REF!</definedName>
    <definedName name="BExZVKV2XCPCINW1KP8Q1FI6KDNG" localSheetId="17" hidden="1">#REF!</definedName>
    <definedName name="BExZVKV2XCPCINW1KP8Q1FI6KDNG" hidden="1">#REF!</definedName>
    <definedName name="BExZVLM4T9ORS4ZWHME46U4Q103C" localSheetId="6" hidden="1">#REF!</definedName>
    <definedName name="BExZVLM4T9ORS4ZWHME46U4Q103C" localSheetId="17" hidden="1">#REF!</definedName>
    <definedName name="BExZVLM4T9ORS4ZWHME46U4Q103C" hidden="1">#REF!</definedName>
    <definedName name="BExZVM7OZWPPRH5YQW50EYMMIW1A" localSheetId="6" hidden="1">#REF!</definedName>
    <definedName name="BExZVM7OZWPPRH5YQW50EYMMIW1A" localSheetId="17" hidden="1">#REF!</definedName>
    <definedName name="BExZVM7OZWPPRH5YQW50EYMMIW1A" hidden="1">#REF!</definedName>
    <definedName name="BExZVMYK7BAH6AGIAEXBE1NXDZ5Z" localSheetId="6" hidden="1">#REF!</definedName>
    <definedName name="BExZVMYK7BAH6AGIAEXBE1NXDZ5Z" localSheetId="17" hidden="1">#REF!</definedName>
    <definedName name="BExZVMYK7BAH6AGIAEXBE1NXDZ5Z" hidden="1">#REF!</definedName>
    <definedName name="BExZVPYGX2C5OSHMZ6F0KBKZ6B1S" localSheetId="6" hidden="1">#REF!</definedName>
    <definedName name="BExZVPYGX2C5OSHMZ6F0KBKZ6B1S" localSheetId="17" hidden="1">#REF!</definedName>
    <definedName name="BExZVPYGX2C5OSHMZ6F0KBKZ6B1S" hidden="1">#REF!</definedName>
    <definedName name="BExZW3LHTS7PFBNTYM95N8J5AFYQ" localSheetId="6" hidden="1">#REF!</definedName>
    <definedName name="BExZW3LHTS7PFBNTYM95N8J5AFYQ" localSheetId="17" hidden="1">#REF!</definedName>
    <definedName name="BExZW3LHTS7PFBNTYM95N8J5AFYQ" hidden="1">#REF!</definedName>
    <definedName name="BExZW472V5ADKCFHIKAJ6D4R8MU4" localSheetId="6" hidden="1">#REF!</definedName>
    <definedName name="BExZW472V5ADKCFHIKAJ6D4R8MU4" localSheetId="17" hidden="1">#REF!</definedName>
    <definedName name="BExZW472V5ADKCFHIKAJ6D4R8MU4" hidden="1">#REF!</definedName>
    <definedName name="BExZW5UARC8W9AQNLJX2I5WQWS5F" localSheetId="6" hidden="1">#REF!</definedName>
    <definedName name="BExZW5UARC8W9AQNLJX2I5WQWS5F" localSheetId="17" hidden="1">#REF!</definedName>
    <definedName name="BExZW5UARC8W9AQNLJX2I5WQWS5F" hidden="1">#REF!</definedName>
    <definedName name="BExZW7HRGN6A9YS41KI2B2UUMJ7X" localSheetId="6" hidden="1">#REF!</definedName>
    <definedName name="BExZW7HRGN6A9YS41KI2B2UUMJ7X" localSheetId="17" hidden="1">#REF!</definedName>
    <definedName name="BExZW7HRGN6A9YS41KI2B2UUMJ7X" hidden="1">#REF!</definedName>
    <definedName name="BExZW8ZPNV43UXGOT98FDNIBQHZY" localSheetId="6" hidden="1">#REF!</definedName>
    <definedName name="BExZW8ZPNV43UXGOT98FDNIBQHZY" localSheetId="17" hidden="1">#REF!</definedName>
    <definedName name="BExZW8ZPNV43UXGOT98FDNIBQHZY" hidden="1">#REF!</definedName>
    <definedName name="BExZWKZ5N3RDXU8MZ8HQVYYD8O0F" localSheetId="6" hidden="1">#REF!</definedName>
    <definedName name="BExZWKZ5N3RDXU8MZ8HQVYYD8O0F" localSheetId="17" hidden="1">#REF!</definedName>
    <definedName name="BExZWKZ5N3RDXU8MZ8HQVYYD8O0F" hidden="1">#REF!</definedName>
    <definedName name="BExZWMBRUCPO6F4QT5FNX8JRFL7V" localSheetId="6" hidden="1">#REF!</definedName>
    <definedName name="BExZWMBRUCPO6F4QT5FNX8JRFL7V" localSheetId="17" hidden="1">#REF!</definedName>
    <definedName name="BExZWMBRUCPO6F4QT5FNX8JRFL7V" hidden="1">#REF!</definedName>
    <definedName name="BExZWQO5171HT1OZ6D6JZBHEW4JG" localSheetId="6" hidden="1">#REF!</definedName>
    <definedName name="BExZWQO5171HT1OZ6D6JZBHEW4JG" localSheetId="17" hidden="1">#REF!</definedName>
    <definedName name="BExZWQO5171HT1OZ6D6JZBHEW4JG" hidden="1">#REF!</definedName>
    <definedName name="BExZWSMC9T48W74GFGQCIUJ8ZPP3" localSheetId="6" hidden="1">#REF!</definedName>
    <definedName name="BExZWSMC9T48W74GFGQCIUJ8ZPP3" localSheetId="17" hidden="1">#REF!</definedName>
    <definedName name="BExZWSMC9T48W74GFGQCIUJ8ZPP3" hidden="1">#REF!</definedName>
    <definedName name="BExZWUF2V4HY3HI8JN9ZVPRWK1H3" localSheetId="6" hidden="1">#REF!</definedName>
    <definedName name="BExZWUF2V4HY3HI8JN9ZVPRWK1H3" localSheetId="17" hidden="1">#REF!</definedName>
    <definedName name="BExZWUF2V4HY3HI8JN9ZVPRWK1H3" hidden="1">#REF!</definedName>
    <definedName name="BExZWX45URTK9KYDJHEXL1OTZ833" localSheetId="6" hidden="1">#REF!</definedName>
    <definedName name="BExZWX45URTK9KYDJHEXL1OTZ833" localSheetId="17" hidden="1">#REF!</definedName>
    <definedName name="BExZWX45URTK9KYDJHEXL1OTZ833" hidden="1">#REF!</definedName>
    <definedName name="BExZX0EWQEZO86WDAD9A4EAEZ012" localSheetId="6" hidden="1">#REF!</definedName>
    <definedName name="BExZX0EWQEZO86WDAD9A4EAEZ012" localSheetId="17" hidden="1">#REF!</definedName>
    <definedName name="BExZX0EWQEZO86WDAD9A4EAEZ012" hidden="1">#REF!</definedName>
    <definedName name="BExZX2T6ZT2DZLYSDJJBPVIT5OK2" localSheetId="6" hidden="1">#REF!</definedName>
    <definedName name="BExZX2T6ZT2DZLYSDJJBPVIT5OK2" localSheetId="17" hidden="1">#REF!</definedName>
    <definedName name="BExZX2T6ZT2DZLYSDJJBPVIT5OK2" hidden="1">#REF!</definedName>
    <definedName name="BExZXOJDELULNLEH7WG0OYJT0NJ4" localSheetId="6" hidden="1">#REF!</definedName>
    <definedName name="BExZXOJDELULNLEH7WG0OYJT0NJ4" localSheetId="17" hidden="1">#REF!</definedName>
    <definedName name="BExZXOJDELULNLEH7WG0OYJT0NJ4" hidden="1">#REF!</definedName>
    <definedName name="BExZXOOTRNUK8LGEAZ8ZCFW9KXQ1" localSheetId="6" hidden="1">#REF!</definedName>
    <definedName name="BExZXOOTRNUK8LGEAZ8ZCFW9KXQ1" localSheetId="17" hidden="1">#REF!</definedName>
    <definedName name="BExZXOOTRNUK8LGEAZ8ZCFW9KXQ1" hidden="1">#REF!</definedName>
    <definedName name="BExZXT6JOXNKEDU23DKL8XZAJZIH" localSheetId="6" hidden="1">#REF!</definedName>
    <definedName name="BExZXT6JOXNKEDU23DKL8XZAJZIH" localSheetId="17" hidden="1">#REF!</definedName>
    <definedName name="BExZXT6JOXNKEDU23DKL8XZAJZIH" hidden="1">#REF!</definedName>
    <definedName name="BExZXUTYW1HWEEZ1LIX4OQWC7HL1" localSheetId="6" hidden="1">#REF!</definedName>
    <definedName name="BExZXUTYW1HWEEZ1LIX4OQWC7HL1" localSheetId="17" hidden="1">#REF!</definedName>
    <definedName name="BExZXUTYW1HWEEZ1LIX4OQWC7HL1" hidden="1">#REF!</definedName>
    <definedName name="BExZXY4NKQL9QD76YMQJ15U1C2G8" localSheetId="6" hidden="1">#REF!</definedName>
    <definedName name="BExZXY4NKQL9QD76YMQJ15U1C2G8" localSheetId="17" hidden="1">#REF!</definedName>
    <definedName name="BExZXY4NKQL9QD76YMQJ15U1C2G8" hidden="1">#REF!</definedName>
    <definedName name="BExZXYQ7U5G08FQGUIGYT14QCBOF" localSheetId="6" hidden="1">#REF!</definedName>
    <definedName name="BExZXYQ7U5G08FQGUIGYT14QCBOF" localSheetId="17" hidden="1">#REF!</definedName>
    <definedName name="BExZXYQ7U5G08FQGUIGYT14QCBOF" hidden="1">#REF!</definedName>
    <definedName name="BExZY02V77YJBMODJSWZOYCMPS5X" localSheetId="6" hidden="1">#REF!</definedName>
    <definedName name="BExZY02V77YJBMODJSWZOYCMPS5X" localSheetId="17" hidden="1">#REF!</definedName>
    <definedName name="BExZY02V77YJBMODJSWZOYCMPS5X" hidden="1">#REF!</definedName>
    <definedName name="BExZY3DEOYNIHRV56IY5LJXZK8RU" localSheetId="6" hidden="1">#REF!</definedName>
    <definedName name="BExZY3DEOYNIHRV56IY5LJXZK8RU" localSheetId="17" hidden="1">#REF!</definedName>
    <definedName name="BExZY3DEOYNIHRV56IY5LJXZK8RU" hidden="1">#REF!</definedName>
    <definedName name="BExZY49QRZIR6CA41LFA9LM6EULU" localSheetId="6" hidden="1">#REF!</definedName>
    <definedName name="BExZY49QRZIR6CA41LFA9LM6EULU" localSheetId="17" hidden="1">#REF!</definedName>
    <definedName name="BExZY49QRZIR6CA41LFA9LM6EULU" hidden="1">#REF!</definedName>
    <definedName name="BExZYTG2G7W27YATTETFDDCZ0C4U" localSheetId="6" hidden="1">#REF!</definedName>
    <definedName name="BExZYTG2G7W27YATTETFDDCZ0C4U" localSheetId="17" hidden="1">#REF!</definedName>
    <definedName name="BExZYTG2G7W27YATTETFDDCZ0C4U" hidden="1">#REF!</definedName>
    <definedName name="BExZYYOZMC36ROQDWLR5Z17WKHCR" localSheetId="6" hidden="1">#REF!</definedName>
    <definedName name="BExZYYOZMC36ROQDWLR5Z17WKHCR" localSheetId="17" hidden="1">#REF!</definedName>
    <definedName name="BExZYYOZMC36ROQDWLR5Z17WKHCR" hidden="1">#REF!</definedName>
    <definedName name="BExZZ2FQA9A8C7CJKMEFQ9VPSLCE" localSheetId="6" hidden="1">#REF!</definedName>
    <definedName name="BExZZ2FQA9A8C7CJKMEFQ9VPSLCE" localSheetId="17" hidden="1">#REF!</definedName>
    <definedName name="BExZZ2FQA9A8C7CJKMEFQ9VPSLCE" hidden="1">#REF!</definedName>
    <definedName name="BExZZ7ZGXIMA3OVYAWY3YQSK64LF" localSheetId="6" hidden="1">#REF!</definedName>
    <definedName name="BExZZ7ZGXIMA3OVYAWY3YQSK64LF" localSheetId="17" hidden="1">#REF!</definedName>
    <definedName name="BExZZ7ZGXIMA3OVYAWY3YQSK64LF" hidden="1">#REF!</definedName>
    <definedName name="BExZZ8FKEIFG203MU6SEJ69MINCD" localSheetId="6" hidden="1">#REF!</definedName>
    <definedName name="BExZZ8FKEIFG203MU6SEJ69MINCD" localSheetId="17" hidden="1">#REF!</definedName>
    <definedName name="BExZZ8FKEIFG203MU6SEJ69MINCD" hidden="1">#REF!</definedName>
    <definedName name="BExZZCHAVHW8C2H649KRGVQ0WVRT" localSheetId="6" hidden="1">#REF!</definedName>
    <definedName name="BExZZCHAVHW8C2H649KRGVQ0WVRT" localSheetId="17" hidden="1">#REF!</definedName>
    <definedName name="BExZZCHAVHW8C2H649KRGVQ0WVRT" hidden="1">#REF!</definedName>
    <definedName name="BExZZTK54OTLF2YB68BHGOS27GEN" localSheetId="6" hidden="1">#REF!</definedName>
    <definedName name="BExZZTK54OTLF2YB68BHGOS27GEN" localSheetId="17" hidden="1">#REF!</definedName>
    <definedName name="BExZZTK54OTLF2YB68BHGOS27GEN" hidden="1">#REF!</definedName>
    <definedName name="BExZZXB3JQQG4SIZS4MRU6NNW7HI" localSheetId="6" hidden="1">#REF!</definedName>
    <definedName name="BExZZXB3JQQG4SIZS4MRU6NNW7HI" localSheetId="17" hidden="1">#REF!</definedName>
    <definedName name="BExZZXB3JQQG4SIZS4MRU6NNW7HI" hidden="1">#REF!</definedName>
    <definedName name="BExZZZEMIIFKMLLV4DJKX5TB9R5V" localSheetId="6" hidden="1">#REF!</definedName>
    <definedName name="BExZZZEMIIFKMLLV4DJKX5TB9R5V" localSheetId="17" hidden="1">#REF!</definedName>
    <definedName name="BExZZZEMIIFKMLLV4DJKX5TB9R5V" hidden="1">#REF!</definedName>
    <definedName name="BottomRight" localSheetId="6">#REF!</definedName>
    <definedName name="BottomRight" localSheetId="17">#REF!</definedName>
    <definedName name="BottomRight">#REF!</definedName>
    <definedName name="Capacity" localSheetId="6">#REF!</definedName>
    <definedName name="Capacity" localSheetId="17">#REF!</definedName>
    <definedName name="Capacity">#REF!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 localSheetId="6">#REF!</definedName>
    <definedName name="CL_RT" localSheetId="17">#REF!</definedName>
    <definedName name="CL_RT">#REF!</definedName>
    <definedName name="CL_RT2">'[11]Transp Data'!$A$6:$C$81</definedName>
    <definedName name="COLHOUSE" localSheetId="6">[7]model!#REF!</definedName>
    <definedName name="COLHOUSE" localSheetId="17">[7]model!#REF!</definedName>
    <definedName name="COLHOUSE">[7]model!#REF!</definedName>
    <definedName name="COLXFER" localSheetId="6">[7]model!#REF!</definedName>
    <definedName name="COLXFER" localSheetId="17">[7]model!#REF!</definedName>
    <definedName name="COLXFER">[7]model!#REF!</definedName>
    <definedName name="CombWC_LineItem" localSheetId="6">[6]BS!#REF!</definedName>
    <definedName name="CombWC_LineItem" localSheetId="17">[6]BS!#REF!</definedName>
    <definedName name="CombWC_LineItem">[6]BS!#REF!</definedName>
    <definedName name="COMMON_ADMIN_ALLOCATED" localSheetId="6">#REF!</definedName>
    <definedName name="COMMON_ADMIN_ALLOCATED" localSheetId="17">#REF!</definedName>
    <definedName name="COMMON_ADMIN_ALLOCATED">#REF!</definedName>
    <definedName name="COMPINSR" localSheetId="6">#REF!</definedName>
    <definedName name="COMPINSR" localSheetId="17">#REF!</definedName>
    <definedName name="COMPINSR">#REF!</definedName>
    <definedName name="CONSERV" localSheetId="6">#REF!</definedName>
    <definedName name="CONSERV" localSheetId="17">#REF!</definedName>
    <definedName name="CONSERV">#REF!</definedName>
    <definedName name="Consv_Rdr_Rt" localSheetId="6">[12]Sch_120!#REF!</definedName>
    <definedName name="Consv_Rdr_Rt" localSheetId="17">[12]Sch_120!#REF!</definedName>
    <definedName name="Consv_Rdr_Rt">[12]Sch_120!#REF!</definedName>
    <definedName name="ContractDate" localSheetId="6">'[13]Dispatch Cases'!#REF!</definedName>
    <definedName name="ContractDate" localSheetId="17">'[13]Dispatch Cases'!#REF!</definedName>
    <definedName name="ContractDate">'[13]Dispatch Cases'!#REF!</definedName>
    <definedName name="Conv_Factor" localSheetId="6">[12]Sch_120!#REF!</definedName>
    <definedName name="Conv_Factor" localSheetId="17">[12]Sch_120!#REF!</definedName>
    <definedName name="Conv_Factor">[12]Sch_120!#REF!</definedName>
    <definedName name="ConversionFactor">[8]Assumptions!$I$65</definedName>
    <definedName name="CONVFACT" localSheetId="6">#REF!</definedName>
    <definedName name="CONVFACT" localSheetId="17">#REF!</definedName>
    <definedName name="CONVFACT">#REF!</definedName>
    <definedName name="CurrQtr">'[14]Inc Stmt'!$AJ$222</definedName>
    <definedName name="cust" localSheetId="6">#REF!</definedName>
    <definedName name="cust" localSheetId="17">#REF!</definedName>
    <definedName name="cust">#REF!</definedName>
    <definedName name="CUSTDEP" localSheetId="6">#REF!</definedName>
    <definedName name="CUSTDEP" localSheetId="17">#REF!</definedName>
    <definedName name="CUSTDEP">#REF!</definedName>
    <definedName name="Data" localSheetId="6">#REF!</definedName>
    <definedName name="Data" localSheetId="17">#REF!</definedName>
    <definedName name="Data">#REF!</definedName>
    <definedName name="Data.Avg">'[14]Avg Amts'!$A$5:$BP$34</definedName>
    <definedName name="Data.Qtrs.Avg">'[14]Avg Amts'!$A$5:$IV$5</definedName>
    <definedName name="DebtPerc">[8]Assumptions!$I$58</definedName>
    <definedName name="Dec02AMA" localSheetId="6">[4]BS!#REF!</definedName>
    <definedName name="Dec02AMA" localSheetId="17">[4]BS!#REF!</definedName>
    <definedName name="Dec02AMA">[4]BS!#REF!</definedName>
    <definedName name="Dec03AMA">[2]BS!$AJ$7:$AJ$3582</definedName>
    <definedName name="Dec04AMA">[3]BS!$AO$7:$AO$3582</definedName>
    <definedName name="Degree_Days" localSheetId="6">#REF!</definedName>
    <definedName name="Degree_Days" localSheetId="17">#REF!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 localSheetId="6">#REF!</definedName>
    <definedName name="DEPRECIATION" localSheetId="17">#REF!</definedName>
    <definedName name="DEPRECIATION">#REF!</definedName>
    <definedName name="DF_HeatRate">[8]Assumptions!$L$23</definedName>
    <definedName name="DFIT" hidden="1">{#N/A,#N/A,FALSE,"Coversheet";#N/A,#N/A,FALSE,"QA"}</definedName>
    <definedName name="Disc" localSheetId="6">'[13]Debt Amortization'!#REF!</definedName>
    <definedName name="Disc" localSheetId="17">'[13]Debt Amortization'!#REF!</definedName>
    <definedName name="Disc">'[13]Debt Amortization'!#REF!</definedName>
    <definedName name="DOCKET" localSheetId="6">#REF!</definedName>
    <definedName name="DOCKET" localSheetId="17">#REF!</definedName>
    <definedName name="DOCKET">#REF!</definedName>
    <definedName name="ee" hidden="1">{#N/A,#N/A,FALSE,"Month ";#N/A,#N/A,FALSE,"YTD";#N/A,#N/A,FALSE,"12 mo ended"}</definedName>
    <definedName name="Electp1" localSheetId="6">#REF!</definedName>
    <definedName name="Electp1" localSheetId="17">#REF!</definedName>
    <definedName name="Electp1">#REF!</definedName>
    <definedName name="Electp2" localSheetId="6">#REF!</definedName>
    <definedName name="Electp2" localSheetId="17">#REF!</definedName>
    <definedName name="Electp2">#REF!</definedName>
    <definedName name="Electric_Prices">'[15]Monthly Price Summary'!$B$4:$E$27</definedName>
    <definedName name="ElecWC_LineItems" localSheetId="6">[6]BS!#REF!</definedName>
    <definedName name="ElecWC_LineItems" localSheetId="17">[6]BS!#REF!</definedName>
    <definedName name="ElecWC_LineItems">[6]BS!#REF!</definedName>
    <definedName name="ElRBLine">[3]BS!$AQ$7:$AQ$3303</definedName>
    <definedName name="EMPLBENE" localSheetId="6">#REF!</definedName>
    <definedName name="EMPLBENE" localSheetId="17">#REF!</definedName>
    <definedName name="EMPLBENE">#REF!</definedName>
    <definedName name="EndDate">[8]Assumptions!$C$11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ACTORS" localSheetId="6">#REF!</definedName>
    <definedName name="FACTORS" localSheetId="17">#REF!</definedName>
    <definedName name="FACTORS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 localSheetId="6">[4]BS!#REF!</definedName>
    <definedName name="Feb03AMA" localSheetId="17">[4]BS!#REF!</definedName>
    <definedName name="Feb03AMA">[4]BS!#REF!</definedName>
    <definedName name="Feb04AMA">[3]BS!$AE$7:$AE$3582</definedName>
    <definedName name="Feb05AMA" localSheetId="6">[6]BS!#REF!</definedName>
    <definedName name="Feb05AMA" localSheetId="17">[6]BS!#REF!</definedName>
    <definedName name="Feb05AMA">[6]BS!#REF!</definedName>
    <definedName name="Fed_Cap_Tax">[16]Inputs!$E$112</definedName>
    <definedName name="FEDERAL_INCOME_TAX" localSheetId="6">#REF!</definedName>
    <definedName name="FEDERAL_INCOME_TAX" localSheetId="17">#REF!</definedName>
    <definedName name="FEDERAL_INCOME_TAX">#REF!</definedName>
    <definedName name="FedTaxRate">[8]Assumptions!$C$33</definedName>
    <definedName name="FF" localSheetId="6">#REF!</definedName>
    <definedName name="FF" localSheetId="17">#REF!</definedName>
    <definedName name="FF">#REF!</definedName>
    <definedName name="ffff" hidden="1">{#N/A,#N/A,FALSE,"Coversheet";#N/A,#N/A,FALSE,"QA"}</definedName>
    <definedName name="fffgf" hidden="1">{#N/A,#N/A,FALSE,"Coversheet";#N/A,#N/A,FALSE,"QA"}</definedName>
    <definedName name="FIELDCHRG" localSheetId="6">#REF!</definedName>
    <definedName name="FIELDCHRG" localSheetId="17">#REF!</definedName>
    <definedName name="FIELDCHRG">#REF!</definedName>
    <definedName name="Final" localSheetId="6">#REF!</definedName>
    <definedName name="Final" localSheetId="17">#REF!</definedName>
    <definedName name="Final">#REF!</definedName>
    <definedName name="FIT" localSheetId="6">'[17]2.29'!#REF!</definedName>
    <definedName name="FIT" localSheetId="17">'[17]2.29'!#REF!</definedName>
    <definedName name="FIT">'[17]2.29'!#REF!</definedName>
    <definedName name="Fuel" localSheetId="6">#REF!</definedName>
    <definedName name="Fuel" localSheetId="17">#REF!</definedName>
    <definedName name="Fuel">#REF!</definedName>
    <definedName name="GasRBLine">[3]BS!$AS$7:$AS$3631</definedName>
    <definedName name="GasWC_LineItem">[3]BS!$AR$7:$AR$3631</definedName>
    <definedName name="GeoDate" localSheetId="6">'[13]Dispatch Cases'!#REF!</definedName>
    <definedName name="GeoDate" localSheetId="17">'[13]Dispatch Cases'!#REF!</definedName>
    <definedName name="GeoDate">'[13]Dispatch Cases'!#REF!</definedName>
    <definedName name="graph" localSheetId="6">#REF!</definedName>
    <definedName name="graph" localSheetId="17">#REF!</definedName>
    <definedName name="graph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 localSheetId="6">#REF!</definedName>
    <definedName name="HydroCap" localSheetId="17">#REF!</definedName>
    <definedName name="HydroCap">#REF!</definedName>
    <definedName name="HydroGen" localSheetId="6">[13]Dispatch!#REF!</definedName>
    <definedName name="HydroGen" localSheetId="17">[13]Dispatch!#REF!</definedName>
    <definedName name="HydroGen">[13]Dispatch!#REF!</definedName>
    <definedName name="inact" localSheetId="6">#REF!</definedName>
    <definedName name="inact" localSheetId="17">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 localSheetId="6">#REF!</definedName>
    <definedName name="INCSTMNT" localSheetId="17">#REF!</definedName>
    <definedName name="INCSTMNT">#REF!</definedName>
    <definedName name="INCSTMT" localSheetId="6">#REF!</definedName>
    <definedName name="INCSTMT" localSheetId="17">#REF!</definedName>
    <definedName name="INCSTMT">#REF!</definedName>
    <definedName name="Inputs" localSheetId="6">'[18]Daily Calc'!#REF!</definedName>
    <definedName name="Inputs" localSheetId="17">'[18]Daily Calc'!#REF!</definedName>
    <definedName name="Inputs">'[18]Daily Calc'!#REF!</definedName>
    <definedName name="INTRESEXCH" localSheetId="6">#REF!</definedName>
    <definedName name="INTRESEXCH" localSheetId="17">#REF!</definedName>
    <definedName name="INTRESEXCH">#REF!</definedName>
    <definedName name="INVPLAN" localSheetId="6">#REF!</definedName>
    <definedName name="INVPLAN" localSheetId="17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 localSheetId="6">[4]BS!#REF!</definedName>
    <definedName name="Jan03AMA" localSheetId="17">[4]BS!#REF!</definedName>
    <definedName name="Jan03AMA">[4]BS!#REF!</definedName>
    <definedName name="Jan04AMA">[3]BS!$AD$7:$AD$3582</definedName>
    <definedName name="Jan05AMA" localSheetId="6">[6]BS!#REF!</definedName>
    <definedName name="Jan05AMA" localSheetId="17">[6]BS!#REF!</definedName>
    <definedName name="Jan05AMA">[6]BS!#REF!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 localSheetId="6">[4]BS!#REF!</definedName>
    <definedName name="Jul03AMA" localSheetId="17">[4]BS!#REF!</definedName>
    <definedName name="Jul03AMA">[4]BS!#REF!</definedName>
    <definedName name="Jul04AMA">[3]BS!$AJ$7:$AJ$3582</definedName>
    <definedName name="Jul05AMA" localSheetId="6">[6]BS!#REF!</definedName>
    <definedName name="Jul05AMA" localSheetId="17">[6]BS!#REF!</definedName>
    <definedName name="Jul05AMA">[6]BS!#REF!</definedName>
    <definedName name="Jun03AMA" localSheetId="6">[4]BS!#REF!</definedName>
    <definedName name="Jun03AMA" localSheetId="17">[4]BS!#REF!</definedName>
    <definedName name="Jun03AMA">[4]BS!#REF!</definedName>
    <definedName name="Jun04AMA">[3]BS!$AI$7:$AI$3582</definedName>
    <definedName name="Jun05AMA" localSheetId="6">[6]BS!#REF!</definedName>
    <definedName name="Jun05AMA" localSheetId="17">[6]BS!#REF!</definedName>
    <definedName name="Jun05AMA">[6]BS!#REF!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 localSheetId="6">#REF!</definedName>
    <definedName name="LATEPAY" localSheetId="17">#REF!</definedName>
    <definedName name="LATEPAY">#REF!</definedName>
    <definedName name="Line_10" localSheetId="6">#REF!</definedName>
    <definedName name="Line_10" localSheetId="17">#REF!</definedName>
    <definedName name="Line_10">#REF!</definedName>
    <definedName name="Line_11" localSheetId="6">#REF!</definedName>
    <definedName name="Line_11" localSheetId="17">#REF!</definedName>
    <definedName name="Line_11">#REF!</definedName>
    <definedName name="Line_12" localSheetId="6">#REF!</definedName>
    <definedName name="Line_12" localSheetId="17">#REF!</definedName>
    <definedName name="Line_12">#REF!</definedName>
    <definedName name="line_14" localSheetId="6">#REF!</definedName>
    <definedName name="line_14" localSheetId="17">#REF!</definedName>
    <definedName name="line_14">#REF!</definedName>
    <definedName name="Line_15" localSheetId="6">#REF!</definedName>
    <definedName name="Line_15" localSheetId="17">#REF!</definedName>
    <definedName name="Line_15">#REF!</definedName>
    <definedName name="Line_19" localSheetId="6">#REF!</definedName>
    <definedName name="Line_19" localSheetId="17">#REF!</definedName>
    <definedName name="Line_19">#REF!</definedName>
    <definedName name="Line_22" localSheetId="6">#REF!</definedName>
    <definedName name="Line_22" localSheetId="17">#REF!</definedName>
    <definedName name="Line_22">#REF!</definedName>
    <definedName name="Line_23" localSheetId="6">#REF!</definedName>
    <definedName name="Line_23" localSheetId="17">#REF!</definedName>
    <definedName name="Line_23">#REF!</definedName>
    <definedName name="Line_25" localSheetId="6">#REF!</definedName>
    <definedName name="Line_25" localSheetId="17">#REF!</definedName>
    <definedName name="Line_25">#REF!</definedName>
    <definedName name="LoadArray">'[19]Load Source Data'!$C$78:$X$89</definedName>
    <definedName name="LoadGrowthAdder" localSheetId="6">#REF!</definedName>
    <definedName name="LoadGrowthAdder" localSheetId="17">#REF!</definedName>
    <definedName name="LoadGrowthAdder">#REF!</definedName>
    <definedName name="lookup" hidden="1">{#N/A,#N/A,FALSE,"Coversheet";#N/A,#N/A,FALSE,"QA"}</definedName>
    <definedName name="Mar03AMA" localSheetId="6">[4]BS!#REF!</definedName>
    <definedName name="Mar03AMA" localSheetId="17">[4]BS!#REF!</definedName>
    <definedName name="Mar03AMA">[4]BS!#REF!</definedName>
    <definedName name="Mar04AMA">[3]BS!$AF$7:$AF$3582</definedName>
    <definedName name="Mar05AMA" localSheetId="6">[6]BS!#REF!</definedName>
    <definedName name="Mar05AMA" localSheetId="17">[6]BS!#REF!</definedName>
    <definedName name="Mar05AMA">[6]BS!#REF!</definedName>
    <definedName name="May03AMA" localSheetId="6">[4]BS!#REF!</definedName>
    <definedName name="May03AMA" localSheetId="17">[4]BS!#REF!</definedName>
    <definedName name="May03AMA">[4]BS!#REF!</definedName>
    <definedName name="May04AMA">[3]BS!$AH$7:$AH$3582</definedName>
    <definedName name="May05AMA" localSheetId="6">[6]BS!#REF!</definedName>
    <definedName name="May05AMA" localSheetId="17">[6]BS!#REF!</definedName>
    <definedName name="May05AMA">[6]BS!#REF!</definedName>
    <definedName name="MERGER_COST">[20]Sheet1!$AF$3:$AJ$28</definedName>
    <definedName name="MERGERCOSTS" localSheetId="6">[21]model!#REF!</definedName>
    <definedName name="MERGERCOSTS" localSheetId="17">[21]model!#REF!</definedName>
    <definedName name="MERGERCOSTS">[21]model!#REF!</definedName>
    <definedName name="Miller" hidden="1">{#N/A,#N/A,FALSE,"Expenditures";#N/A,#N/A,FALSE,"Property Placed In-Service";#N/A,#N/A,FALSE,"CWIP Balances"}</definedName>
    <definedName name="MISCELLANEOUS" localSheetId="6">#REF!</definedName>
    <definedName name="MISCELLANEOUS" localSheetId="17">#REF!</definedName>
    <definedName name="MISCELLANEOUS">#REF!</definedName>
    <definedName name="MonTotalDispatch" localSheetId="6">[13]Dispatch!#REF!</definedName>
    <definedName name="MonTotalDispatch" localSheetId="17">[13]Dispatch!#REF!</definedName>
    <definedName name="MonTotalDispatch">[13]Dispatch!#REF!</definedName>
    <definedName name="MT" localSheetId="6">#REF!</definedName>
    <definedName name="MT" localSheetId="17">#REF!</definedName>
    <definedName name="MT">#REF!</definedName>
    <definedName name="MTD_Format">[22]Mthly!$B$11:$D$11,[22]Mthly!$B$32:$D$32</definedName>
    <definedName name="MustRunGen" localSheetId="6">[13]Dispatch!#REF!</definedName>
    <definedName name="MustRunGen" localSheetId="17">[13]Dispatch!#REF!</definedName>
    <definedName name="MustRunGen">[13]Dispatch!#REF!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 localSheetId="6">[5]DT_A_AMW93!#REF!</definedName>
    <definedName name="NWSales_MWH" localSheetId="17">[5]DT_A_AMW93!#REF!</definedName>
    <definedName name="NWSales_MWH">[5]DT_A_AMW93!#REF!</definedName>
    <definedName name="OBCLEASE" localSheetId="6">#REF!</definedName>
    <definedName name="OBCLEASE" localSheetId="17">#REF!</definedName>
    <definedName name="OBCLEASE">#REF!</definedName>
    <definedName name="Oct03AMA">[2]BS!$AH$7:$AH$3582</definedName>
    <definedName name="Oct04AMA">[3]BS!$AM$7:$AM$3582</definedName>
    <definedName name="OPEXPPF" localSheetId="6">#REF!</definedName>
    <definedName name="OPEXPPF" localSheetId="17">#REF!</definedName>
    <definedName name="OPEXPPF">#REF!</definedName>
    <definedName name="OPEXPRS" localSheetId="6">#REF!</definedName>
    <definedName name="OPEXPRS" localSheetId="17">#REF!</definedName>
    <definedName name="OPEXPRS">#REF!</definedName>
    <definedName name="outlookdata">'[23]pivoted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6">#REF!</definedName>
    <definedName name="Page1" localSheetId="17">#REF!</definedName>
    <definedName name="Page1">#REF!</definedName>
    <definedName name="Page2" localSheetId="6">#REF!</definedName>
    <definedName name="Page2" localSheetId="17">#REF!</definedName>
    <definedName name="Page2">#REF!</definedName>
    <definedName name="PEBBLE" localSheetId="6">#REF!</definedName>
    <definedName name="PEBBLE" localSheetId="17">#REF!</definedName>
    <definedName name="PEBBLE">#REF!</definedName>
    <definedName name="Percent_debt">[16]Inputs!$E$129</definedName>
    <definedName name="PERCENTAGES_CALCULATED" localSheetId="6">#REF!</definedName>
    <definedName name="PERCENTAGES_CALCULATED" localSheetId="17">#REF!</definedName>
    <definedName name="PERCENTAGES_CALCULATED">#REF!</definedName>
    <definedName name="PreTaxDebtCost">[8]Assumptions!$I$56</definedName>
    <definedName name="PreTaxWACC">[8]Assumptions!$I$62</definedName>
    <definedName name="PriceCaseTable" localSheetId="6">#REF!</definedName>
    <definedName name="PriceCaseTable" localSheetId="17">#REF!</definedName>
    <definedName name="PriceCaseTable">#REF!</definedName>
    <definedName name="Prices_Aurora">'[15]Monthly Price Summary'!$C$4:$H$63</definedName>
    <definedName name="_xlnm.Print_Area" localSheetId="2">'Attachment 4, Page 1'!$A$1:$K$34</definedName>
    <definedName name="_xlnm.Print_Area" localSheetId="3">'Attachment 4, Page 2'!$A$1:$E$17</definedName>
    <definedName name="_xlnm.Print_Area" localSheetId="11">'August Base Rate Revenue'!$A$1:$I$78</definedName>
    <definedName name="_xlnm.Print_Area" localSheetId="6">'Deferral Calc'!$A$1:$R$65</definedName>
    <definedName name="_xlnm.Print_Area" localSheetId="17">'Feb Base Rate Revenue'!$A$1:$J$78</definedName>
    <definedName name="_xlnm.Print_Area" localSheetId="18">'Jan Base Rate Revenue'!$A$1:$J$78</definedName>
    <definedName name="_xlnm.Print_Area" localSheetId="9">'October Base Rate Revenue'!$A$1:$I$78</definedName>
    <definedName name="_xlnm.Print_Area" localSheetId="10">'September Base Rate Revenue'!$A$1:$I$78</definedName>
    <definedName name="PRO_FORMA" localSheetId="6">#REF!</definedName>
    <definedName name="PRO_FORMA" localSheetId="17">#REF!</definedName>
    <definedName name="PRO_FORMA">#REF!</definedName>
    <definedName name="PRODADJ" localSheetId="6">#REF!</definedName>
    <definedName name="PRODADJ" localSheetId="17">#REF!</definedName>
    <definedName name="PRODADJ">#REF!</definedName>
    <definedName name="Prodprop" localSheetId="6">#REF!</definedName>
    <definedName name="Prodprop" localSheetId="17">#REF!</definedName>
    <definedName name="Prodprop">#REF!</definedName>
    <definedName name="Production_Factor" localSheetId="6">#REF!</definedName>
    <definedName name="Production_Factor" localSheetId="17">#REF!</definedName>
    <definedName name="Production_Factor">#REF!</definedName>
    <definedName name="PROPSALES" localSheetId="6">#REF!</definedName>
    <definedName name="PROPSALES" localSheetId="17">#REF!</definedName>
    <definedName name="PROPSALES">#REF!</definedName>
    <definedName name="Prov_Cap_Tax">[16]Inputs!$E$111</definedName>
    <definedName name="PSPL" localSheetId="6">#REF!</definedName>
    <definedName name="PSPL" localSheetId="17">#REF!</definedName>
    <definedName name="PSPL">#REF!</definedName>
    <definedName name="PWRCSTPF" localSheetId="6">#REF!</definedName>
    <definedName name="PWRCSTPF" localSheetId="17">#REF!</definedName>
    <definedName name="PWRCSTPF">#REF!</definedName>
    <definedName name="PWRCSTRS" localSheetId="6">#REF!</definedName>
    <definedName name="PWRCSTRS" localSheetId="17">#REF!</definedName>
    <definedName name="PWRCSTRS">#REF!</definedName>
    <definedName name="PWRCSTWP" localSheetId="6">#REF!</definedName>
    <definedName name="PWRCSTWP" localSheetId="17">#REF!</definedName>
    <definedName name="PWRCSTWP">#REF!</definedName>
    <definedName name="PWRCSTWR" localSheetId="6">#REF!</definedName>
    <definedName name="PWRCSTWR" localSheetId="17">#REF!</definedName>
    <definedName name="PWRCSTWR">#REF!</definedName>
    <definedName name="PXPACC1_ALL_MERGE" localSheetId="6">#REF!</definedName>
    <definedName name="PXPACC1_ALL_MERGE" localSheetId="17">#REF!</definedName>
    <definedName name="PXPACC1_ALL_MERGE">#REF!</definedName>
    <definedName name="q" hidden="1">{#N/A,#N/A,FALSE,"Coversheet";#N/A,#N/A,FALSE,"QA"}</definedName>
    <definedName name="QA" localSheetId="6">[24]IPOA2002!#REF!</definedName>
    <definedName name="QA" localSheetId="17">[24]IPOA2002!#REF!</definedName>
    <definedName name="QA">[24]IPOA2002!#REF!</definedName>
    <definedName name="qqq" hidden="1">{#N/A,#N/A,FALSE,"schA"}</definedName>
    <definedName name="RATE" localSheetId="6">#REF!</definedName>
    <definedName name="RATE" localSheetId="17">#REF!</definedName>
    <definedName name="RATE">#REF!</definedName>
    <definedName name="RATE2">'[11]Transp Data'!$A$8:$I$112</definedName>
    <definedName name="RATEBASE" localSheetId="6">#REF!</definedName>
    <definedName name="RATEBASE" localSheetId="17">#REF!</definedName>
    <definedName name="RATEBASE">#REF!</definedName>
    <definedName name="RATEBASE_U95" localSheetId="6">#REF!</definedName>
    <definedName name="RATEBASE_U95" localSheetId="17">#REF!</definedName>
    <definedName name="RATEBASE_U95">#REF!</definedName>
    <definedName name="RATECASE" localSheetId="6">#REF!</definedName>
    <definedName name="RATECASE" localSheetId="17">#REF!</definedName>
    <definedName name="RATECASE">#REF!</definedName>
    <definedName name="regasset" localSheetId="6">#REF!</definedName>
    <definedName name="regasset" localSheetId="17">#REF!</definedName>
    <definedName name="regasset">#REF!</definedName>
    <definedName name="resource_lookup">'[25]#REF'!$B$3:$C$112</definedName>
    <definedName name="RESTATING" localSheetId="6">#REF!</definedName>
    <definedName name="RESTATING" localSheetId="17">#REF!</definedName>
    <definedName name="RESTATING">#REF!</definedName>
    <definedName name="Results" localSheetId="6">#REF!</definedName>
    <definedName name="Results" localSheetId="17">#REF!</definedName>
    <definedName name="Results">#REF!</definedName>
    <definedName name="RETIREPLAN" localSheetId="6">#REF!</definedName>
    <definedName name="RETIREPLAN" localSheetId="17">#REF!</definedName>
    <definedName name="RETIREPLAN">#REF!</definedName>
    <definedName name="REV" localSheetId="6">#REF!</definedName>
    <definedName name="REV" localSheetId="17">#REF!</definedName>
    <definedName name="REV">#REF!</definedName>
    <definedName name="REVADJ" localSheetId="6">#REF!</definedName>
    <definedName name="REVADJ" localSheetId="17">#REF!</definedName>
    <definedName name="REVADJ">#REF!</definedName>
    <definedName name="REVREQ" localSheetId="6">#REF!</definedName>
    <definedName name="REVREQ" localSheetId="17">#REF!</definedName>
    <definedName name="REVREQ">#REF!</definedName>
    <definedName name="ROE" localSheetId="6">#REF!</definedName>
    <definedName name="ROE" localSheetId="17">#REF!</definedName>
    <definedName name="ROE">#REF!</definedName>
    <definedName name="ROR" localSheetId="6">#REF!</definedName>
    <definedName name="ROR" localSheetId="17">#REF!</definedName>
    <definedName name="ROR">#REF!</definedName>
    <definedName name="SALESRESALEP" localSheetId="6">#REF!</definedName>
    <definedName name="SALESRESALEP" localSheetId="17">#REF!</definedName>
    <definedName name="SALESRESALEP">#REF!</definedName>
    <definedName name="SALESRESALER" localSheetId="6">#REF!</definedName>
    <definedName name="SALESRESALER" localSheetId="17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cSSW_MWH" localSheetId="6">[5]DT_A_AMW93!#REF!</definedName>
    <definedName name="SecSSW_MWH" localSheetId="17">[5]DT_A_AMW93!#REF!</definedName>
    <definedName name="SecSSW_MWH">[5]DT_A_AMW93!#REF!</definedName>
    <definedName name="Sep03AMA">[2]BS!$AG$7:$AG$3582</definedName>
    <definedName name="Sep04AMA">[3]BS!$AL$7:$AL$3582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KAGIT" localSheetId="6">#REF!</definedName>
    <definedName name="SKAGIT" localSheetId="17">#REF!</definedName>
    <definedName name="SKAGIT">#REF!</definedName>
    <definedName name="SLFINSURANCE" localSheetId="6">#REF!</definedName>
    <definedName name="SLFINSURANCE" localSheetId="17">#REF!</definedName>
    <definedName name="SLFINSURANCE">#REF!</definedName>
    <definedName name="SolarDate" localSheetId="6">'[13]Dispatch Cases'!#REF!</definedName>
    <definedName name="SolarDate" localSheetId="17">'[13]Dispatch Cases'!#REF!</definedName>
    <definedName name="SolarDate">'[13]Dispatch Cases'!#REF!</definedName>
    <definedName name="STAFFREDUC" localSheetId="6">#REF!</definedName>
    <definedName name="STAFFREDUC" localSheetId="17">#REF!</definedName>
    <definedName name="STAFFREDUC">#REF!</definedName>
    <definedName name="StartDate">[8]Assumptions!$C$9</definedName>
    <definedName name="STORM" localSheetId="6">#REF!</definedName>
    <definedName name="STORM" localSheetId="17">#REF!</definedName>
    <definedName name="STORM">#REF!</definedName>
    <definedName name="SUMMARY" localSheetId="6">#REF!</definedName>
    <definedName name="SUMMARY" localSheetId="17">#REF!</definedName>
    <definedName name="SUMMARY">#REF!</definedName>
    <definedName name="SWSales_MWH" localSheetId="6">[5]DT_A_AMW93!#REF!</definedName>
    <definedName name="SWSales_MWH" localSheetId="17">[5]DT_A_AMW93!#REF!</definedName>
    <definedName name="SWSales_MWH">[5]DT_A_AMW93!#REF!</definedName>
    <definedName name="t" hidden="1">{#N/A,#N/A,FALSE,"CESTSUM";#N/A,#N/A,FALSE,"est sum A";#N/A,#N/A,FALSE,"est detail A"}</definedName>
    <definedName name="TAXCORPLIC" localSheetId="6">#REF!</definedName>
    <definedName name="TAXCORPLIC" localSheetId="17">#REF!</definedName>
    <definedName name="TAXCORPLIC">#REF!</definedName>
    <definedName name="TAXENERGYP" localSheetId="6">#REF!</definedName>
    <definedName name="TAXENERGYP" localSheetId="17">#REF!</definedName>
    <definedName name="TAXENERGYP">#REF!</definedName>
    <definedName name="TAXENERGYR" localSheetId="6">#REF!</definedName>
    <definedName name="TAXENERGYR" localSheetId="17">#REF!</definedName>
    <definedName name="TAXENERGYR">#REF!</definedName>
    <definedName name="TAXEXCISE" localSheetId="6">#REF!</definedName>
    <definedName name="TAXEXCISE" localSheetId="17">#REF!</definedName>
    <definedName name="TAXEXCISE">#REF!</definedName>
    <definedName name="TAXFICA" localSheetId="6">#REF!</definedName>
    <definedName name="TAXFICA" localSheetId="17">#REF!</definedName>
    <definedName name="TAXFICA">#REF!</definedName>
    <definedName name="TAXFUT" localSheetId="6">#REF!</definedName>
    <definedName name="TAXFUT" localSheetId="17">#REF!</definedName>
    <definedName name="TAXFUT">#REF!</definedName>
    <definedName name="TAXINCOME" localSheetId="6">#REF!</definedName>
    <definedName name="TAXINCOME" localSheetId="17">#REF!</definedName>
    <definedName name="TAXINCOME">#REF!</definedName>
    <definedName name="TAXMEDICARE" localSheetId="6">#REF!</definedName>
    <definedName name="TAXMEDICARE" localSheetId="17">#REF!</definedName>
    <definedName name="TAXMEDICARE">#REF!</definedName>
    <definedName name="TAXPFINT" localSheetId="6">#REF!</definedName>
    <definedName name="TAXPFINT" localSheetId="17">#REF!</definedName>
    <definedName name="TAXPFINT">#REF!</definedName>
    <definedName name="TAXPROPERTY" localSheetId="6">#REF!</definedName>
    <definedName name="TAXPROPERTY" localSheetId="17">#REF!</definedName>
    <definedName name="TAXPROPERTY">#REF!</definedName>
    <definedName name="TAXSUT" localSheetId="6">#REF!</definedName>
    <definedName name="TAXSUT" localSheetId="17">#REF!</definedName>
    <definedName name="TAXSUT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 localSheetId="6">#REF!</definedName>
    <definedName name="TEMPADJ" localSheetId="17">#REF!</definedName>
    <definedName name="TEMPADJ">#REF!</definedName>
    <definedName name="TenaskaShare" localSheetId="6">[13]Dispatch!#REF!</definedName>
    <definedName name="TenaskaShare" localSheetId="17">[13]Dispatch!#REF!</definedName>
    <definedName name="TenaskaShare">[13]Dispatch!#REF!</definedName>
    <definedName name="Test" localSheetId="6">[6]BS!#REF!</definedName>
    <definedName name="Test" localSheetId="17">[6]BS!#REF!</definedName>
    <definedName name="Test">[6]BS!#REF!</definedName>
    <definedName name="TESTYEAR" localSheetId="6">#REF!</definedName>
    <definedName name="TESTYEAR" localSheetId="17">#REF!</definedName>
    <definedName name="TESTYEAR">#REF!</definedName>
    <definedName name="Therm_upload" localSheetId="6">#REF!</definedName>
    <definedName name="Therm_upload" localSheetId="17">#REF!</definedName>
    <definedName name="Therm_upload">#REF!</definedName>
    <definedName name="ThermalBookLife">[8]Assumptions!$C$25</definedName>
    <definedName name="therms" localSheetId="6">#REF!</definedName>
    <definedName name="therms" localSheetId="17">#REF!</definedName>
    <definedName name="therms">#REF!</definedName>
    <definedName name="THM_ALL_YEARS" localSheetId="6">#REF!</definedName>
    <definedName name="THM_ALL_YEARS" localSheetId="17">#REF!</definedName>
    <definedName name="THM_ALL_YEARS">#REF!</definedName>
    <definedName name="Title">[8]Assumptions!$A$1</definedName>
    <definedName name="TopLeft" localSheetId="6">#REF!</definedName>
    <definedName name="TopLeft" localSheetId="17">#REF!</definedName>
    <definedName name="TopLeft">#REF!</definedName>
    <definedName name="tr" hidden="1">{#N/A,#N/A,FALSE,"CESTSUM";#N/A,#N/A,FALSE,"est sum A";#N/A,#N/A,FALSE,"est detail A"}</definedName>
    <definedName name="TRADING_NET" localSheetId="6">[5]DT_A_DOL93!#REF!</definedName>
    <definedName name="TRADING_NET" localSheetId="17">[5]DT_A_DOL93!#REF!</definedName>
    <definedName name="TRADING_NET">[5]DT_A_DOL93!#REF!</definedName>
    <definedName name="tran_revenue" localSheetId="6">#REF!</definedName>
    <definedName name="tran_revenue" localSheetId="17">#REF!</definedName>
    <definedName name="tran_revenue">#REF!</definedName>
    <definedName name="Transfer" localSheetId="6" hidden="1">#REF!</definedName>
    <definedName name="Transfer" localSheetId="17" hidden="1">#REF!</definedName>
    <definedName name="Transfer" hidden="1">#REF!</definedName>
    <definedName name="Transfers" localSheetId="6" hidden="1">#REF!</definedName>
    <definedName name="Transfers" localSheetId="17" hidden="1">#REF!</definedName>
    <definedName name="Transfers" hidden="1">#REF!</definedName>
    <definedName name="u" hidden="1">{#N/A,#N/A,FALSE,"Summ";#N/A,#N/A,FALSE,"General"}</definedName>
    <definedName name="UBakerAvail" localSheetId="6">#REF!</definedName>
    <definedName name="UBakerAvail" localSheetId="17">#REF!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 localSheetId="6">#REF!</definedName>
    <definedName name="UNITCOMPARE" localSheetId="17">#REF!</definedName>
    <definedName name="UNITCOMPARE">#REF!</definedName>
    <definedName name="UNITCOSTS" localSheetId="6">#REF!</definedName>
    <definedName name="UNITCOSTS" localSheetId="17">#REF!</definedName>
    <definedName name="UNITCOSTS">#REF!</definedName>
    <definedName name="UTG" localSheetId="6">#REF!</definedName>
    <definedName name="UTG" localSheetId="17">#REF!</definedName>
    <definedName name="UTG">#REF!</definedName>
    <definedName name="UTN" localSheetId="6">#REF!</definedName>
    <definedName name="UTN" localSheetId="17">#REF!</definedName>
    <definedName name="UTN">#REF!</definedName>
    <definedName name="v" hidden="1">{#N/A,#N/A,FALSE,"Coversheet";#N/A,#N/A,FALSE,"QA"}</definedName>
    <definedName name="Value" hidden="1">{#N/A,#N/A,FALSE,"Summ";#N/A,#N/A,FALSE,"General"}</definedName>
    <definedName name="VOMEsc">[8]Assumptions!$C$21</definedName>
    <definedName name="w" hidden="1">{#N/A,#N/A,FALSE,"Schedule F";#N/A,#N/A,FALSE,"Schedule G"}</definedName>
    <definedName name="WACC">[8]Assumptions!$I$61</definedName>
    <definedName name="WAGES" localSheetId="6">[7]model!#REF!</definedName>
    <definedName name="WAGES" localSheetId="17">[7]model!#REF!</definedName>
    <definedName name="WAGES">[7]model!#REF!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indDate" localSheetId="6">'[26]Dispatch Cases'!#REF!</definedName>
    <definedName name="WindDate" localSheetId="17">'[26]Dispatch Cases'!#REF!</definedName>
    <definedName name="WindDate">'[26]Dispatch Cases'!#REF!</definedName>
    <definedName name="WRKCAP" localSheetId="6">[7]model!#REF!</definedName>
    <definedName name="WRKCAP" localSheetId="17">[7]model!#REF!</definedName>
    <definedName name="WRKCAP">[7]model!#REF!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'[27]Revison Inputs'!$B$6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37" l="1"/>
  <c r="G34" i="37"/>
  <c r="E9" i="37"/>
  <c r="F41" i="37" l="1"/>
  <c r="E41" i="37"/>
  <c r="D41" i="37"/>
  <c r="C41" i="37"/>
  <c r="Q40" i="24" s="1"/>
  <c r="F39" i="37"/>
  <c r="E39" i="37"/>
  <c r="D39" i="37"/>
  <c r="C39" i="37"/>
  <c r="Q18" i="24" s="1"/>
  <c r="F37" i="37"/>
  <c r="E37" i="37"/>
  <c r="D37" i="37"/>
  <c r="C37" i="37"/>
  <c r="I34" i="37"/>
  <c r="G33" i="37"/>
  <c r="G32" i="37"/>
  <c r="G31" i="37"/>
  <c r="G30" i="37"/>
  <c r="G29" i="37"/>
  <c r="G28" i="37"/>
  <c r="G27" i="37"/>
  <c r="G26" i="37"/>
  <c r="G25" i="37"/>
  <c r="G24" i="37"/>
  <c r="G21" i="37"/>
  <c r="F21" i="37"/>
  <c r="E21" i="37"/>
  <c r="C21" i="37"/>
  <c r="Q35" i="24" s="1"/>
  <c r="G19" i="37"/>
  <c r="F19" i="37"/>
  <c r="E19" i="37"/>
  <c r="C19" i="37"/>
  <c r="Q13" i="24" s="1"/>
  <c r="G17" i="37"/>
  <c r="F17" i="37"/>
  <c r="E17" i="37"/>
  <c r="C17" i="37"/>
  <c r="H16" i="37"/>
  <c r="I16" i="37" s="1"/>
  <c r="H15" i="37"/>
  <c r="I14" i="37"/>
  <c r="H13" i="37"/>
  <c r="H12" i="37"/>
  <c r="H11" i="37"/>
  <c r="H10" i="37"/>
  <c r="H9" i="37"/>
  <c r="H8" i="37"/>
  <c r="H7" i="37"/>
  <c r="H6" i="37"/>
  <c r="H5" i="37"/>
  <c r="H4" i="37"/>
  <c r="H3" i="37"/>
  <c r="C64" i="37" s="1"/>
  <c r="F74" i="37" l="1"/>
  <c r="H71" i="37"/>
  <c r="D72" i="37"/>
  <c r="C72" i="37"/>
  <c r="I10" i="37"/>
  <c r="D71" i="37"/>
  <c r="C71" i="37"/>
  <c r="H73" i="37"/>
  <c r="D74" i="37"/>
  <c r="C74" i="37"/>
  <c r="H72" i="37"/>
  <c r="D73" i="37"/>
  <c r="C73" i="37"/>
  <c r="H67" i="37"/>
  <c r="D67" i="37"/>
  <c r="C67" i="37"/>
  <c r="H68" i="37"/>
  <c r="D68" i="37"/>
  <c r="C68" i="37"/>
  <c r="H69" i="37"/>
  <c r="C69" i="37"/>
  <c r="D69" i="37"/>
  <c r="E69" i="37"/>
  <c r="H66" i="37"/>
  <c r="D66" i="37"/>
  <c r="D79" i="37" s="1"/>
  <c r="C66" i="37"/>
  <c r="H70" i="37"/>
  <c r="D70" i="37"/>
  <c r="C70" i="37"/>
  <c r="I69" i="37"/>
  <c r="H65" i="37"/>
  <c r="D65" i="37"/>
  <c r="C65" i="37"/>
  <c r="I65" i="37"/>
  <c r="D64" i="37"/>
  <c r="H64" i="37"/>
  <c r="F64" i="37"/>
  <c r="I12" i="37"/>
  <c r="I15" i="37"/>
  <c r="I3" i="37"/>
  <c r="I72" i="37"/>
  <c r="G41" i="37"/>
  <c r="F72" i="37"/>
  <c r="E72" i="37"/>
  <c r="I68" i="37"/>
  <c r="I7" i="37"/>
  <c r="E68" i="37"/>
  <c r="F68" i="37"/>
  <c r="E67" i="37"/>
  <c r="I67" i="37"/>
  <c r="E66" i="37"/>
  <c r="I5" i="37"/>
  <c r="F66" i="37"/>
  <c r="I66" i="37"/>
  <c r="E65" i="37"/>
  <c r="E64" i="37"/>
  <c r="E77" i="37" s="1"/>
  <c r="I64" i="37"/>
  <c r="I77" i="37" s="1"/>
  <c r="G39" i="37"/>
  <c r="I70" i="37"/>
  <c r="E71" i="37"/>
  <c r="I71" i="37"/>
  <c r="E73" i="37"/>
  <c r="I11" i="37"/>
  <c r="H19" i="37"/>
  <c r="G37" i="37"/>
  <c r="F65" i="37"/>
  <c r="F67" i="37"/>
  <c r="F69" i="37"/>
  <c r="F70" i="37"/>
  <c r="F71" i="37"/>
  <c r="I4" i="37"/>
  <c r="I6" i="37"/>
  <c r="I8" i="37"/>
  <c r="G64" i="37"/>
  <c r="G65" i="37"/>
  <c r="G66" i="37"/>
  <c r="G67" i="37"/>
  <c r="G68" i="37"/>
  <c r="G69" i="37"/>
  <c r="G70" i="37"/>
  <c r="G71" i="37"/>
  <c r="G72" i="37"/>
  <c r="G73" i="37"/>
  <c r="E74" i="37"/>
  <c r="E70" i="37"/>
  <c r="I73" i="37"/>
  <c r="I9" i="37"/>
  <c r="I13" i="37"/>
  <c r="F73" i="37"/>
  <c r="H17" i="37"/>
  <c r="H21" i="37"/>
  <c r="C75" i="37" l="1"/>
  <c r="J67" i="37"/>
  <c r="H27" i="37" s="1"/>
  <c r="I27" i="37" s="1"/>
  <c r="H79" i="37"/>
  <c r="C79" i="37"/>
  <c r="H77" i="37"/>
  <c r="D77" i="37"/>
  <c r="J74" i="37"/>
  <c r="D75" i="37"/>
  <c r="J72" i="37"/>
  <c r="H32" i="37" s="1"/>
  <c r="I32" i="37" s="1"/>
  <c r="J69" i="37"/>
  <c r="H29" i="37" s="1"/>
  <c r="I29" i="37" s="1"/>
  <c r="C77" i="37"/>
  <c r="H75" i="37"/>
  <c r="J64" i="37"/>
  <c r="H24" i="37" s="1"/>
  <c r="J65" i="37"/>
  <c r="H25" i="37" s="1"/>
  <c r="I25" i="37" s="1"/>
  <c r="I19" i="37"/>
  <c r="Q19" i="24" s="1"/>
  <c r="E79" i="37"/>
  <c r="J68" i="37"/>
  <c r="H28" i="37" s="1"/>
  <c r="I28" i="37" s="1"/>
  <c r="G79" i="37"/>
  <c r="I79" i="37"/>
  <c r="I75" i="37"/>
  <c r="I21" i="37"/>
  <c r="Q41" i="24" s="1"/>
  <c r="E75" i="37"/>
  <c r="J70" i="37"/>
  <c r="H30" i="37" s="1"/>
  <c r="I30" i="37" s="1"/>
  <c r="G77" i="37"/>
  <c r="G75" i="37"/>
  <c r="J66" i="37"/>
  <c r="F75" i="37"/>
  <c r="F77" i="37"/>
  <c r="J73" i="37"/>
  <c r="H33" i="37" s="1"/>
  <c r="I33" i="37" s="1"/>
  <c r="I17" i="37"/>
  <c r="F79" i="37"/>
  <c r="J71" i="37"/>
  <c r="H31" i="37" s="1"/>
  <c r="I31" i="37" s="1"/>
  <c r="D73" i="35"/>
  <c r="D72" i="35"/>
  <c r="D71" i="35"/>
  <c r="C72" i="35"/>
  <c r="C71" i="35"/>
  <c r="C70" i="35"/>
  <c r="D69" i="35"/>
  <c r="D65" i="35"/>
  <c r="D77" i="35" s="1"/>
  <c r="D66" i="35"/>
  <c r="D67" i="35"/>
  <c r="D68" i="35"/>
  <c r="D70" i="35"/>
  <c r="D64" i="35"/>
  <c r="C73" i="35"/>
  <c r="C69" i="35"/>
  <c r="C68" i="35"/>
  <c r="C67" i="35"/>
  <c r="C66" i="35"/>
  <c r="C65" i="35"/>
  <c r="C64" i="35"/>
  <c r="C75" i="35" l="1"/>
  <c r="D75" i="35"/>
  <c r="J77" i="37"/>
  <c r="J79" i="37"/>
  <c r="H26" i="37"/>
  <c r="H37" i="37" s="1"/>
  <c r="J75" i="37"/>
  <c r="H39" i="37"/>
  <c r="I24" i="37"/>
  <c r="D79" i="35"/>
  <c r="I39" i="37" l="1"/>
  <c r="Q17" i="24" s="1"/>
  <c r="I26" i="37"/>
  <c r="I41" i="37" s="1"/>
  <c r="Q39" i="24" s="1"/>
  <c r="H41" i="37"/>
  <c r="E9" i="35"/>
  <c r="I37" i="37" l="1"/>
  <c r="F41" i="35"/>
  <c r="E41" i="35"/>
  <c r="D41" i="35"/>
  <c r="C41" i="35"/>
  <c r="P40" i="24" s="1"/>
  <c r="F39" i="35"/>
  <c r="E39" i="35"/>
  <c r="D39" i="35"/>
  <c r="C39" i="35"/>
  <c r="P18" i="24" s="1"/>
  <c r="F37" i="35"/>
  <c r="E37" i="35"/>
  <c r="C37" i="35"/>
  <c r="G34" i="35"/>
  <c r="I34" i="35" s="1"/>
  <c r="G33" i="35"/>
  <c r="G32" i="35"/>
  <c r="G31" i="35"/>
  <c r="G30" i="35"/>
  <c r="G29" i="35"/>
  <c r="G28" i="35"/>
  <c r="G27" i="35"/>
  <c r="G26" i="35"/>
  <c r="G25" i="35"/>
  <c r="G24" i="35"/>
  <c r="G21" i="35"/>
  <c r="F21" i="35"/>
  <c r="E21" i="35"/>
  <c r="C21" i="35"/>
  <c r="P35" i="24" s="1"/>
  <c r="G19" i="35"/>
  <c r="F19" i="35"/>
  <c r="E19" i="35"/>
  <c r="C19" i="35"/>
  <c r="P13" i="24" s="1"/>
  <c r="G17" i="35"/>
  <c r="F17" i="35"/>
  <c r="C17" i="35"/>
  <c r="H16" i="35"/>
  <c r="I16" i="35" s="1"/>
  <c r="H15" i="35"/>
  <c r="F74" i="35" s="1"/>
  <c r="I14" i="35"/>
  <c r="H13" i="35"/>
  <c r="H12" i="35"/>
  <c r="H11" i="35"/>
  <c r="H10" i="35"/>
  <c r="I10" i="35" s="1"/>
  <c r="H9" i="35"/>
  <c r="E17" i="35"/>
  <c r="H8" i="35"/>
  <c r="H7" i="35"/>
  <c r="H6" i="35"/>
  <c r="H5" i="35"/>
  <c r="H4" i="35"/>
  <c r="H3" i="35"/>
  <c r="G64" i="35" l="1"/>
  <c r="F64" i="35"/>
  <c r="I69" i="35"/>
  <c r="G69" i="35"/>
  <c r="I71" i="35"/>
  <c r="G71" i="35"/>
  <c r="I66" i="35"/>
  <c r="G66" i="35"/>
  <c r="G75" i="35" s="1"/>
  <c r="I72" i="35"/>
  <c r="G72" i="35"/>
  <c r="I67" i="35"/>
  <c r="G67" i="35"/>
  <c r="G70" i="35"/>
  <c r="I73" i="35"/>
  <c r="G73" i="35"/>
  <c r="I65" i="35"/>
  <c r="I77" i="35" s="1"/>
  <c r="G65" i="35"/>
  <c r="G77" i="35" s="1"/>
  <c r="I68" i="35"/>
  <c r="G68" i="35"/>
  <c r="H71" i="35"/>
  <c r="I64" i="35"/>
  <c r="G39" i="35"/>
  <c r="H65" i="35"/>
  <c r="I70" i="35"/>
  <c r="I11" i="35"/>
  <c r="E74" i="35"/>
  <c r="G41" i="35"/>
  <c r="I13" i="35"/>
  <c r="H73" i="35"/>
  <c r="I12" i="35"/>
  <c r="H72" i="35"/>
  <c r="I8" i="35"/>
  <c r="H69" i="35"/>
  <c r="I4" i="35"/>
  <c r="H67" i="35"/>
  <c r="H70" i="35"/>
  <c r="I6" i="35"/>
  <c r="I79" i="35"/>
  <c r="I9" i="35"/>
  <c r="H19" i="35"/>
  <c r="F65" i="35"/>
  <c r="F66" i="35"/>
  <c r="F67" i="35"/>
  <c r="F68" i="35"/>
  <c r="F69" i="35"/>
  <c r="F70" i="35"/>
  <c r="F71" i="35"/>
  <c r="F72" i="35"/>
  <c r="F73" i="35"/>
  <c r="H17" i="35"/>
  <c r="H21" i="35"/>
  <c r="H66" i="35"/>
  <c r="H68" i="35"/>
  <c r="G37" i="35"/>
  <c r="D37" i="35"/>
  <c r="H64" i="35"/>
  <c r="I3" i="35"/>
  <c r="I5" i="35"/>
  <c r="I7" i="35"/>
  <c r="I15" i="35"/>
  <c r="E64" i="35"/>
  <c r="J64" i="35" s="1"/>
  <c r="E65" i="35"/>
  <c r="E66" i="35"/>
  <c r="E67" i="35"/>
  <c r="E68" i="35"/>
  <c r="E69" i="35"/>
  <c r="E70" i="35"/>
  <c r="E71" i="35"/>
  <c r="E72" i="35"/>
  <c r="E73" i="35"/>
  <c r="G79" i="35" l="1"/>
  <c r="I75" i="35"/>
  <c r="J72" i="35"/>
  <c r="H32" i="35" s="1"/>
  <c r="I32" i="35" s="1"/>
  <c r="J73" i="35"/>
  <c r="H33" i="35" s="1"/>
  <c r="I33" i="35" s="1"/>
  <c r="J70" i="35"/>
  <c r="H30" i="35" s="1"/>
  <c r="I30" i="35" s="1"/>
  <c r="J69" i="35"/>
  <c r="H29" i="35" s="1"/>
  <c r="I29" i="35" s="1"/>
  <c r="H79" i="35"/>
  <c r="J65" i="35"/>
  <c r="H25" i="35" s="1"/>
  <c r="I25" i="35" s="1"/>
  <c r="J71" i="35"/>
  <c r="H31" i="35" s="1"/>
  <c r="I31" i="35" s="1"/>
  <c r="J67" i="35"/>
  <c r="H27" i="35" s="1"/>
  <c r="I27" i="35" s="1"/>
  <c r="E79" i="35"/>
  <c r="J68" i="35"/>
  <c r="H28" i="35" s="1"/>
  <c r="I28" i="35" s="1"/>
  <c r="H75" i="35"/>
  <c r="H77" i="35"/>
  <c r="I17" i="35"/>
  <c r="I19" i="35"/>
  <c r="P19" i="24" s="1"/>
  <c r="F79" i="35"/>
  <c r="F75" i="35"/>
  <c r="F77" i="35"/>
  <c r="E77" i="35"/>
  <c r="E75" i="35"/>
  <c r="C79" i="35"/>
  <c r="J66" i="35"/>
  <c r="J74" i="35"/>
  <c r="C77" i="35"/>
  <c r="I21" i="35"/>
  <c r="P41" i="24" s="1"/>
  <c r="D32" i="34"/>
  <c r="E10" i="34"/>
  <c r="J75" i="35" l="1"/>
  <c r="H24" i="35"/>
  <c r="J77" i="35"/>
  <c r="J79" i="35"/>
  <c r="H26" i="35"/>
  <c r="F72" i="34"/>
  <c r="F71" i="34"/>
  <c r="F70" i="34"/>
  <c r="F69" i="34"/>
  <c r="F68" i="34"/>
  <c r="F67" i="34"/>
  <c r="F66" i="34"/>
  <c r="F65" i="34"/>
  <c r="F64" i="34"/>
  <c r="F63" i="34"/>
  <c r="I24" i="35" l="1"/>
  <c r="H39" i="35"/>
  <c r="H37" i="35"/>
  <c r="H41" i="35"/>
  <c r="I26" i="35"/>
  <c r="I41" i="35" s="1"/>
  <c r="P39" i="24" s="1"/>
  <c r="L73" i="34"/>
  <c r="L72" i="34"/>
  <c r="L71" i="34"/>
  <c r="L70" i="34"/>
  <c r="L69" i="34"/>
  <c r="L68" i="34"/>
  <c r="L67" i="34"/>
  <c r="L66" i="34"/>
  <c r="L65" i="34"/>
  <c r="L64" i="34"/>
  <c r="L63" i="34"/>
  <c r="F43" i="34"/>
  <c r="E43" i="34"/>
  <c r="D43" i="34"/>
  <c r="C43" i="34"/>
  <c r="O40" i="24" s="1"/>
  <c r="F41" i="34"/>
  <c r="E41" i="34"/>
  <c r="D41" i="34"/>
  <c r="C41" i="34"/>
  <c r="O18" i="24" s="1"/>
  <c r="F39" i="34"/>
  <c r="E39" i="34"/>
  <c r="D39" i="34"/>
  <c r="C39" i="34"/>
  <c r="G36" i="34"/>
  <c r="I36" i="34" s="1"/>
  <c r="G35" i="34"/>
  <c r="G34" i="34"/>
  <c r="G33" i="34"/>
  <c r="G32" i="34"/>
  <c r="G31" i="34"/>
  <c r="G30" i="34"/>
  <c r="G29" i="34"/>
  <c r="G28" i="34"/>
  <c r="G27" i="34"/>
  <c r="G26" i="34"/>
  <c r="G22" i="34"/>
  <c r="F22" i="34"/>
  <c r="E22" i="34"/>
  <c r="C22" i="34"/>
  <c r="O35" i="24" s="1"/>
  <c r="G20" i="34"/>
  <c r="F20" i="34"/>
  <c r="E20" i="34"/>
  <c r="C20" i="34"/>
  <c r="O13" i="24" s="1"/>
  <c r="G18" i="34"/>
  <c r="F18" i="34"/>
  <c r="C18" i="34"/>
  <c r="H17" i="34"/>
  <c r="I17" i="34" s="1"/>
  <c r="H16" i="34"/>
  <c r="I16" i="34" s="1"/>
  <c r="I15" i="34"/>
  <c r="H14" i="34"/>
  <c r="C72" i="34" s="1"/>
  <c r="H13" i="34"/>
  <c r="G71" i="34" s="1"/>
  <c r="H12" i="34"/>
  <c r="H11" i="34"/>
  <c r="I11" i="34" s="1"/>
  <c r="H10" i="34"/>
  <c r="C69" i="34" s="1"/>
  <c r="I10" i="34"/>
  <c r="H9" i="34"/>
  <c r="H68" i="34" s="1"/>
  <c r="H8" i="34"/>
  <c r="I8" i="34" s="1"/>
  <c r="H7" i="34"/>
  <c r="G66" i="34" s="1"/>
  <c r="H6" i="34"/>
  <c r="H5" i="34"/>
  <c r="C64" i="34" s="1"/>
  <c r="H4" i="34"/>
  <c r="C63" i="34" s="1"/>
  <c r="I37" i="35" l="1"/>
  <c r="I39" i="35"/>
  <c r="P17" i="24" s="1"/>
  <c r="H71" i="34"/>
  <c r="D71" i="34"/>
  <c r="H66" i="34"/>
  <c r="G43" i="34"/>
  <c r="G64" i="34"/>
  <c r="H64" i="34"/>
  <c r="D64" i="34"/>
  <c r="C71" i="34"/>
  <c r="C68" i="34"/>
  <c r="D63" i="34"/>
  <c r="D76" i="34" s="1"/>
  <c r="C66" i="34"/>
  <c r="D68" i="34"/>
  <c r="I4" i="34"/>
  <c r="D66" i="34"/>
  <c r="C67" i="34"/>
  <c r="G68" i="34"/>
  <c r="E71" i="34"/>
  <c r="I13" i="34"/>
  <c r="C76" i="34"/>
  <c r="E65" i="34"/>
  <c r="H65" i="34"/>
  <c r="D65" i="34"/>
  <c r="H22" i="34"/>
  <c r="E70" i="34"/>
  <c r="I12" i="34"/>
  <c r="H70" i="34"/>
  <c r="D70" i="34"/>
  <c r="H18" i="34"/>
  <c r="G39" i="34"/>
  <c r="E67" i="34"/>
  <c r="H67" i="34"/>
  <c r="D67" i="34"/>
  <c r="E69" i="34"/>
  <c r="H69" i="34"/>
  <c r="D69" i="34"/>
  <c r="E73" i="34"/>
  <c r="D73" i="34"/>
  <c r="E18" i="34"/>
  <c r="C70" i="34"/>
  <c r="C73" i="34"/>
  <c r="C65" i="34"/>
  <c r="G70" i="34"/>
  <c r="E63" i="34"/>
  <c r="H20" i="34"/>
  <c r="H63" i="34"/>
  <c r="I6" i="34"/>
  <c r="E72" i="34"/>
  <c r="I14" i="34"/>
  <c r="H72" i="34"/>
  <c r="D72" i="34"/>
  <c r="G63" i="34"/>
  <c r="G65" i="34"/>
  <c r="G67" i="34"/>
  <c r="G69" i="34"/>
  <c r="G72" i="34"/>
  <c r="G41" i="34"/>
  <c r="E64" i="34"/>
  <c r="E66" i="34"/>
  <c r="E68" i="34"/>
  <c r="I5" i="34"/>
  <c r="I7" i="34"/>
  <c r="I9" i="34"/>
  <c r="N18" i="24"/>
  <c r="N13" i="24"/>
  <c r="E67" i="33"/>
  <c r="D32" i="33"/>
  <c r="E10" i="33"/>
  <c r="E18" i="33" s="1"/>
  <c r="L73" i="33"/>
  <c r="D73" i="33"/>
  <c r="L72" i="33"/>
  <c r="L71" i="33"/>
  <c r="L70" i="33"/>
  <c r="L69" i="33"/>
  <c r="L68" i="33"/>
  <c r="L67" i="33"/>
  <c r="L66" i="33"/>
  <c r="H66" i="33"/>
  <c r="L65" i="33"/>
  <c r="L64" i="33"/>
  <c r="L63" i="33"/>
  <c r="F43" i="33"/>
  <c r="E43" i="33"/>
  <c r="D43" i="33"/>
  <c r="C43" i="33"/>
  <c r="N40" i="24" s="1"/>
  <c r="F41" i="33"/>
  <c r="E41" i="33"/>
  <c r="D41" i="33"/>
  <c r="C41" i="33"/>
  <c r="F39" i="33"/>
  <c r="E39" i="33"/>
  <c r="C39" i="33"/>
  <c r="G36" i="33"/>
  <c r="I36" i="33" s="1"/>
  <c r="G35" i="33"/>
  <c r="G34" i="33"/>
  <c r="G33" i="33"/>
  <c r="G32" i="33"/>
  <c r="D39" i="33"/>
  <c r="G31" i="33"/>
  <c r="G30" i="33"/>
  <c r="G29" i="33"/>
  <c r="G28" i="33"/>
  <c r="G27" i="33"/>
  <c r="G26" i="33"/>
  <c r="G22" i="33"/>
  <c r="F22" i="33"/>
  <c r="E22" i="33"/>
  <c r="C22" i="33"/>
  <c r="N35" i="24" s="1"/>
  <c r="G20" i="33"/>
  <c r="F20" i="33"/>
  <c r="E20" i="33"/>
  <c r="C20" i="33"/>
  <c r="G18" i="33"/>
  <c r="F18" i="33"/>
  <c r="C18" i="33"/>
  <c r="H17" i="33"/>
  <c r="I17" i="33" s="1"/>
  <c r="I16" i="33"/>
  <c r="H16" i="33"/>
  <c r="E73" i="33" s="1"/>
  <c r="I15" i="33"/>
  <c r="H14" i="33"/>
  <c r="G72" i="33" s="1"/>
  <c r="H13" i="33"/>
  <c r="G71" i="33" s="1"/>
  <c r="H12" i="33"/>
  <c r="G70" i="33" s="1"/>
  <c r="H11" i="33"/>
  <c r="I11" i="33" s="1"/>
  <c r="H10" i="33"/>
  <c r="G69" i="33" s="1"/>
  <c r="H9" i="33"/>
  <c r="G68" i="33" s="1"/>
  <c r="H8" i="33"/>
  <c r="G67" i="33" s="1"/>
  <c r="H7" i="33"/>
  <c r="G66" i="33" s="1"/>
  <c r="H6" i="33"/>
  <c r="G65" i="33" s="1"/>
  <c r="H5" i="33"/>
  <c r="G64" i="33" s="1"/>
  <c r="H4" i="33"/>
  <c r="G63" i="33" s="1"/>
  <c r="E70" i="33" l="1"/>
  <c r="E63" i="33"/>
  <c r="E71" i="33"/>
  <c r="E64" i="33"/>
  <c r="E72" i="33"/>
  <c r="E69" i="33"/>
  <c r="E65" i="33"/>
  <c r="E68" i="33"/>
  <c r="E74" i="33" s="1"/>
  <c r="I20" i="34"/>
  <c r="O19" i="24" s="1"/>
  <c r="C73" i="33"/>
  <c r="E66" i="33"/>
  <c r="I66" i="34"/>
  <c r="H29" i="34" s="1"/>
  <c r="I29" i="34" s="1"/>
  <c r="I64" i="34"/>
  <c r="H27" i="34" s="1"/>
  <c r="I27" i="34" s="1"/>
  <c r="I69" i="34"/>
  <c r="H32" i="34" s="1"/>
  <c r="I32" i="34" s="1"/>
  <c r="I68" i="34"/>
  <c r="H31" i="34" s="1"/>
  <c r="I31" i="34" s="1"/>
  <c r="I71" i="34"/>
  <c r="H34" i="34" s="1"/>
  <c r="I34" i="34" s="1"/>
  <c r="D74" i="34"/>
  <c r="I67" i="34"/>
  <c r="H30" i="34" s="1"/>
  <c r="I30" i="34" s="1"/>
  <c r="I70" i="34"/>
  <c r="H33" i="34" s="1"/>
  <c r="I33" i="34" s="1"/>
  <c r="G74" i="34"/>
  <c r="G76" i="34"/>
  <c r="H74" i="34"/>
  <c r="H76" i="34"/>
  <c r="I72" i="34"/>
  <c r="H35" i="34" s="1"/>
  <c r="I35" i="34" s="1"/>
  <c r="C78" i="34"/>
  <c r="I65" i="34"/>
  <c r="F78" i="34"/>
  <c r="I73" i="34"/>
  <c r="D78" i="34"/>
  <c r="E74" i="34"/>
  <c r="E76" i="34"/>
  <c r="H78" i="34"/>
  <c r="C74" i="34"/>
  <c r="G78" i="34"/>
  <c r="I22" i="34"/>
  <c r="O41" i="24" s="1"/>
  <c r="F76" i="34"/>
  <c r="F74" i="34"/>
  <c r="I18" i="34"/>
  <c r="E78" i="34"/>
  <c r="I63" i="34"/>
  <c r="I73" i="33"/>
  <c r="E76" i="33"/>
  <c r="H71" i="33"/>
  <c r="D67" i="33"/>
  <c r="I8" i="33"/>
  <c r="H67" i="33"/>
  <c r="H63" i="33"/>
  <c r="H64" i="33"/>
  <c r="H68" i="33"/>
  <c r="G78" i="33"/>
  <c r="D64" i="33"/>
  <c r="H65" i="33"/>
  <c r="I6" i="33"/>
  <c r="I4" i="33"/>
  <c r="D63" i="33"/>
  <c r="D76" i="33" s="1"/>
  <c r="D65" i="33"/>
  <c r="D66" i="33"/>
  <c r="D68" i="33"/>
  <c r="D71" i="33"/>
  <c r="G74" i="33"/>
  <c r="G76" i="33"/>
  <c r="G43" i="33"/>
  <c r="D69" i="33"/>
  <c r="D70" i="33"/>
  <c r="H70" i="33"/>
  <c r="D72" i="33"/>
  <c r="H72" i="33"/>
  <c r="I12" i="33"/>
  <c r="H20" i="33"/>
  <c r="G41" i="33"/>
  <c r="I7" i="33"/>
  <c r="G39" i="33"/>
  <c r="F63" i="33"/>
  <c r="F64" i="33"/>
  <c r="F65" i="33"/>
  <c r="F66" i="33"/>
  <c r="F67" i="33"/>
  <c r="F68" i="33"/>
  <c r="F69" i="33"/>
  <c r="F70" i="33"/>
  <c r="F71" i="33"/>
  <c r="F72" i="33"/>
  <c r="H69" i="33"/>
  <c r="I10" i="33"/>
  <c r="I14" i="33"/>
  <c r="I5" i="33"/>
  <c r="I9" i="33"/>
  <c r="I13" i="33"/>
  <c r="H18" i="33"/>
  <c r="H22" i="33"/>
  <c r="C63" i="33"/>
  <c r="C64" i="33"/>
  <c r="C65" i="33"/>
  <c r="C66" i="33"/>
  <c r="I66" i="33" s="1"/>
  <c r="H29" i="33" s="1"/>
  <c r="I29" i="33" s="1"/>
  <c r="C67" i="33"/>
  <c r="C68" i="33"/>
  <c r="C69" i="33"/>
  <c r="C70" i="33"/>
  <c r="C71" i="33"/>
  <c r="C72" i="33"/>
  <c r="E68" i="32"/>
  <c r="E78" i="33" l="1"/>
  <c r="I78" i="34"/>
  <c r="H28" i="34"/>
  <c r="I74" i="34"/>
  <c r="H26" i="34"/>
  <c r="I76" i="34"/>
  <c r="D78" i="33"/>
  <c r="D74" i="33"/>
  <c r="H74" i="33"/>
  <c r="I20" i="33"/>
  <c r="N19" i="24" s="1"/>
  <c r="H78" i="33"/>
  <c r="H76" i="33"/>
  <c r="I70" i="33"/>
  <c r="H33" i="33" s="1"/>
  <c r="I33" i="33" s="1"/>
  <c r="I69" i="33"/>
  <c r="H32" i="33" s="1"/>
  <c r="I32" i="33" s="1"/>
  <c r="I22" i="33"/>
  <c r="N41" i="24" s="1"/>
  <c r="C78" i="33"/>
  <c r="I65" i="33"/>
  <c r="I72" i="33"/>
  <c r="H35" i="33" s="1"/>
  <c r="I35" i="33" s="1"/>
  <c r="I68" i="33"/>
  <c r="H31" i="33" s="1"/>
  <c r="I31" i="33" s="1"/>
  <c r="I64" i="33"/>
  <c r="H27" i="33" s="1"/>
  <c r="I27" i="33" s="1"/>
  <c r="F74" i="33"/>
  <c r="F76" i="33"/>
  <c r="I71" i="33"/>
  <c r="H34" i="33" s="1"/>
  <c r="I34" i="33" s="1"/>
  <c r="I67" i="33"/>
  <c r="H30" i="33" s="1"/>
  <c r="I30" i="33" s="1"/>
  <c r="C74" i="33"/>
  <c r="I63" i="33"/>
  <c r="C76" i="33"/>
  <c r="F78" i="33"/>
  <c r="I18" i="33"/>
  <c r="C43" i="32"/>
  <c r="M40" i="24" s="1"/>
  <c r="M26" i="24"/>
  <c r="N26" i="24" s="1"/>
  <c r="O26" i="24" s="1"/>
  <c r="P26" i="24" s="1"/>
  <c r="Q26" i="24" s="1"/>
  <c r="D32" i="32"/>
  <c r="H41" i="34" l="1"/>
  <c r="H39" i="34"/>
  <c r="I26" i="34"/>
  <c r="H43" i="34"/>
  <c r="I28" i="34"/>
  <c r="I43" i="34" s="1"/>
  <c r="O39" i="24" s="1"/>
  <c r="I74" i="33"/>
  <c r="I76" i="33"/>
  <c r="H26" i="33"/>
  <c r="I78" i="33"/>
  <c r="H28" i="33"/>
  <c r="E10" i="32"/>
  <c r="E18" i="32" s="1"/>
  <c r="E72" i="32"/>
  <c r="E71" i="32"/>
  <c r="E70" i="32"/>
  <c r="E69" i="32"/>
  <c r="E67" i="32"/>
  <c r="E66" i="32"/>
  <c r="E65" i="32"/>
  <c r="E64" i="32"/>
  <c r="E63" i="32"/>
  <c r="L73" i="32"/>
  <c r="L72" i="32"/>
  <c r="L71" i="32"/>
  <c r="L70" i="32"/>
  <c r="L69" i="32"/>
  <c r="L68" i="32"/>
  <c r="L67" i="32"/>
  <c r="L66" i="32"/>
  <c r="L65" i="32"/>
  <c r="L64" i="32"/>
  <c r="L63" i="32"/>
  <c r="C73" i="32"/>
  <c r="F43" i="32"/>
  <c r="E43" i="32"/>
  <c r="D43" i="32"/>
  <c r="F41" i="32"/>
  <c r="E41" i="32"/>
  <c r="D41" i="32"/>
  <c r="C41" i="32"/>
  <c r="M18" i="24" s="1"/>
  <c r="F39" i="32"/>
  <c r="E39" i="32"/>
  <c r="C39" i="32"/>
  <c r="G36" i="32"/>
  <c r="I36" i="32" s="1"/>
  <c r="G35" i="32"/>
  <c r="G34" i="32"/>
  <c r="G33" i="32"/>
  <c r="G32" i="32"/>
  <c r="G31" i="32"/>
  <c r="G30" i="32"/>
  <c r="G29" i="32"/>
  <c r="G28" i="32"/>
  <c r="G27" i="32"/>
  <c r="G26" i="32"/>
  <c r="G22" i="32"/>
  <c r="F22" i="32"/>
  <c r="E22" i="32"/>
  <c r="C22" i="32"/>
  <c r="M35" i="24" s="1"/>
  <c r="G20" i="32"/>
  <c r="F20" i="32"/>
  <c r="E20" i="32"/>
  <c r="C20" i="32"/>
  <c r="M13" i="24" s="1"/>
  <c r="G18" i="32"/>
  <c r="F18" i="32"/>
  <c r="C18" i="32"/>
  <c r="H17" i="32"/>
  <c r="D73" i="32" s="1"/>
  <c r="H16" i="32"/>
  <c r="I16" i="32" s="1"/>
  <c r="I15" i="32"/>
  <c r="H14" i="32"/>
  <c r="C72" i="32" s="1"/>
  <c r="H13" i="32"/>
  <c r="H71" i="32" s="1"/>
  <c r="H12" i="32"/>
  <c r="G70" i="32" s="1"/>
  <c r="H11" i="32"/>
  <c r="I11" i="32" s="1"/>
  <c r="H10" i="32"/>
  <c r="H9" i="32"/>
  <c r="F68" i="32" s="1"/>
  <c r="H8" i="32"/>
  <c r="H67" i="32" s="1"/>
  <c r="H7" i="32"/>
  <c r="G66" i="32" s="1"/>
  <c r="H6" i="32"/>
  <c r="H65" i="32" s="1"/>
  <c r="H5" i="32"/>
  <c r="C64" i="32" s="1"/>
  <c r="H4" i="32"/>
  <c r="H63" i="32" s="1"/>
  <c r="H69" i="32" l="1"/>
  <c r="D68" i="32"/>
  <c r="I41" i="34"/>
  <c r="O17" i="24" s="1"/>
  <c r="I39" i="34"/>
  <c r="H39" i="33"/>
  <c r="H41" i="33"/>
  <c r="I26" i="33"/>
  <c r="H43" i="33"/>
  <c r="I28" i="33"/>
  <c r="I43" i="33" s="1"/>
  <c r="N39" i="24" s="1"/>
  <c r="H64" i="32"/>
  <c r="H76" i="32" s="1"/>
  <c r="I9" i="32"/>
  <c r="D64" i="32"/>
  <c r="G68" i="32"/>
  <c r="C68" i="32"/>
  <c r="H68" i="32"/>
  <c r="F66" i="32"/>
  <c r="D72" i="32"/>
  <c r="H72" i="32"/>
  <c r="I7" i="32"/>
  <c r="I14" i="32"/>
  <c r="F64" i="32"/>
  <c r="D70" i="32"/>
  <c r="F72" i="32"/>
  <c r="I5" i="32"/>
  <c r="I12" i="32"/>
  <c r="G64" i="32"/>
  <c r="F70" i="32"/>
  <c r="G72" i="32"/>
  <c r="H70" i="32"/>
  <c r="H66" i="32"/>
  <c r="I10" i="32"/>
  <c r="D66" i="32"/>
  <c r="I73" i="32"/>
  <c r="F65" i="32"/>
  <c r="E78" i="32"/>
  <c r="H22" i="32"/>
  <c r="I6" i="32"/>
  <c r="D65" i="32"/>
  <c r="D71" i="32"/>
  <c r="G71" i="32"/>
  <c r="C71" i="32"/>
  <c r="I13" i="32"/>
  <c r="F71" i="32"/>
  <c r="G39" i="32"/>
  <c r="G41" i="32"/>
  <c r="D63" i="32"/>
  <c r="G63" i="32"/>
  <c r="C63" i="32"/>
  <c r="H18" i="32"/>
  <c r="I4" i="32"/>
  <c r="F63" i="32"/>
  <c r="C69" i="32"/>
  <c r="I17" i="32"/>
  <c r="H20" i="32"/>
  <c r="C65" i="32"/>
  <c r="G69" i="32"/>
  <c r="D67" i="32"/>
  <c r="G67" i="32"/>
  <c r="C67" i="32"/>
  <c r="I8" i="32"/>
  <c r="F67" i="32"/>
  <c r="F69" i="32"/>
  <c r="D69" i="32"/>
  <c r="G43" i="32"/>
  <c r="G65" i="32"/>
  <c r="D39" i="32"/>
  <c r="C66" i="32"/>
  <c r="C70" i="32"/>
  <c r="F10" i="31"/>
  <c r="I64" i="32" l="1"/>
  <c r="H27" i="32" s="1"/>
  <c r="I27" i="32" s="1"/>
  <c r="I68" i="32"/>
  <c r="H31" i="32" s="1"/>
  <c r="I31" i="32" s="1"/>
  <c r="I41" i="33"/>
  <c r="N17" i="24" s="1"/>
  <c r="I39" i="33"/>
  <c r="H78" i="32"/>
  <c r="G78" i="32"/>
  <c r="I72" i="32"/>
  <c r="H35" i="32" s="1"/>
  <c r="I35" i="32" s="1"/>
  <c r="I66" i="32"/>
  <c r="H29" i="32" s="1"/>
  <c r="I29" i="32" s="1"/>
  <c r="H74" i="32"/>
  <c r="I70" i="32"/>
  <c r="H33" i="32" s="1"/>
  <c r="I33" i="32" s="1"/>
  <c r="E74" i="32"/>
  <c r="E76" i="32"/>
  <c r="C76" i="32"/>
  <c r="C74" i="32"/>
  <c r="I63" i="32"/>
  <c r="I69" i="32"/>
  <c r="H32" i="32" s="1"/>
  <c r="I32" i="32" s="1"/>
  <c r="F74" i="32"/>
  <c r="F76" i="32"/>
  <c r="G76" i="32"/>
  <c r="G74" i="32"/>
  <c r="D78" i="32"/>
  <c r="F78" i="32"/>
  <c r="I18" i="32"/>
  <c r="I20" i="32"/>
  <c r="M19" i="24" s="1"/>
  <c r="D74" i="32"/>
  <c r="D76" i="32"/>
  <c r="I71" i="32"/>
  <c r="H34" i="32" s="1"/>
  <c r="I34" i="32" s="1"/>
  <c r="I22" i="32"/>
  <c r="M41" i="24" s="1"/>
  <c r="I67" i="32"/>
  <c r="H30" i="32" s="1"/>
  <c r="I30" i="32" s="1"/>
  <c r="C78" i="32"/>
  <c r="I65" i="32"/>
  <c r="D32" i="31"/>
  <c r="E10" i="31"/>
  <c r="H28" i="32" l="1"/>
  <c r="I78" i="32"/>
  <c r="I74" i="32"/>
  <c r="I76" i="32"/>
  <c r="H26" i="32"/>
  <c r="H73" i="31"/>
  <c r="H71" i="31"/>
  <c r="H72" i="31"/>
  <c r="H70" i="31"/>
  <c r="H69" i="31"/>
  <c r="H64" i="31"/>
  <c r="H65" i="31"/>
  <c r="H66" i="31"/>
  <c r="H67" i="31"/>
  <c r="H68" i="31"/>
  <c r="H63" i="31"/>
  <c r="F43" i="31"/>
  <c r="E43" i="31"/>
  <c r="D43" i="31"/>
  <c r="C43" i="31"/>
  <c r="L40" i="24" s="1"/>
  <c r="F41" i="31"/>
  <c r="E41" i="31"/>
  <c r="D41" i="31"/>
  <c r="C41" i="31"/>
  <c r="L18" i="24" s="1"/>
  <c r="F39" i="31"/>
  <c r="E39" i="31"/>
  <c r="C39" i="31"/>
  <c r="G36" i="31"/>
  <c r="I36" i="31" s="1"/>
  <c r="G35" i="31"/>
  <c r="G34" i="31"/>
  <c r="G33" i="31"/>
  <c r="G32" i="31"/>
  <c r="G31" i="31"/>
  <c r="G30" i="31"/>
  <c r="G29" i="31"/>
  <c r="G28" i="31"/>
  <c r="G27" i="31"/>
  <c r="G26" i="31"/>
  <c r="G22" i="31"/>
  <c r="F22" i="31"/>
  <c r="E22" i="31"/>
  <c r="C22" i="31"/>
  <c r="L35" i="24" s="1"/>
  <c r="G20" i="31"/>
  <c r="F20" i="31"/>
  <c r="E20" i="31"/>
  <c r="C20" i="31"/>
  <c r="L13" i="24" s="1"/>
  <c r="G18" i="31"/>
  <c r="F18" i="31"/>
  <c r="C18" i="31"/>
  <c r="H17" i="31"/>
  <c r="I17" i="31" s="1"/>
  <c r="H16" i="31"/>
  <c r="C73" i="31" s="1"/>
  <c r="I15" i="31"/>
  <c r="H14" i="31"/>
  <c r="F72" i="31" s="1"/>
  <c r="H13" i="31"/>
  <c r="E71" i="31" s="1"/>
  <c r="H12" i="31"/>
  <c r="E70" i="31" s="1"/>
  <c r="H11" i="31"/>
  <c r="I11" i="31" s="1"/>
  <c r="H10" i="31"/>
  <c r="H9" i="31"/>
  <c r="F68" i="31" s="1"/>
  <c r="H8" i="31"/>
  <c r="E67" i="31" s="1"/>
  <c r="H7" i="31"/>
  <c r="H6" i="31"/>
  <c r="G65" i="31" s="1"/>
  <c r="H5" i="31"/>
  <c r="F64" i="31" s="1"/>
  <c r="H4" i="31"/>
  <c r="E63" i="31" s="1"/>
  <c r="G69" i="31" l="1"/>
  <c r="D73" i="31"/>
  <c r="H39" i="32"/>
  <c r="H41" i="32"/>
  <c r="I26" i="32"/>
  <c r="H43" i="32"/>
  <c r="I28" i="32"/>
  <c r="I43" i="32" s="1"/>
  <c r="M39" i="24" s="1"/>
  <c r="G41" i="31"/>
  <c r="I10" i="31"/>
  <c r="E66" i="31"/>
  <c r="F67" i="31"/>
  <c r="F70" i="31"/>
  <c r="I7" i="31"/>
  <c r="D65" i="31"/>
  <c r="C68" i="31"/>
  <c r="D72" i="31"/>
  <c r="C64" i="31"/>
  <c r="I5" i="31"/>
  <c r="D64" i="31"/>
  <c r="G72" i="31"/>
  <c r="G64" i="31"/>
  <c r="D68" i="31"/>
  <c r="I9" i="31"/>
  <c r="F63" i="31"/>
  <c r="F76" i="31" s="1"/>
  <c r="F66" i="31"/>
  <c r="G68" i="31"/>
  <c r="C72" i="31"/>
  <c r="I73" i="31"/>
  <c r="G39" i="31"/>
  <c r="D69" i="31"/>
  <c r="F71" i="31"/>
  <c r="I13" i="31"/>
  <c r="H18" i="31"/>
  <c r="D39" i="31"/>
  <c r="C63" i="31"/>
  <c r="E69" i="31"/>
  <c r="C71" i="31"/>
  <c r="G71" i="31"/>
  <c r="I4" i="31"/>
  <c r="I6" i="31"/>
  <c r="I8" i="31"/>
  <c r="I16" i="31"/>
  <c r="E18" i="31"/>
  <c r="G43" i="31"/>
  <c r="D63" i="31"/>
  <c r="E64" i="31"/>
  <c r="E76" i="31" s="1"/>
  <c r="F65" i="31"/>
  <c r="C66" i="31"/>
  <c r="G66" i="31"/>
  <c r="D67" i="31"/>
  <c r="H78" i="31"/>
  <c r="E68" i="31"/>
  <c r="F69" i="31"/>
  <c r="C70" i="31"/>
  <c r="G70" i="31"/>
  <c r="D71" i="31"/>
  <c r="E72" i="31"/>
  <c r="H22" i="31"/>
  <c r="G63" i="31"/>
  <c r="E65" i="31"/>
  <c r="C67" i="31"/>
  <c r="G67" i="31"/>
  <c r="I12" i="31"/>
  <c r="I14" i="31"/>
  <c r="H20" i="31"/>
  <c r="C65" i="31"/>
  <c r="D66" i="31"/>
  <c r="C69" i="31"/>
  <c r="D70" i="31"/>
  <c r="D32" i="30"/>
  <c r="I39" i="32" l="1"/>
  <c r="I41" i="32"/>
  <c r="M17" i="24" s="1"/>
  <c r="F78" i="31"/>
  <c r="I68" i="31"/>
  <c r="H31" i="31" s="1"/>
  <c r="I31" i="31" s="1"/>
  <c r="I69" i="31"/>
  <c r="H32" i="31" s="1"/>
  <c r="I32" i="31" s="1"/>
  <c r="I67" i="31"/>
  <c r="H30" i="31" s="1"/>
  <c r="I30" i="31" s="1"/>
  <c r="I71" i="31"/>
  <c r="H34" i="31" s="1"/>
  <c r="I34" i="31" s="1"/>
  <c r="D78" i="31"/>
  <c r="E78" i="31"/>
  <c r="I72" i="31"/>
  <c r="H35" i="31" s="1"/>
  <c r="I35" i="31" s="1"/>
  <c r="G78" i="31"/>
  <c r="I70" i="31"/>
  <c r="H33" i="31" s="1"/>
  <c r="I33" i="31" s="1"/>
  <c r="C78" i="31"/>
  <c r="I65" i="31"/>
  <c r="G74" i="31"/>
  <c r="G76" i="31"/>
  <c r="H76" i="31"/>
  <c r="H74" i="31"/>
  <c r="C74" i="31"/>
  <c r="I63" i="31"/>
  <c r="C76" i="31"/>
  <c r="F74" i="31"/>
  <c r="E74" i="31"/>
  <c r="I64" i="31"/>
  <c r="H27" i="31" s="1"/>
  <c r="I27" i="31" s="1"/>
  <c r="I22" i="31"/>
  <c r="L41" i="24" s="1"/>
  <c r="I18" i="31"/>
  <c r="I20" i="31"/>
  <c r="L19" i="24" s="1"/>
  <c r="I66" i="31"/>
  <c r="H29" i="31" s="1"/>
  <c r="I29" i="31" s="1"/>
  <c r="D76" i="31"/>
  <c r="D74" i="31"/>
  <c r="E10" i="30"/>
  <c r="I78" i="31" l="1"/>
  <c r="H28" i="31"/>
  <c r="I76" i="31"/>
  <c r="I74" i="31"/>
  <c r="H26" i="31"/>
  <c r="K35" i="24"/>
  <c r="F43" i="30"/>
  <c r="E43" i="30"/>
  <c r="D43" i="30"/>
  <c r="C43" i="30"/>
  <c r="K40" i="24" s="1"/>
  <c r="F41" i="30"/>
  <c r="E41" i="30"/>
  <c r="D41" i="30"/>
  <c r="C41" i="30"/>
  <c r="K18" i="24" s="1"/>
  <c r="F39" i="30"/>
  <c r="E39" i="30"/>
  <c r="C39" i="30"/>
  <c r="G36" i="30"/>
  <c r="I36" i="30" s="1"/>
  <c r="G35" i="30"/>
  <c r="G34" i="30"/>
  <c r="G33" i="30"/>
  <c r="G32" i="30"/>
  <c r="D39" i="30"/>
  <c r="G31" i="30"/>
  <c r="G30" i="30"/>
  <c r="G29" i="30"/>
  <c r="G28" i="30"/>
  <c r="G27" i="30"/>
  <c r="G26" i="30"/>
  <c r="G22" i="30"/>
  <c r="F22" i="30"/>
  <c r="E22" i="30"/>
  <c r="C22" i="30"/>
  <c r="G20" i="30"/>
  <c r="F20" i="30"/>
  <c r="E20" i="30"/>
  <c r="C20" i="30"/>
  <c r="K13" i="24" s="1"/>
  <c r="G18" i="30"/>
  <c r="F18" i="30"/>
  <c r="E18" i="30"/>
  <c r="C18" i="30"/>
  <c r="H17" i="30"/>
  <c r="H16" i="30"/>
  <c r="I16" i="30" s="1"/>
  <c r="I15" i="30"/>
  <c r="H14" i="30"/>
  <c r="H13" i="30"/>
  <c r="G71" i="30" s="1"/>
  <c r="H12" i="30"/>
  <c r="H11" i="30"/>
  <c r="I11" i="30" s="1"/>
  <c r="H10" i="30"/>
  <c r="F69" i="30" s="1"/>
  <c r="H9" i="30"/>
  <c r="H8" i="30"/>
  <c r="G67" i="30" s="1"/>
  <c r="H7" i="30"/>
  <c r="D66" i="30" s="1"/>
  <c r="H6" i="30"/>
  <c r="E65" i="30" s="1"/>
  <c r="H5" i="30"/>
  <c r="F64" i="30" s="1"/>
  <c r="I4" i="30"/>
  <c r="H4" i="30"/>
  <c r="G63" i="30" s="1"/>
  <c r="H43" i="31" l="1"/>
  <c r="I28" i="31"/>
  <c r="I43" i="31" s="1"/>
  <c r="L39" i="24" s="1"/>
  <c r="H39" i="31"/>
  <c r="I26" i="31"/>
  <c r="H41" i="31"/>
  <c r="F65" i="30"/>
  <c r="D63" i="30"/>
  <c r="G65" i="30"/>
  <c r="E63" i="30"/>
  <c r="D67" i="30"/>
  <c r="H63" i="30"/>
  <c r="E67" i="30"/>
  <c r="D71" i="30"/>
  <c r="I8" i="30"/>
  <c r="C65" i="30"/>
  <c r="H65" i="30"/>
  <c r="F67" i="30"/>
  <c r="E71" i="30"/>
  <c r="I6" i="30"/>
  <c r="F63" i="30"/>
  <c r="F76" i="30" s="1"/>
  <c r="D65" i="30"/>
  <c r="H67" i="30"/>
  <c r="H71" i="30"/>
  <c r="H68" i="30"/>
  <c r="D68" i="30"/>
  <c r="G68" i="30"/>
  <c r="C68" i="30"/>
  <c r="I9" i="30"/>
  <c r="F68" i="30"/>
  <c r="H72" i="30"/>
  <c r="D72" i="30"/>
  <c r="G72" i="30"/>
  <c r="C72" i="30"/>
  <c r="F72" i="30"/>
  <c r="G43" i="30"/>
  <c r="F66" i="30"/>
  <c r="E66" i="30"/>
  <c r="I7" i="30"/>
  <c r="H66" i="30"/>
  <c r="F70" i="30"/>
  <c r="E70" i="30"/>
  <c r="H70" i="30"/>
  <c r="D70" i="30"/>
  <c r="I14" i="30"/>
  <c r="D73" i="30"/>
  <c r="I17" i="30"/>
  <c r="C73" i="30"/>
  <c r="G39" i="30"/>
  <c r="G66" i="30"/>
  <c r="C70" i="30"/>
  <c r="H64" i="30"/>
  <c r="D64" i="30"/>
  <c r="G64" i="30"/>
  <c r="C64" i="30"/>
  <c r="I5" i="30"/>
  <c r="I20" i="30" s="1"/>
  <c r="K19" i="24" s="1"/>
  <c r="E69" i="30"/>
  <c r="H69" i="30"/>
  <c r="D69" i="30"/>
  <c r="G69" i="30"/>
  <c r="C69" i="30"/>
  <c r="I12" i="30"/>
  <c r="E68" i="30"/>
  <c r="G70" i="30"/>
  <c r="E72" i="30"/>
  <c r="I10" i="30"/>
  <c r="H73" i="30"/>
  <c r="H20" i="30"/>
  <c r="G41" i="30"/>
  <c r="E64" i="30"/>
  <c r="C66" i="30"/>
  <c r="G76" i="30"/>
  <c r="F71" i="30"/>
  <c r="I13" i="30"/>
  <c r="H18" i="30"/>
  <c r="H22" i="30"/>
  <c r="C63" i="30"/>
  <c r="C67" i="30"/>
  <c r="C71" i="30"/>
  <c r="J26" i="24"/>
  <c r="K26" i="24" s="1"/>
  <c r="D32" i="29"/>
  <c r="I39" i="31" l="1"/>
  <c r="I41" i="31"/>
  <c r="L17" i="24" s="1"/>
  <c r="I67" i="30"/>
  <c r="H30" i="30" s="1"/>
  <c r="I30" i="30" s="1"/>
  <c r="G78" i="30"/>
  <c r="E78" i="30"/>
  <c r="I69" i="30"/>
  <c r="H32" i="30" s="1"/>
  <c r="I32" i="30" s="1"/>
  <c r="D74" i="30"/>
  <c r="I65" i="30"/>
  <c r="H28" i="30" s="1"/>
  <c r="I71" i="30"/>
  <c r="H34" i="30" s="1"/>
  <c r="I34" i="30" s="1"/>
  <c r="I66" i="30"/>
  <c r="H29" i="30" s="1"/>
  <c r="I29" i="30" s="1"/>
  <c r="I22" i="30"/>
  <c r="K41" i="24" s="1"/>
  <c r="E74" i="30"/>
  <c r="G74" i="30"/>
  <c r="H74" i="30"/>
  <c r="F74" i="30"/>
  <c r="I72" i="30"/>
  <c r="H35" i="30" s="1"/>
  <c r="I35" i="30" s="1"/>
  <c r="D78" i="30"/>
  <c r="F78" i="30"/>
  <c r="C78" i="30"/>
  <c r="H76" i="30"/>
  <c r="C74" i="30"/>
  <c r="C76" i="30"/>
  <c r="I63" i="30"/>
  <c r="E76" i="30"/>
  <c r="D76" i="30"/>
  <c r="I18" i="30"/>
  <c r="I64" i="30"/>
  <c r="H27" i="30" s="1"/>
  <c r="I27" i="30" s="1"/>
  <c r="I70" i="30"/>
  <c r="H33" i="30" s="1"/>
  <c r="I33" i="30" s="1"/>
  <c r="I68" i="30"/>
  <c r="H31" i="30" s="1"/>
  <c r="I31" i="30" s="1"/>
  <c r="I73" i="30"/>
  <c r="H78" i="30"/>
  <c r="E10" i="29"/>
  <c r="F43" i="29"/>
  <c r="E43" i="29"/>
  <c r="D43" i="29"/>
  <c r="F41" i="29"/>
  <c r="E41" i="29"/>
  <c r="D41" i="29"/>
  <c r="C41" i="29"/>
  <c r="J18" i="24" s="1"/>
  <c r="F39" i="29"/>
  <c r="E39" i="29"/>
  <c r="G36" i="29"/>
  <c r="I36" i="29" s="1"/>
  <c r="G35" i="29"/>
  <c r="G34" i="29"/>
  <c r="G33" i="29"/>
  <c r="G32" i="29"/>
  <c r="D39" i="29"/>
  <c r="G31" i="29"/>
  <c r="G30" i="29"/>
  <c r="G29" i="29"/>
  <c r="G28" i="29"/>
  <c r="C43" i="29"/>
  <c r="J40" i="24" s="1"/>
  <c r="G27" i="29"/>
  <c r="G26" i="29"/>
  <c r="G22" i="29"/>
  <c r="F22" i="29"/>
  <c r="E22" i="29"/>
  <c r="C22" i="29"/>
  <c r="J35" i="24" s="1"/>
  <c r="G20" i="29"/>
  <c r="F20" i="29"/>
  <c r="E20" i="29"/>
  <c r="C20" i="29"/>
  <c r="J13" i="24" s="1"/>
  <c r="G18" i="29"/>
  <c r="F18" i="29"/>
  <c r="C18" i="29"/>
  <c r="H17" i="29"/>
  <c r="I17" i="29" s="1"/>
  <c r="H16" i="29"/>
  <c r="I16" i="29" s="1"/>
  <c r="I15" i="29"/>
  <c r="H14" i="29"/>
  <c r="E72" i="29" s="1"/>
  <c r="H13" i="29"/>
  <c r="G71" i="29" s="1"/>
  <c r="H12" i="29"/>
  <c r="E70" i="29" s="1"/>
  <c r="H11" i="29"/>
  <c r="I11" i="29" s="1"/>
  <c r="H10" i="29"/>
  <c r="H9" i="29"/>
  <c r="H68" i="29" s="1"/>
  <c r="H8" i="29"/>
  <c r="I8" i="29" s="1"/>
  <c r="H7" i="29"/>
  <c r="F66" i="29" s="1"/>
  <c r="H6" i="29"/>
  <c r="E65" i="29" s="1"/>
  <c r="H5" i="29"/>
  <c r="H64" i="29" s="1"/>
  <c r="H4" i="29"/>
  <c r="H63" i="29" s="1"/>
  <c r="I28" i="30" l="1"/>
  <c r="I43" i="30" s="1"/>
  <c r="K39" i="24" s="1"/>
  <c r="H43" i="30"/>
  <c r="I78" i="30"/>
  <c r="I74" i="30"/>
  <c r="I76" i="30"/>
  <c r="H26" i="30"/>
  <c r="G41" i="29"/>
  <c r="D71" i="29"/>
  <c r="G43" i="29"/>
  <c r="E71" i="29"/>
  <c r="C66" i="29"/>
  <c r="I10" i="29"/>
  <c r="G70" i="29"/>
  <c r="E67" i="29"/>
  <c r="E63" i="29"/>
  <c r="F69" i="29"/>
  <c r="H67" i="29"/>
  <c r="E64" i="29"/>
  <c r="D66" i="29"/>
  <c r="E68" i="29"/>
  <c r="G66" i="29"/>
  <c r="F68" i="29"/>
  <c r="F71" i="29"/>
  <c r="E69" i="29"/>
  <c r="I13" i="29"/>
  <c r="F64" i="29"/>
  <c r="H66" i="29"/>
  <c r="H71" i="29"/>
  <c r="E66" i="29"/>
  <c r="H65" i="29"/>
  <c r="D65" i="29"/>
  <c r="G65" i="29"/>
  <c r="C65" i="29"/>
  <c r="H22" i="29"/>
  <c r="H76" i="29"/>
  <c r="G63" i="29"/>
  <c r="C63" i="29"/>
  <c r="F63" i="29"/>
  <c r="H20" i="29"/>
  <c r="I6" i="29"/>
  <c r="H72" i="29"/>
  <c r="D72" i="29"/>
  <c r="G72" i="29"/>
  <c r="C72" i="29"/>
  <c r="I14" i="29"/>
  <c r="F72" i="29"/>
  <c r="F65" i="29"/>
  <c r="I4" i="29"/>
  <c r="F70" i="29"/>
  <c r="I12" i="29"/>
  <c r="H70" i="29"/>
  <c r="D70" i="29"/>
  <c r="H18" i="29"/>
  <c r="C39" i="29"/>
  <c r="G39" i="29"/>
  <c r="D63" i="29"/>
  <c r="G67" i="29"/>
  <c r="C67" i="29"/>
  <c r="F67" i="29"/>
  <c r="H69" i="29"/>
  <c r="D69" i="29"/>
  <c r="G69" i="29"/>
  <c r="C69" i="29"/>
  <c r="H73" i="29"/>
  <c r="D73" i="29"/>
  <c r="C73" i="29"/>
  <c r="E18" i="29"/>
  <c r="D67" i="29"/>
  <c r="C70" i="29"/>
  <c r="C64" i="29"/>
  <c r="G64" i="29"/>
  <c r="C68" i="29"/>
  <c r="G68" i="29"/>
  <c r="I5" i="29"/>
  <c r="I7" i="29"/>
  <c r="I9" i="29"/>
  <c r="D64" i="29"/>
  <c r="D68" i="29"/>
  <c r="C71" i="29"/>
  <c r="E71" i="28"/>
  <c r="E72" i="28"/>
  <c r="E70" i="28"/>
  <c r="E69" i="28"/>
  <c r="E64" i="28"/>
  <c r="E65" i="28"/>
  <c r="E66" i="28"/>
  <c r="E67" i="28"/>
  <c r="E68" i="28"/>
  <c r="E63" i="28"/>
  <c r="I73" i="29" l="1"/>
  <c r="H39" i="30"/>
  <c r="H41" i="30"/>
  <c r="I26" i="30"/>
  <c r="E78" i="29"/>
  <c r="E74" i="29"/>
  <c r="H74" i="29"/>
  <c r="I71" i="29"/>
  <c r="H34" i="29" s="1"/>
  <c r="I34" i="29" s="1"/>
  <c r="E76" i="29"/>
  <c r="I66" i="29"/>
  <c r="H29" i="29" s="1"/>
  <c r="I29" i="29" s="1"/>
  <c r="I67" i="29"/>
  <c r="H30" i="29" s="1"/>
  <c r="I30" i="29" s="1"/>
  <c r="F76" i="29"/>
  <c r="F74" i="29"/>
  <c r="D78" i="29"/>
  <c r="I64" i="29"/>
  <c r="H27" i="29" s="1"/>
  <c r="I27" i="29" s="1"/>
  <c r="I20" i="29"/>
  <c r="J19" i="24" s="1"/>
  <c r="I18" i="29"/>
  <c r="C74" i="29"/>
  <c r="I63" i="29"/>
  <c r="C76" i="29"/>
  <c r="H78" i="29"/>
  <c r="I70" i="29"/>
  <c r="H33" i="29" s="1"/>
  <c r="I33" i="29" s="1"/>
  <c r="F78" i="29"/>
  <c r="I72" i="29"/>
  <c r="H35" i="29" s="1"/>
  <c r="I35" i="29" s="1"/>
  <c r="I22" i="29"/>
  <c r="J41" i="24" s="1"/>
  <c r="G74" i="29"/>
  <c r="G76" i="29"/>
  <c r="C78" i="29"/>
  <c r="I65" i="29"/>
  <c r="I68" i="29"/>
  <c r="H31" i="29" s="1"/>
  <c r="I31" i="29" s="1"/>
  <c r="I69" i="29"/>
  <c r="H32" i="29" s="1"/>
  <c r="I32" i="29" s="1"/>
  <c r="D74" i="29"/>
  <c r="D76" i="29"/>
  <c r="G78" i="29"/>
  <c r="I41" i="30" l="1"/>
  <c r="K17" i="24" s="1"/>
  <c r="I39" i="30"/>
  <c r="H28" i="29"/>
  <c r="I78" i="29"/>
  <c r="I74" i="29"/>
  <c r="I76" i="29"/>
  <c r="H26" i="29"/>
  <c r="D32" i="28"/>
  <c r="G32" i="28" s="1"/>
  <c r="E10" i="28"/>
  <c r="C29" i="28"/>
  <c r="C28" i="28"/>
  <c r="C43" i="28" s="1"/>
  <c r="I40" i="24" s="1"/>
  <c r="C26" i="28"/>
  <c r="F43" i="28"/>
  <c r="E43" i="28"/>
  <c r="D43" i="28"/>
  <c r="F41" i="28"/>
  <c r="E41" i="28"/>
  <c r="D41" i="28"/>
  <c r="F39" i="28"/>
  <c r="E39" i="28"/>
  <c r="G36" i="28"/>
  <c r="I36" i="28" s="1"/>
  <c r="G35" i="28"/>
  <c r="G34" i="28"/>
  <c r="G33" i="28"/>
  <c r="G31" i="28"/>
  <c r="G30" i="28"/>
  <c r="G29" i="28"/>
  <c r="G28" i="28"/>
  <c r="G27" i="28"/>
  <c r="G26" i="28"/>
  <c r="C41" i="28"/>
  <c r="I18" i="24" s="1"/>
  <c r="G22" i="28"/>
  <c r="F22" i="28"/>
  <c r="E22" i="28"/>
  <c r="C22" i="28"/>
  <c r="I35" i="24" s="1"/>
  <c r="G20" i="28"/>
  <c r="F20" i="28"/>
  <c r="E20" i="28"/>
  <c r="C20" i="28"/>
  <c r="I13" i="24" s="1"/>
  <c r="G18" i="28"/>
  <c r="F18" i="28"/>
  <c r="C18" i="28"/>
  <c r="H17" i="28"/>
  <c r="I17" i="28" s="1"/>
  <c r="H16" i="28"/>
  <c r="C73" i="28" s="1"/>
  <c r="I15" i="28"/>
  <c r="H14" i="28"/>
  <c r="F72" i="28" s="1"/>
  <c r="H13" i="28"/>
  <c r="H12" i="28"/>
  <c r="H70" i="28" s="1"/>
  <c r="H11" i="28"/>
  <c r="I11" i="28" s="1"/>
  <c r="H10" i="28"/>
  <c r="G69" i="28" s="1"/>
  <c r="E18" i="28"/>
  <c r="H9" i="28"/>
  <c r="F68" i="28" s="1"/>
  <c r="H8" i="28"/>
  <c r="H7" i="28"/>
  <c r="H66" i="28" s="1"/>
  <c r="H6" i="28"/>
  <c r="G65" i="28" s="1"/>
  <c r="H5" i="28"/>
  <c r="F64" i="28" s="1"/>
  <c r="H4" i="28"/>
  <c r="H39" i="29" l="1"/>
  <c r="H41" i="29"/>
  <c r="I26" i="29"/>
  <c r="I28" i="29"/>
  <c r="I43" i="29" s="1"/>
  <c r="J39" i="24" s="1"/>
  <c r="H43" i="29"/>
  <c r="D39" i="28"/>
  <c r="G43" i="28"/>
  <c r="G41" i="28"/>
  <c r="H71" i="28"/>
  <c r="D69" i="28"/>
  <c r="I14" i="28"/>
  <c r="F69" i="28"/>
  <c r="H69" i="28"/>
  <c r="D71" i="28"/>
  <c r="I10" i="28"/>
  <c r="I12" i="28"/>
  <c r="G70" i="28"/>
  <c r="C72" i="28"/>
  <c r="I13" i="28"/>
  <c r="C70" i="28"/>
  <c r="F71" i="28"/>
  <c r="G72" i="28"/>
  <c r="F63" i="28"/>
  <c r="C64" i="28"/>
  <c r="G64" i="28"/>
  <c r="D65" i="28"/>
  <c r="H65" i="28"/>
  <c r="F67" i="28"/>
  <c r="C68" i="28"/>
  <c r="G68" i="28"/>
  <c r="D73" i="28"/>
  <c r="I73" i="28" s="1"/>
  <c r="I5" i="28"/>
  <c r="I7" i="28"/>
  <c r="I9" i="28"/>
  <c r="C63" i="28"/>
  <c r="G63" i="28"/>
  <c r="D64" i="28"/>
  <c r="H64" i="28"/>
  <c r="F66" i="28"/>
  <c r="C67" i="28"/>
  <c r="G67" i="28"/>
  <c r="D68" i="28"/>
  <c r="H68" i="28"/>
  <c r="F70" i="28"/>
  <c r="C71" i="28"/>
  <c r="G71" i="28"/>
  <c r="D72" i="28"/>
  <c r="H72" i="28"/>
  <c r="H73" i="28"/>
  <c r="H20" i="28"/>
  <c r="C39" i="28"/>
  <c r="G39" i="28"/>
  <c r="H18" i="28"/>
  <c r="H22" i="28"/>
  <c r="D63" i="28"/>
  <c r="H63" i="28"/>
  <c r="F65" i="28"/>
  <c r="C66" i="28"/>
  <c r="G66" i="28"/>
  <c r="D67" i="28"/>
  <c r="H67" i="28"/>
  <c r="I4" i="28"/>
  <c r="I6" i="28"/>
  <c r="I8" i="28"/>
  <c r="I16" i="28"/>
  <c r="C65" i="28"/>
  <c r="D66" i="28"/>
  <c r="C69" i="28"/>
  <c r="D70" i="28"/>
  <c r="H18" i="24"/>
  <c r="F63" i="27"/>
  <c r="F71" i="27"/>
  <c r="F68" i="27"/>
  <c r="F67" i="27"/>
  <c r="C29" i="27"/>
  <c r="C43" i="27" s="1"/>
  <c r="H40" i="24" s="1"/>
  <c r="C28" i="27"/>
  <c r="C26" i="27"/>
  <c r="D32" i="27"/>
  <c r="G32" i="27"/>
  <c r="E10" i="27"/>
  <c r="F43" i="27"/>
  <c r="E43" i="27"/>
  <c r="D43" i="27"/>
  <c r="F41" i="27"/>
  <c r="E41" i="27"/>
  <c r="D41" i="27"/>
  <c r="C41" i="27"/>
  <c r="F39" i="27"/>
  <c r="E39" i="27"/>
  <c r="G36" i="27"/>
  <c r="I36" i="27" s="1"/>
  <c r="G35" i="27"/>
  <c r="G34" i="27"/>
  <c r="G33" i="27"/>
  <c r="D39" i="27"/>
  <c r="G31" i="27"/>
  <c r="G30" i="27"/>
  <c r="G29" i="27"/>
  <c r="G28" i="27"/>
  <c r="G27" i="27"/>
  <c r="G26" i="27"/>
  <c r="G22" i="27"/>
  <c r="F22" i="27"/>
  <c r="E22" i="27"/>
  <c r="C22" i="27"/>
  <c r="H35" i="24" s="1"/>
  <c r="G20" i="27"/>
  <c r="F20" i="27"/>
  <c r="E20" i="27"/>
  <c r="C20" i="27"/>
  <c r="H13" i="24" s="1"/>
  <c r="G18" i="27"/>
  <c r="F18" i="27"/>
  <c r="C18" i="27"/>
  <c r="I17" i="27"/>
  <c r="H17" i="27"/>
  <c r="H16" i="27"/>
  <c r="I16" i="27" s="1"/>
  <c r="I15" i="27"/>
  <c r="E18" i="27"/>
  <c r="H14" i="27"/>
  <c r="C72" i="27" s="1"/>
  <c r="H13" i="27"/>
  <c r="I13" i="27" s="1"/>
  <c r="H12" i="27"/>
  <c r="E70" i="27" s="1"/>
  <c r="H11" i="27"/>
  <c r="I11" i="27" s="1"/>
  <c r="H10" i="27"/>
  <c r="H69" i="27" s="1"/>
  <c r="H9" i="27"/>
  <c r="C68" i="27" s="1"/>
  <c r="H8" i="27"/>
  <c r="E67" i="27" s="1"/>
  <c r="H7" i="27"/>
  <c r="E66" i="27" s="1"/>
  <c r="H6" i="27"/>
  <c r="H65" i="27" s="1"/>
  <c r="H5" i="27"/>
  <c r="C64" i="27" s="1"/>
  <c r="H4" i="27"/>
  <c r="G63" i="27" s="1"/>
  <c r="D73" i="27" l="1"/>
  <c r="F69" i="27"/>
  <c r="G67" i="27"/>
  <c r="G65" i="27"/>
  <c r="G66" i="27"/>
  <c r="G74" i="27" s="1"/>
  <c r="F70" i="27"/>
  <c r="G68" i="27"/>
  <c r="G69" i="27"/>
  <c r="F64" i="27"/>
  <c r="F72" i="27"/>
  <c r="G70" i="27"/>
  <c r="F65" i="27"/>
  <c r="G71" i="27"/>
  <c r="F66" i="27"/>
  <c r="G64" i="27"/>
  <c r="G72" i="27"/>
  <c r="I41" i="29"/>
  <c r="J17" i="24" s="1"/>
  <c r="I39" i="29"/>
  <c r="I70" i="28"/>
  <c r="H33" i="28" s="1"/>
  <c r="I33" i="28" s="1"/>
  <c r="I72" i="28"/>
  <c r="H35" i="28" s="1"/>
  <c r="I35" i="28" s="1"/>
  <c r="I69" i="28"/>
  <c r="H32" i="28" s="1"/>
  <c r="I32" i="28" s="1"/>
  <c r="I22" i="28"/>
  <c r="I41" i="24" s="1"/>
  <c r="E74" i="28"/>
  <c r="E78" i="28"/>
  <c r="G78" i="28"/>
  <c r="C78" i="28"/>
  <c r="I65" i="28"/>
  <c r="G74" i="28"/>
  <c r="G76" i="28"/>
  <c r="E76" i="28"/>
  <c r="I18" i="28"/>
  <c r="I20" i="28"/>
  <c r="I19" i="24" s="1"/>
  <c r="H76" i="28"/>
  <c r="H74" i="28"/>
  <c r="I71" i="28"/>
  <c r="H34" i="28" s="1"/>
  <c r="I34" i="28" s="1"/>
  <c r="C74" i="28"/>
  <c r="I63" i="28"/>
  <c r="C76" i="28"/>
  <c r="I64" i="28"/>
  <c r="H27" i="28" s="1"/>
  <c r="I27" i="28" s="1"/>
  <c r="I66" i="28"/>
  <c r="H29" i="28" s="1"/>
  <c r="I29" i="28" s="1"/>
  <c r="D76" i="28"/>
  <c r="D74" i="28"/>
  <c r="H78" i="28"/>
  <c r="F74" i="28"/>
  <c r="F76" i="28"/>
  <c r="F78" i="28"/>
  <c r="I67" i="28"/>
  <c r="H30" i="28" s="1"/>
  <c r="I30" i="28" s="1"/>
  <c r="I68" i="28"/>
  <c r="H31" i="28" s="1"/>
  <c r="I31" i="28" s="1"/>
  <c r="D78" i="28"/>
  <c r="C39" i="27"/>
  <c r="G43" i="27"/>
  <c r="G39" i="27"/>
  <c r="H20" i="27"/>
  <c r="H64" i="27"/>
  <c r="I6" i="27"/>
  <c r="E65" i="27"/>
  <c r="D64" i="27"/>
  <c r="C67" i="27"/>
  <c r="I4" i="27"/>
  <c r="C63" i="27"/>
  <c r="C76" i="27" s="1"/>
  <c r="D68" i="27"/>
  <c r="I8" i="27"/>
  <c r="H68" i="27"/>
  <c r="C71" i="27"/>
  <c r="F76" i="27"/>
  <c r="E69" i="27"/>
  <c r="D72" i="27"/>
  <c r="H72" i="27"/>
  <c r="I12" i="27"/>
  <c r="H18" i="27"/>
  <c r="H22" i="27"/>
  <c r="G41" i="27"/>
  <c r="D63" i="27"/>
  <c r="H63" i="27"/>
  <c r="E64" i="27"/>
  <c r="C66" i="27"/>
  <c r="D67" i="27"/>
  <c r="H67" i="27"/>
  <c r="E68" i="27"/>
  <c r="C70" i="27"/>
  <c r="D71" i="27"/>
  <c r="H71" i="27"/>
  <c r="E72" i="27"/>
  <c r="H73" i="27"/>
  <c r="I10" i="27"/>
  <c r="I5" i="27"/>
  <c r="E63" i="27"/>
  <c r="C65" i="27"/>
  <c r="D66" i="27"/>
  <c r="H66" i="27"/>
  <c r="C69" i="27"/>
  <c r="D70" i="27"/>
  <c r="H70" i="27"/>
  <c r="E71" i="27"/>
  <c r="C73" i="27"/>
  <c r="G76" i="27"/>
  <c r="I14" i="27"/>
  <c r="I7" i="27"/>
  <c r="I9" i="27"/>
  <c r="D65" i="27"/>
  <c r="D69" i="27"/>
  <c r="G73" i="26"/>
  <c r="G70" i="26"/>
  <c r="G69" i="26"/>
  <c r="G67" i="26"/>
  <c r="G65" i="26"/>
  <c r="G63" i="26"/>
  <c r="F65" i="26"/>
  <c r="F70" i="26"/>
  <c r="J58" i="26"/>
  <c r="G72" i="26" s="1"/>
  <c r="J57" i="26"/>
  <c r="G71" i="26" s="1"/>
  <c r="I56" i="26"/>
  <c r="I58" i="26" s="1"/>
  <c r="F72" i="26" s="1"/>
  <c r="J55" i="26"/>
  <c r="I54" i="26"/>
  <c r="F69" i="26" s="1"/>
  <c r="J52" i="26"/>
  <c r="J53" i="26" s="1"/>
  <c r="G68" i="26" s="1"/>
  <c r="I52" i="26"/>
  <c r="I53" i="26" s="1"/>
  <c r="F68" i="26" s="1"/>
  <c r="J51" i="26"/>
  <c r="G66" i="26" s="1"/>
  <c r="I50" i="26"/>
  <c r="I51" i="26" s="1"/>
  <c r="F66" i="26" s="1"/>
  <c r="J49" i="26"/>
  <c r="G64" i="26" s="1"/>
  <c r="I49" i="26"/>
  <c r="F64" i="26" s="1"/>
  <c r="I48" i="26"/>
  <c r="F63" i="26" s="1"/>
  <c r="I57" i="26" l="1"/>
  <c r="F71" i="26" s="1"/>
  <c r="F67" i="26"/>
  <c r="G78" i="27"/>
  <c r="I73" i="27"/>
  <c r="H26" i="28"/>
  <c r="I74" i="28"/>
  <c r="I76" i="28"/>
  <c r="I78" i="28"/>
  <c r="H28" i="28"/>
  <c r="I64" i="27"/>
  <c r="H27" i="27" s="1"/>
  <c r="I27" i="27" s="1"/>
  <c r="D78" i="27"/>
  <c r="I63" i="27"/>
  <c r="I76" i="27" s="1"/>
  <c r="I72" i="27"/>
  <c r="H35" i="27" s="1"/>
  <c r="I35" i="27" s="1"/>
  <c r="F78" i="27"/>
  <c r="E78" i="27"/>
  <c r="H78" i="27"/>
  <c r="I71" i="27"/>
  <c r="H34" i="27" s="1"/>
  <c r="I34" i="27" s="1"/>
  <c r="I67" i="27"/>
  <c r="H30" i="27" s="1"/>
  <c r="I30" i="27" s="1"/>
  <c r="I22" i="27"/>
  <c r="H41" i="24" s="1"/>
  <c r="I18" i="27"/>
  <c r="I65" i="27"/>
  <c r="C78" i="27"/>
  <c r="C74" i="27"/>
  <c r="F74" i="27"/>
  <c r="I69" i="27"/>
  <c r="H32" i="27" s="1"/>
  <c r="I32" i="27" s="1"/>
  <c r="I68" i="27"/>
  <c r="H31" i="27" s="1"/>
  <c r="I31" i="27" s="1"/>
  <c r="E76" i="27"/>
  <c r="E74" i="27"/>
  <c r="I20" i="27"/>
  <c r="H19" i="24" s="1"/>
  <c r="H76" i="27"/>
  <c r="H74" i="27"/>
  <c r="I70" i="27"/>
  <c r="H33" i="27" s="1"/>
  <c r="I33" i="27" s="1"/>
  <c r="I66" i="27"/>
  <c r="H29" i="27" s="1"/>
  <c r="I29" i="27" s="1"/>
  <c r="D76" i="27"/>
  <c r="D74" i="27"/>
  <c r="D32" i="26"/>
  <c r="C29" i="26"/>
  <c r="C28" i="26"/>
  <c r="E15" i="26"/>
  <c r="E10" i="26"/>
  <c r="C22" i="26"/>
  <c r="H43" i="28" l="1"/>
  <c r="I28" i="28"/>
  <c r="I43" i="28" s="1"/>
  <c r="I39" i="24" s="1"/>
  <c r="H41" i="28"/>
  <c r="H39" i="28"/>
  <c r="I26" i="28"/>
  <c r="H26" i="27"/>
  <c r="H41" i="27" s="1"/>
  <c r="I78" i="27"/>
  <c r="H28" i="27"/>
  <c r="I74" i="27"/>
  <c r="F43" i="26"/>
  <c r="E43" i="26"/>
  <c r="F41" i="26"/>
  <c r="E41" i="26"/>
  <c r="D41" i="26"/>
  <c r="F39" i="26"/>
  <c r="E39" i="26"/>
  <c r="G36" i="26"/>
  <c r="I36" i="26" s="1"/>
  <c r="G35" i="26"/>
  <c r="G34" i="26"/>
  <c r="G33" i="26"/>
  <c r="G32" i="26"/>
  <c r="G31" i="26"/>
  <c r="G30" i="26"/>
  <c r="G29" i="26"/>
  <c r="D43" i="26"/>
  <c r="G27" i="26"/>
  <c r="G26" i="26"/>
  <c r="C41" i="26"/>
  <c r="G18" i="24" s="1"/>
  <c r="G22" i="26"/>
  <c r="F22" i="26"/>
  <c r="G20" i="26"/>
  <c r="F20" i="26"/>
  <c r="G18" i="26"/>
  <c r="F18" i="26"/>
  <c r="H17" i="26"/>
  <c r="I17" i="26" s="1"/>
  <c r="H16" i="26"/>
  <c r="I16" i="26" s="1"/>
  <c r="H15" i="26"/>
  <c r="C73" i="26" s="1"/>
  <c r="H14" i="26"/>
  <c r="H72" i="26" s="1"/>
  <c r="H13" i="26"/>
  <c r="C71" i="26" s="1"/>
  <c r="H12" i="26"/>
  <c r="I12" i="26" s="1"/>
  <c r="H11" i="26"/>
  <c r="H10" i="26"/>
  <c r="I10" i="26" s="1"/>
  <c r="H9" i="26"/>
  <c r="E68" i="26" s="1"/>
  <c r="H8" i="26"/>
  <c r="C67" i="26" s="1"/>
  <c r="I8" i="26"/>
  <c r="H7" i="26"/>
  <c r="E66" i="26" s="1"/>
  <c r="H6" i="26"/>
  <c r="E65" i="26" s="1"/>
  <c r="H5" i="26"/>
  <c r="H64" i="26" s="1"/>
  <c r="I5" i="26"/>
  <c r="H4" i="26"/>
  <c r="C63" i="26" s="1"/>
  <c r="C18" i="26"/>
  <c r="G26" i="24"/>
  <c r="H26" i="24" s="1"/>
  <c r="G48" i="24" l="1"/>
  <c r="H67" i="26"/>
  <c r="I26" i="27"/>
  <c r="I39" i="28"/>
  <c r="I41" i="28"/>
  <c r="I17" i="24" s="1"/>
  <c r="H39" i="27"/>
  <c r="I41" i="27"/>
  <c r="H17" i="24" s="1"/>
  <c r="I28" i="27"/>
  <c r="I43" i="27" s="1"/>
  <c r="H39" i="24" s="1"/>
  <c r="H43" i="27"/>
  <c r="G41" i="26"/>
  <c r="D71" i="26"/>
  <c r="E63" i="26"/>
  <c r="G76" i="26"/>
  <c r="H70" i="26"/>
  <c r="C70" i="26"/>
  <c r="I70" i="26" s="1"/>
  <c r="H33" i="26" s="1"/>
  <c r="I33" i="26" s="1"/>
  <c r="E64" i="26"/>
  <c r="D67" i="26"/>
  <c r="D70" i="26"/>
  <c r="C72" i="26"/>
  <c r="I6" i="26"/>
  <c r="H20" i="26"/>
  <c r="D63" i="26"/>
  <c r="E67" i="26"/>
  <c r="E72" i="26"/>
  <c r="C66" i="26"/>
  <c r="I9" i="26"/>
  <c r="D66" i="26"/>
  <c r="C65" i="26"/>
  <c r="E70" i="26"/>
  <c r="E71" i="26"/>
  <c r="I7" i="26"/>
  <c r="I13" i="26"/>
  <c r="I14" i="26"/>
  <c r="H63" i="26"/>
  <c r="H76" i="26" s="1"/>
  <c r="H66" i="26"/>
  <c r="H71" i="26"/>
  <c r="H69" i="26"/>
  <c r="D69" i="26"/>
  <c r="I11" i="26"/>
  <c r="C69" i="26"/>
  <c r="I4" i="26"/>
  <c r="E20" i="26"/>
  <c r="G28" i="26"/>
  <c r="G39" i="26" s="1"/>
  <c r="G35" i="24"/>
  <c r="E69" i="26"/>
  <c r="H68" i="26"/>
  <c r="D68" i="26"/>
  <c r="C68" i="26"/>
  <c r="H73" i="26"/>
  <c r="D73" i="26"/>
  <c r="I15" i="26"/>
  <c r="E18" i="26"/>
  <c r="C20" i="26"/>
  <c r="G13" i="24" s="1"/>
  <c r="E22" i="26"/>
  <c r="C43" i="26"/>
  <c r="G40" i="24" s="1"/>
  <c r="C39" i="26"/>
  <c r="D39" i="26"/>
  <c r="C64" i="26"/>
  <c r="D65" i="26"/>
  <c r="H65" i="26"/>
  <c r="H18" i="26"/>
  <c r="H22" i="26"/>
  <c r="D64" i="26"/>
  <c r="D76" i="26" s="1"/>
  <c r="D72" i="26"/>
  <c r="A2" i="18"/>
  <c r="G63" i="25"/>
  <c r="G65" i="25"/>
  <c r="G70" i="25"/>
  <c r="I39" i="27" l="1"/>
  <c r="E74" i="26"/>
  <c r="I72" i="26"/>
  <c r="H35" i="26" s="1"/>
  <c r="I35" i="26" s="1"/>
  <c r="E76" i="26"/>
  <c r="I22" i="26"/>
  <c r="G41" i="24" s="1"/>
  <c r="I66" i="26"/>
  <c r="H29" i="26" s="1"/>
  <c r="I29" i="26" s="1"/>
  <c r="I71" i="26"/>
  <c r="H34" i="26" s="1"/>
  <c r="I34" i="26" s="1"/>
  <c r="I73" i="26"/>
  <c r="E78" i="26"/>
  <c r="I69" i="26"/>
  <c r="H32" i="26" s="1"/>
  <c r="I32" i="26" s="1"/>
  <c r="F78" i="26"/>
  <c r="G74" i="26"/>
  <c r="C76" i="26"/>
  <c r="I64" i="26"/>
  <c r="H27" i="26" s="1"/>
  <c r="I27" i="26" s="1"/>
  <c r="C74" i="26"/>
  <c r="F76" i="26"/>
  <c r="F74" i="26"/>
  <c r="I65" i="26"/>
  <c r="D74" i="26"/>
  <c r="G78" i="26"/>
  <c r="H78" i="26"/>
  <c r="I68" i="26"/>
  <c r="H31" i="26" s="1"/>
  <c r="I31" i="26" s="1"/>
  <c r="C78" i="26"/>
  <c r="H74" i="26"/>
  <c r="I20" i="26"/>
  <c r="G19" i="24" s="1"/>
  <c r="I18" i="26"/>
  <c r="D78" i="26"/>
  <c r="I63" i="26"/>
  <c r="I67" i="26"/>
  <c r="H30" i="26" s="1"/>
  <c r="I30" i="26" s="1"/>
  <c r="G43" i="26"/>
  <c r="J58" i="25"/>
  <c r="G72" i="25" s="1"/>
  <c r="J57" i="25"/>
  <c r="G71" i="25" s="1"/>
  <c r="J55" i="25"/>
  <c r="G69" i="25" s="1"/>
  <c r="J53" i="25"/>
  <c r="G68" i="25" s="1"/>
  <c r="J52" i="25"/>
  <c r="G67" i="25" s="1"/>
  <c r="J51" i="25"/>
  <c r="G66" i="25" s="1"/>
  <c r="J49" i="25"/>
  <c r="G64" i="25" s="1"/>
  <c r="I56" i="25"/>
  <c r="F70" i="25" s="1"/>
  <c r="I54" i="25"/>
  <c r="F69" i="25" s="1"/>
  <c r="I53" i="25"/>
  <c r="F68" i="25" s="1"/>
  <c r="I52" i="25"/>
  <c r="F67" i="25" s="1"/>
  <c r="I51" i="25"/>
  <c r="F66" i="25" s="1"/>
  <c r="I50" i="25"/>
  <c r="F65" i="25" s="1"/>
  <c r="I48" i="25"/>
  <c r="F63" i="25" s="1"/>
  <c r="C35" i="25"/>
  <c r="C34" i="25"/>
  <c r="C30" i="25"/>
  <c r="C29" i="25"/>
  <c r="C28" i="25"/>
  <c r="D35" i="25"/>
  <c r="G35" i="25" s="1"/>
  <c r="D34" i="25"/>
  <c r="G34" i="25" s="1"/>
  <c r="D32" i="25"/>
  <c r="G32" i="25" s="1"/>
  <c r="D30" i="25"/>
  <c r="G30" i="25" s="1"/>
  <c r="D29" i="25"/>
  <c r="D28" i="25"/>
  <c r="C32" i="25"/>
  <c r="D27" i="25"/>
  <c r="C27" i="25"/>
  <c r="G29" i="25"/>
  <c r="C26" i="25"/>
  <c r="D26" i="25"/>
  <c r="E14" i="25"/>
  <c r="E13" i="25"/>
  <c r="E8" i="25"/>
  <c r="E7" i="25"/>
  <c r="E6" i="25"/>
  <c r="E10" i="25"/>
  <c r="E5" i="25"/>
  <c r="E20" i="25" s="1"/>
  <c r="E4" i="25"/>
  <c r="C14" i="25"/>
  <c r="C13" i="25"/>
  <c r="C8" i="25"/>
  <c r="C7" i="25"/>
  <c r="C6" i="25"/>
  <c r="C5" i="25"/>
  <c r="C4" i="25"/>
  <c r="G76" i="25"/>
  <c r="F43" i="25"/>
  <c r="E43" i="25"/>
  <c r="F41" i="25"/>
  <c r="E41" i="25"/>
  <c r="D41" i="25"/>
  <c r="E39" i="25"/>
  <c r="F39" i="25"/>
  <c r="G27" i="25"/>
  <c r="G31" i="25"/>
  <c r="G33" i="25"/>
  <c r="G36" i="25"/>
  <c r="I36" i="25" s="1"/>
  <c r="G26" i="25"/>
  <c r="F20" i="25"/>
  <c r="G20" i="25"/>
  <c r="F22" i="25"/>
  <c r="G22" i="25"/>
  <c r="C20" i="25"/>
  <c r="F13" i="24" s="1"/>
  <c r="I17" i="25"/>
  <c r="H5" i="25"/>
  <c r="H6" i="25"/>
  <c r="H7" i="25"/>
  <c r="H8" i="25"/>
  <c r="H9" i="25"/>
  <c r="H10" i="25"/>
  <c r="H11" i="25"/>
  <c r="I11" i="25" s="1"/>
  <c r="H12" i="25"/>
  <c r="H13" i="25"/>
  <c r="H14" i="25"/>
  <c r="H15" i="25"/>
  <c r="H16" i="25"/>
  <c r="I16" i="25" s="1"/>
  <c r="H17" i="25"/>
  <c r="H4" i="25"/>
  <c r="G18" i="25"/>
  <c r="F18" i="25"/>
  <c r="C18" i="25" l="1"/>
  <c r="C22" i="25"/>
  <c r="F35" i="24" s="1"/>
  <c r="I49" i="25"/>
  <c r="F64" i="25" s="1"/>
  <c r="F76" i="25" s="1"/>
  <c r="G74" i="25"/>
  <c r="I74" i="26"/>
  <c r="I76" i="26"/>
  <c r="H26" i="26"/>
  <c r="H28" i="26"/>
  <c r="I78" i="26"/>
  <c r="I12" i="25"/>
  <c r="H70" i="25"/>
  <c r="E70" i="25"/>
  <c r="D70" i="25"/>
  <c r="C70" i="25"/>
  <c r="I70" i="25" s="1"/>
  <c r="H33" i="25" s="1"/>
  <c r="I33" i="25" s="1"/>
  <c r="I8" i="25"/>
  <c r="I58" i="25"/>
  <c r="F72" i="25" s="1"/>
  <c r="I15" i="25"/>
  <c r="H73" i="25"/>
  <c r="D73" i="25"/>
  <c r="C73" i="25"/>
  <c r="G78" i="25"/>
  <c r="I57" i="25"/>
  <c r="F71" i="25" s="1"/>
  <c r="F78" i="25" s="1"/>
  <c r="C72" i="25"/>
  <c r="D72" i="25"/>
  <c r="E72" i="25"/>
  <c r="H72" i="25"/>
  <c r="E71" i="25"/>
  <c r="H71" i="25"/>
  <c r="C71" i="25"/>
  <c r="D71" i="25"/>
  <c r="H69" i="25"/>
  <c r="C69" i="25"/>
  <c r="E69" i="25"/>
  <c r="D69" i="25"/>
  <c r="C68" i="25"/>
  <c r="D68" i="25"/>
  <c r="E68" i="25"/>
  <c r="H68" i="25"/>
  <c r="I9" i="25"/>
  <c r="C67" i="25"/>
  <c r="D67" i="25"/>
  <c r="E67" i="25"/>
  <c r="H67" i="25"/>
  <c r="I7" i="25"/>
  <c r="H66" i="25"/>
  <c r="C66" i="25"/>
  <c r="D66" i="25"/>
  <c r="E66" i="25"/>
  <c r="I6" i="25"/>
  <c r="C65" i="25"/>
  <c r="D65" i="25"/>
  <c r="E65" i="25"/>
  <c r="H65" i="25"/>
  <c r="I5" i="25"/>
  <c r="C64" i="25"/>
  <c r="D64" i="25"/>
  <c r="E64" i="25"/>
  <c r="H64" i="25"/>
  <c r="I4" i="25"/>
  <c r="C63" i="25"/>
  <c r="D63" i="25"/>
  <c r="E63" i="25"/>
  <c r="H63" i="25"/>
  <c r="C43" i="25"/>
  <c r="F40" i="24" s="1"/>
  <c r="D43" i="25"/>
  <c r="D39" i="25"/>
  <c r="G28" i="25"/>
  <c r="G43" i="25" s="1"/>
  <c r="C41" i="25"/>
  <c r="F18" i="24" s="1"/>
  <c r="C39" i="25"/>
  <c r="E22" i="25"/>
  <c r="I14" i="25"/>
  <c r="E18" i="25"/>
  <c r="I13" i="25"/>
  <c r="I10" i="25"/>
  <c r="G41" i="25"/>
  <c r="H22" i="25"/>
  <c r="H20" i="25"/>
  <c r="H18" i="25"/>
  <c r="C53" i="24"/>
  <c r="C51" i="24"/>
  <c r="F48" i="24"/>
  <c r="D40" i="24"/>
  <c r="A40" i="24"/>
  <c r="A36" i="24"/>
  <c r="A37" i="24" s="1"/>
  <c r="S35" i="24"/>
  <c r="D35" i="24"/>
  <c r="D37" i="24" s="1"/>
  <c r="C29" i="24"/>
  <c r="C22" i="24"/>
  <c r="C21" i="24"/>
  <c r="A14" i="24"/>
  <c r="S13" i="24"/>
  <c r="D13" i="24"/>
  <c r="D15" i="24" s="1"/>
  <c r="G7" i="24"/>
  <c r="H7" i="24" s="1"/>
  <c r="I7" i="24" s="1"/>
  <c r="J7" i="24" s="1"/>
  <c r="K7" i="24" s="1"/>
  <c r="L7" i="24" s="1"/>
  <c r="M7" i="24" s="1"/>
  <c r="N7" i="24" s="1"/>
  <c r="O7" i="24" s="1"/>
  <c r="P7" i="24" s="1"/>
  <c r="Q7" i="24" s="1"/>
  <c r="E6" i="24"/>
  <c r="F4" i="24"/>
  <c r="G4" i="24" s="1"/>
  <c r="H4" i="24" s="1"/>
  <c r="I4" i="24" s="1"/>
  <c r="J4" i="24" s="1"/>
  <c r="K4" i="24" s="1"/>
  <c r="L4" i="24" s="1"/>
  <c r="M4" i="24" s="1"/>
  <c r="N4" i="24" s="1"/>
  <c r="O4" i="24" s="1"/>
  <c r="P4" i="24" s="1"/>
  <c r="Q4" i="24" s="1"/>
  <c r="E26" i="15"/>
  <c r="E27" i="15" s="1"/>
  <c r="D20" i="16"/>
  <c r="D12" i="16"/>
  <c r="E12" i="16"/>
  <c r="E18" i="23"/>
  <c r="E20" i="23" s="1"/>
  <c r="P54" i="20"/>
  <c r="P51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O43" i="20"/>
  <c r="N43" i="20"/>
  <c r="M43" i="20"/>
  <c r="L43" i="20"/>
  <c r="L53" i="20" s="1"/>
  <c r="K43" i="20"/>
  <c r="K53" i="20" s="1"/>
  <c r="K55" i="20" s="1"/>
  <c r="J43" i="20"/>
  <c r="I43" i="20"/>
  <c r="H43" i="20"/>
  <c r="G43" i="20"/>
  <c r="F43" i="20"/>
  <c r="E43" i="20"/>
  <c r="D43" i="20"/>
  <c r="D53" i="20" s="1"/>
  <c r="D13" i="18" s="1"/>
  <c r="O42" i="20"/>
  <c r="O50" i="20" s="1"/>
  <c r="O52" i="20" s="1"/>
  <c r="N42" i="20"/>
  <c r="N50" i="20" s="1"/>
  <c r="N52" i="20" s="1"/>
  <c r="M42" i="20"/>
  <c r="M50" i="20" s="1"/>
  <c r="M52" i="20" s="1"/>
  <c r="L42" i="20"/>
  <c r="K42" i="20"/>
  <c r="K50" i="20" s="1"/>
  <c r="K52" i="20" s="1"/>
  <c r="J42" i="20"/>
  <c r="J50" i="20" s="1"/>
  <c r="J52" i="20" s="1"/>
  <c r="I42" i="20"/>
  <c r="I50" i="20" s="1"/>
  <c r="H42" i="20"/>
  <c r="H48" i="20" s="1"/>
  <c r="G42" i="20"/>
  <c r="G50" i="20" s="1"/>
  <c r="G52" i="20" s="1"/>
  <c r="F42" i="20"/>
  <c r="F50" i="20" s="1"/>
  <c r="F52" i="20" s="1"/>
  <c r="E42" i="20"/>
  <c r="E50" i="20" s="1"/>
  <c r="D42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P38" i="20"/>
  <c r="P37" i="20"/>
  <c r="P36" i="20"/>
  <c r="P35" i="20"/>
  <c r="P34" i="20"/>
  <c r="P33" i="20"/>
  <c r="P30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P21" i="20"/>
  <c r="P20" i="20"/>
  <c r="P19" i="20"/>
  <c r="P18" i="20"/>
  <c r="P17" i="20"/>
  <c r="P16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P12" i="20"/>
  <c r="P11" i="20"/>
  <c r="P10" i="20"/>
  <c r="P9" i="20"/>
  <c r="P8" i="20"/>
  <c r="P7" i="20"/>
  <c r="A21" i="18"/>
  <c r="A22" i="18" s="1"/>
  <c r="A23" i="18" s="1"/>
  <c r="A25" i="18" s="1"/>
  <c r="A26" i="18" s="1"/>
  <c r="A8" i="18"/>
  <c r="A9" i="18" s="1"/>
  <c r="A10" i="18" s="1"/>
  <c r="C14" i="16"/>
  <c r="G33" i="15"/>
  <c r="F33" i="15"/>
  <c r="G31" i="15"/>
  <c r="F31" i="15"/>
  <c r="G30" i="15"/>
  <c r="F30" i="15"/>
  <c r="I21" i="15"/>
  <c r="H21" i="15"/>
  <c r="G21" i="15"/>
  <c r="F21" i="15"/>
  <c r="F32" i="15" s="1"/>
  <c r="E19" i="15"/>
  <c r="E13" i="15"/>
  <c r="K11" i="15"/>
  <c r="J11" i="15"/>
  <c r="I11" i="15"/>
  <c r="H11" i="15"/>
  <c r="G11" i="15"/>
  <c r="F11" i="15"/>
  <c r="E10" i="15"/>
  <c r="E9" i="15"/>
  <c r="K14" i="15" l="1"/>
  <c r="K15" i="15" s="1"/>
  <c r="I14" i="15"/>
  <c r="I15" i="15" s="1"/>
  <c r="O42" i="24"/>
  <c r="O43" i="24" s="1"/>
  <c r="K42" i="24"/>
  <c r="K43" i="24" s="1"/>
  <c r="H20" i="24"/>
  <c r="H21" i="24" s="1"/>
  <c r="G42" i="24"/>
  <c r="G43" i="24" s="1"/>
  <c r="L20" i="24"/>
  <c r="L21" i="24" s="1"/>
  <c r="P20" i="24"/>
  <c r="P21" i="24" s="1"/>
  <c r="P22" i="24" s="1"/>
  <c r="P23" i="24" s="1"/>
  <c r="P45" i="20"/>
  <c r="P47" i="20"/>
  <c r="N9" i="18"/>
  <c r="G53" i="20"/>
  <c r="G55" i="20" s="1"/>
  <c r="O53" i="20"/>
  <c r="O55" i="20" s="1"/>
  <c r="F9" i="18"/>
  <c r="P39" i="20"/>
  <c r="D48" i="20"/>
  <c r="L48" i="20"/>
  <c r="H53" i="20"/>
  <c r="P44" i="20"/>
  <c r="P46" i="20"/>
  <c r="J9" i="18"/>
  <c r="H43" i="26"/>
  <c r="I28" i="26"/>
  <c r="I43" i="26" s="1"/>
  <c r="G39" i="24" s="1"/>
  <c r="G44" i="24" s="1"/>
  <c r="G45" i="24" s="1"/>
  <c r="H39" i="26"/>
  <c r="H41" i="26"/>
  <c r="I26" i="26"/>
  <c r="H55" i="20"/>
  <c r="H13" i="18"/>
  <c r="L55" i="20"/>
  <c r="L13" i="18"/>
  <c r="E52" i="20"/>
  <c r="E9" i="18"/>
  <c r="E13" i="24"/>
  <c r="E35" i="24"/>
  <c r="A15" i="24"/>
  <c r="C24" i="24" s="1"/>
  <c r="C15" i="24"/>
  <c r="I52" i="20"/>
  <c r="I9" i="18"/>
  <c r="G32" i="15"/>
  <c r="C23" i="18"/>
  <c r="E18" i="24"/>
  <c r="F34" i="15"/>
  <c r="F53" i="20"/>
  <c r="J48" i="20"/>
  <c r="N53" i="20"/>
  <c r="J20" i="24"/>
  <c r="J21" i="24" s="1"/>
  <c r="J22" i="24" s="1"/>
  <c r="J23" i="24" s="1"/>
  <c r="N20" i="24"/>
  <c r="N21" i="24" s="1"/>
  <c r="N22" i="24" s="1"/>
  <c r="N23" i="24" s="1"/>
  <c r="I42" i="24"/>
  <c r="I43" i="24" s="1"/>
  <c r="I44" i="24" s="1"/>
  <c r="I45" i="24" s="1"/>
  <c r="M42" i="24"/>
  <c r="M43" i="24" s="1"/>
  <c r="M44" i="24" s="1"/>
  <c r="M45" i="24" s="1"/>
  <c r="Q42" i="24"/>
  <c r="Q43" i="24" s="1"/>
  <c r="Q44" i="24" s="1"/>
  <c r="Q45" i="24" s="1"/>
  <c r="I69" i="25"/>
  <c r="H32" i="25" s="1"/>
  <c r="I32" i="25" s="1"/>
  <c r="I73" i="25"/>
  <c r="P13" i="20"/>
  <c r="O9" i="18"/>
  <c r="K9" i="18"/>
  <c r="G9" i="18"/>
  <c r="K13" i="18"/>
  <c r="G13" i="18"/>
  <c r="G20" i="24"/>
  <c r="G21" i="24" s="1"/>
  <c r="K20" i="24"/>
  <c r="K21" i="24" s="1"/>
  <c r="K22" i="24" s="1"/>
  <c r="K23" i="24" s="1"/>
  <c r="O20" i="24"/>
  <c r="C37" i="24"/>
  <c r="E42" i="24"/>
  <c r="F42" i="24" s="1"/>
  <c r="J42" i="24"/>
  <c r="J43" i="24" s="1"/>
  <c r="N42" i="24"/>
  <c r="N43" i="24" s="1"/>
  <c r="I20" i="25"/>
  <c r="I64" i="25"/>
  <c r="H27" i="25" s="1"/>
  <c r="I27" i="25" s="1"/>
  <c r="I72" i="25"/>
  <c r="H35" i="25" s="1"/>
  <c r="I35" i="25" s="1"/>
  <c r="P22" i="20"/>
  <c r="E48" i="20"/>
  <c r="I53" i="20"/>
  <c r="M48" i="20"/>
  <c r="M9" i="18"/>
  <c r="E20" i="24"/>
  <c r="F20" i="24" s="1"/>
  <c r="I20" i="24"/>
  <c r="I21" i="24" s="1"/>
  <c r="I22" i="24" s="1"/>
  <c r="I23" i="24" s="1"/>
  <c r="M20" i="24"/>
  <c r="M21" i="24" s="1"/>
  <c r="M22" i="24" s="1"/>
  <c r="M23" i="24" s="1"/>
  <c r="Q20" i="24"/>
  <c r="Q21" i="24" s="1"/>
  <c r="Q22" i="24" s="1"/>
  <c r="Q23" i="24" s="1"/>
  <c r="H42" i="24"/>
  <c r="H43" i="24" s="1"/>
  <c r="H44" i="24" s="1"/>
  <c r="H45" i="24" s="1"/>
  <c r="L42" i="24"/>
  <c r="L43" i="24" s="1"/>
  <c r="L44" i="24" s="1"/>
  <c r="L45" i="24" s="1"/>
  <c r="P42" i="24"/>
  <c r="P43" i="24" s="1"/>
  <c r="P44" i="24" s="1"/>
  <c r="P45" i="24" s="1"/>
  <c r="F74" i="25"/>
  <c r="G39" i="25"/>
  <c r="H78" i="25"/>
  <c r="I71" i="25"/>
  <c r="H34" i="25" s="1"/>
  <c r="I34" i="25" s="1"/>
  <c r="I68" i="25"/>
  <c r="H31" i="25" s="1"/>
  <c r="I31" i="25" s="1"/>
  <c r="E78" i="25"/>
  <c r="I67" i="25"/>
  <c r="H30" i="25" s="1"/>
  <c r="I30" i="25" s="1"/>
  <c r="D78" i="25"/>
  <c r="I66" i="25"/>
  <c r="H29" i="25" s="1"/>
  <c r="I29" i="25" s="1"/>
  <c r="C78" i="25"/>
  <c r="I65" i="25"/>
  <c r="I22" i="25"/>
  <c r="H76" i="25"/>
  <c r="H74" i="25"/>
  <c r="I63" i="25"/>
  <c r="C76" i="25"/>
  <c r="C74" i="25"/>
  <c r="D76" i="25"/>
  <c r="D74" i="25"/>
  <c r="E76" i="25"/>
  <c r="E74" i="25"/>
  <c r="I18" i="25"/>
  <c r="J44" i="24"/>
  <c r="J45" i="24" s="1"/>
  <c r="N44" i="24"/>
  <c r="N45" i="24" s="1"/>
  <c r="H22" i="24"/>
  <c r="H23" i="24" s="1"/>
  <c r="L22" i="24"/>
  <c r="L23" i="24" s="1"/>
  <c r="K44" i="24"/>
  <c r="K45" i="24" s="1"/>
  <c r="O44" i="24"/>
  <c r="O45" i="24" s="1"/>
  <c r="R13" i="24"/>
  <c r="D18" i="24"/>
  <c r="R35" i="24"/>
  <c r="A41" i="24"/>
  <c r="R40" i="24"/>
  <c r="R18" i="24"/>
  <c r="E40" i="24"/>
  <c r="F14" i="15"/>
  <c r="F15" i="15" s="1"/>
  <c r="D21" i="16" s="1"/>
  <c r="I17" i="15"/>
  <c r="I23" i="15" s="1"/>
  <c r="I37" i="15" s="1"/>
  <c r="I38" i="15" s="1"/>
  <c r="E14" i="15"/>
  <c r="J14" i="15"/>
  <c r="J15" i="15" s="1"/>
  <c r="H14" i="15"/>
  <c r="H15" i="15" s="1"/>
  <c r="E22" i="23"/>
  <c r="E24" i="23"/>
  <c r="D55" i="20"/>
  <c r="F48" i="20"/>
  <c r="N48" i="20"/>
  <c r="J53" i="20"/>
  <c r="I48" i="20"/>
  <c r="D50" i="20"/>
  <c r="D9" i="18" s="1"/>
  <c r="L50" i="20"/>
  <c r="E53" i="20"/>
  <c r="M53" i="20"/>
  <c r="P43" i="20"/>
  <c r="G48" i="20"/>
  <c r="K48" i="20"/>
  <c r="O48" i="20"/>
  <c r="P42" i="20"/>
  <c r="P48" i="20" s="1"/>
  <c r="J57" i="20" s="1"/>
  <c r="H50" i="20"/>
  <c r="C27" i="18"/>
  <c r="A27" i="18"/>
  <c r="E11" i="15"/>
  <c r="E21" i="15"/>
  <c r="G14" i="15"/>
  <c r="G15" i="15" s="1"/>
  <c r="G17" i="15" s="1"/>
  <c r="G23" i="15" s="1"/>
  <c r="O22" i="24" l="1"/>
  <c r="O23" i="24" s="1"/>
  <c r="O21" i="24"/>
  <c r="D41" i="24"/>
  <c r="D43" i="24" s="1"/>
  <c r="F41" i="24"/>
  <c r="F19" i="24"/>
  <c r="M57" i="20"/>
  <c r="O13" i="18"/>
  <c r="I39" i="26"/>
  <c r="I41" i="26"/>
  <c r="G17" i="24" s="1"/>
  <c r="G22" i="24" s="1"/>
  <c r="G23" i="24" s="1"/>
  <c r="E55" i="20"/>
  <c r="E13" i="18"/>
  <c r="J55" i="20"/>
  <c r="J13" i="18"/>
  <c r="E57" i="20"/>
  <c r="N55" i="20"/>
  <c r="N13" i="18"/>
  <c r="H52" i="20"/>
  <c r="H9" i="18"/>
  <c r="L52" i="20"/>
  <c r="L9" i="18"/>
  <c r="F55" i="20"/>
  <c r="F13" i="18"/>
  <c r="G34" i="15"/>
  <c r="E20" i="16"/>
  <c r="O57" i="20"/>
  <c r="M55" i="20"/>
  <c r="M13" i="18"/>
  <c r="I57" i="20"/>
  <c r="F17" i="15"/>
  <c r="F23" i="15" s="1"/>
  <c r="D10" i="16" s="1"/>
  <c r="D14" i="16" s="1"/>
  <c r="D19" i="16" s="1"/>
  <c r="D22" i="16" s="1"/>
  <c r="R19" i="24"/>
  <c r="I55" i="20"/>
  <c r="I13" i="18"/>
  <c r="R41" i="24"/>
  <c r="E41" i="24"/>
  <c r="E43" i="24" s="1"/>
  <c r="F43" i="24"/>
  <c r="R43" i="24" s="1"/>
  <c r="H28" i="25"/>
  <c r="I78" i="25"/>
  <c r="I74" i="25"/>
  <c r="I76" i="25"/>
  <c r="H26" i="25"/>
  <c r="A42" i="24"/>
  <c r="A43" i="24" s="1"/>
  <c r="H48" i="24"/>
  <c r="G37" i="15"/>
  <c r="G38" i="15" s="1"/>
  <c r="H17" i="15"/>
  <c r="H23" i="15" s="1"/>
  <c r="H37" i="15" s="1"/>
  <c r="H38" i="15" s="1"/>
  <c r="E21" i="16"/>
  <c r="P50" i="20"/>
  <c r="P52" i="20" s="1"/>
  <c r="D52" i="20"/>
  <c r="F57" i="20"/>
  <c r="D57" i="20"/>
  <c r="P53" i="20"/>
  <c r="P55" i="20" s="1"/>
  <c r="G57" i="20"/>
  <c r="N57" i="20"/>
  <c r="H57" i="20"/>
  <c r="K57" i="20"/>
  <c r="L57" i="20"/>
  <c r="E15" i="15"/>
  <c r="F37" i="15"/>
  <c r="F38" i="15" s="1"/>
  <c r="E17" i="15"/>
  <c r="L10" i="18" l="1"/>
  <c r="E10" i="16"/>
  <c r="E14" i="16" s="1"/>
  <c r="F21" i="24"/>
  <c r="E19" i="24"/>
  <c r="E21" i="24" s="1"/>
  <c r="P9" i="18"/>
  <c r="D19" i="24"/>
  <c r="D21" i="24" s="1"/>
  <c r="S43" i="24"/>
  <c r="P13" i="18"/>
  <c r="E23" i="15"/>
  <c r="P22" i="18"/>
  <c r="H43" i="25"/>
  <c r="I28" i="25"/>
  <c r="I43" i="25" s="1"/>
  <c r="H41" i="25"/>
  <c r="I26" i="25"/>
  <c r="H39" i="25"/>
  <c r="A44" i="24"/>
  <c r="C46" i="24" s="1"/>
  <c r="C44" i="24"/>
  <c r="I48" i="24"/>
  <c r="C43" i="24"/>
  <c r="P26" i="18"/>
  <c r="E19" i="16"/>
  <c r="E22" i="16" s="1"/>
  <c r="L23" i="18"/>
  <c r="N14" i="24" s="1"/>
  <c r="N15" i="24" s="1"/>
  <c r="N24" i="24" s="1"/>
  <c r="P57" i="20"/>
  <c r="F39" i="24" l="1"/>
  <c r="F44" i="24" s="1"/>
  <c r="O10" i="18"/>
  <c r="J10" i="18"/>
  <c r="J23" i="18" s="1"/>
  <c r="L14" i="24" s="1"/>
  <c r="L15" i="24" s="1"/>
  <c r="L24" i="24" s="1"/>
  <c r="D10" i="18"/>
  <c r="G10" i="18"/>
  <c r="G23" i="18" s="1"/>
  <c r="I14" i="24" s="1"/>
  <c r="I15" i="24" s="1"/>
  <c r="I24" i="24" s="1"/>
  <c r="N10" i="18"/>
  <c r="M10" i="18"/>
  <c r="M23" i="18" s="1"/>
  <c r="O14" i="24" s="1"/>
  <c r="O15" i="24" s="1"/>
  <c r="O24" i="24" s="1"/>
  <c r="O25" i="24" s="1"/>
  <c r="O57" i="24" s="1"/>
  <c r="H10" i="18"/>
  <c r="H23" i="18" s="1"/>
  <c r="J14" i="24" s="1"/>
  <c r="J15" i="24" s="1"/>
  <c r="J24" i="24" s="1"/>
  <c r="E10" i="18"/>
  <c r="E23" i="18" s="1"/>
  <c r="G14" i="24" s="1"/>
  <c r="G15" i="24" s="1"/>
  <c r="G24" i="24" s="1"/>
  <c r="F10" i="18"/>
  <c r="I10" i="18"/>
  <c r="I23" i="18" s="1"/>
  <c r="K14" i="24" s="1"/>
  <c r="K15" i="24" s="1"/>
  <c r="K24" i="24" s="1"/>
  <c r="K10" i="18"/>
  <c r="K23" i="18" s="1"/>
  <c r="M14" i="24" s="1"/>
  <c r="M15" i="24" s="1"/>
  <c r="M24" i="24" s="1"/>
  <c r="O23" i="18"/>
  <c r="Q14" i="24" s="1"/>
  <c r="Q15" i="24" s="1"/>
  <c r="Q24" i="24" s="1"/>
  <c r="Q25" i="24" s="1"/>
  <c r="Q57" i="24" s="1"/>
  <c r="N23" i="18"/>
  <c r="P14" i="24" s="1"/>
  <c r="P15" i="24" s="1"/>
  <c r="P24" i="24" s="1"/>
  <c r="P25" i="24" s="1"/>
  <c r="P57" i="24" s="1"/>
  <c r="R21" i="24"/>
  <c r="S21" i="24"/>
  <c r="N25" i="24"/>
  <c r="N57" i="24" s="1"/>
  <c r="I14" i="18"/>
  <c r="I27" i="18" s="1"/>
  <c r="K36" i="24" s="1"/>
  <c r="K37" i="24" s="1"/>
  <c r="K46" i="24" s="1"/>
  <c r="G14" i="18"/>
  <c r="O14" i="18"/>
  <c r="O27" i="18" s="1"/>
  <c r="Q36" i="24" s="1"/>
  <c r="Q37" i="24" s="1"/>
  <c r="Q46" i="24" s="1"/>
  <c r="K14" i="18"/>
  <c r="K27" i="18" s="1"/>
  <c r="M36" i="24" s="1"/>
  <c r="M37" i="24" s="1"/>
  <c r="M46" i="24" s="1"/>
  <c r="L14" i="18"/>
  <c r="E14" i="18"/>
  <c r="H14" i="18"/>
  <c r="J14" i="18"/>
  <c r="J27" i="18" s="1"/>
  <c r="L36" i="24" s="1"/>
  <c r="L37" i="24" s="1"/>
  <c r="L46" i="24" s="1"/>
  <c r="D14" i="18"/>
  <c r="F14" i="18"/>
  <c r="F27" i="18" s="1"/>
  <c r="H36" i="24" s="1"/>
  <c r="H37" i="24" s="1"/>
  <c r="H46" i="24" s="1"/>
  <c r="N14" i="18"/>
  <c r="N27" i="18" s="1"/>
  <c r="P36" i="24" s="1"/>
  <c r="P37" i="24" s="1"/>
  <c r="P46" i="24" s="1"/>
  <c r="P47" i="24" s="1"/>
  <c r="P62" i="24" s="1"/>
  <c r="M14" i="18"/>
  <c r="M27" i="18" s="1"/>
  <c r="O36" i="24" s="1"/>
  <c r="O37" i="24" s="1"/>
  <c r="O46" i="24" s="1"/>
  <c r="O47" i="24" s="1"/>
  <c r="O62" i="24" s="1"/>
  <c r="F23" i="18"/>
  <c r="H14" i="24" s="1"/>
  <c r="H15" i="24" s="1"/>
  <c r="H24" i="24" s="1"/>
  <c r="E39" i="24"/>
  <c r="E44" i="24" s="1"/>
  <c r="E45" i="24" s="1"/>
  <c r="R39" i="24"/>
  <c r="D39" i="24"/>
  <c r="D44" i="24" s="1"/>
  <c r="D45" i="24" s="1"/>
  <c r="I41" i="25"/>
  <c r="F17" i="24" s="1"/>
  <c r="I39" i="25"/>
  <c r="J48" i="24"/>
  <c r="G27" i="18"/>
  <c r="I36" i="24" s="1"/>
  <c r="I37" i="24" s="1"/>
  <c r="I46" i="24" s="1"/>
  <c r="L27" i="18"/>
  <c r="N36" i="24" s="1"/>
  <c r="N37" i="24" s="1"/>
  <c r="N46" i="24" s="1"/>
  <c r="D27" i="18"/>
  <c r="E27" i="18"/>
  <c r="G36" i="24" s="1"/>
  <c r="G37" i="24" s="1"/>
  <c r="G46" i="24" s="1"/>
  <c r="H27" i="18"/>
  <c r="J36" i="24" s="1"/>
  <c r="J37" i="24" s="1"/>
  <c r="J46" i="24" s="1"/>
  <c r="K47" i="24" l="1"/>
  <c r="K62" i="24" s="1"/>
  <c r="F45" i="24"/>
  <c r="R44" i="24"/>
  <c r="S44" i="24" s="1"/>
  <c r="G47" i="24"/>
  <c r="G62" i="24"/>
  <c r="I25" i="24"/>
  <c r="I57" i="24" s="1"/>
  <c r="N47" i="24"/>
  <c r="N62" i="24" s="1"/>
  <c r="M25" i="24"/>
  <c r="M57" i="24" s="1"/>
  <c r="D23" i="18"/>
  <c r="P10" i="18"/>
  <c r="L47" i="24"/>
  <c r="L62" i="24" s="1"/>
  <c r="L25" i="24"/>
  <c r="L57" i="24" s="1"/>
  <c r="K25" i="24"/>
  <c r="K57" i="24" s="1"/>
  <c r="M47" i="24"/>
  <c r="M62" i="24"/>
  <c r="J47" i="24"/>
  <c r="J62" i="24" s="1"/>
  <c r="G25" i="24"/>
  <c r="G57" i="24" s="1"/>
  <c r="I47" i="24"/>
  <c r="I62" i="24" s="1"/>
  <c r="H25" i="24"/>
  <c r="H57" i="24"/>
  <c r="J25" i="24"/>
  <c r="J57" i="24" s="1"/>
  <c r="Q47" i="24"/>
  <c r="Q62" i="24" s="1"/>
  <c r="D46" i="24"/>
  <c r="D47" i="24" s="1"/>
  <c r="P14" i="18"/>
  <c r="H47" i="24"/>
  <c r="H62" i="24" s="1"/>
  <c r="E36" i="24"/>
  <c r="E17" i="24"/>
  <c r="E22" i="24" s="1"/>
  <c r="F22" i="24"/>
  <c r="R17" i="24"/>
  <c r="D17" i="24"/>
  <c r="D22" i="24" s="1"/>
  <c r="K48" i="24"/>
  <c r="P27" i="18"/>
  <c r="E14" i="24" l="1"/>
  <c r="P23" i="18"/>
  <c r="F36" i="24"/>
  <c r="E37" i="24"/>
  <c r="E46" i="24" s="1"/>
  <c r="E47" i="24" s="1"/>
  <c r="F47" i="24" s="1"/>
  <c r="R47" i="24" s="1"/>
  <c r="D24" i="24"/>
  <c r="D25" i="24" s="1"/>
  <c r="D23" i="24"/>
  <c r="E23" i="24"/>
  <c r="R22" i="24"/>
  <c r="S22" i="24" s="1"/>
  <c r="F23" i="24"/>
  <c r="L48" i="24"/>
  <c r="F14" i="24" l="1"/>
  <c r="E15" i="24"/>
  <c r="E24" i="24" s="1"/>
  <c r="E25" i="24" s="1"/>
  <c r="S36" i="24"/>
  <c r="S37" i="24" s="1"/>
  <c r="F37" i="24"/>
  <c r="R36" i="24"/>
  <c r="F25" i="24"/>
  <c r="R25" i="24" s="1"/>
  <c r="M48" i="24"/>
  <c r="R14" i="24" l="1"/>
  <c r="F15" i="24"/>
  <c r="S14" i="24"/>
  <c r="S15" i="24" s="1"/>
  <c r="R37" i="24"/>
  <c r="T37" i="24" s="1"/>
  <c r="F46" i="24"/>
  <c r="F62" i="24" s="1"/>
  <c r="N48" i="24"/>
  <c r="T15" i="24" l="1"/>
  <c r="R15" i="24"/>
  <c r="F24" i="24"/>
  <c r="R46" i="24"/>
  <c r="F49" i="24"/>
  <c r="O48" i="24"/>
  <c r="F51" i="24" l="1"/>
  <c r="F64" i="24"/>
  <c r="F63" i="24"/>
  <c r="R24" i="24"/>
  <c r="F57" i="24"/>
  <c r="F27" i="24"/>
  <c r="G49" i="24"/>
  <c r="F50" i="24"/>
  <c r="F65" i="24" s="1"/>
  <c r="Q48" i="24"/>
  <c r="P48" i="24"/>
  <c r="F29" i="24" l="1"/>
  <c r="F59" i="24"/>
  <c r="F58" i="24"/>
  <c r="F28" i="24"/>
  <c r="F60" i="24" s="1"/>
  <c r="G51" i="24"/>
  <c r="H49" i="24" s="1"/>
  <c r="G64" i="24"/>
  <c r="G63" i="24"/>
  <c r="G50" i="24"/>
  <c r="G65" i="24" s="1"/>
  <c r="H63" i="24" l="1"/>
  <c r="H64" i="24"/>
  <c r="G27" i="24"/>
  <c r="G29" i="24" s="1"/>
  <c r="F53" i="24"/>
  <c r="H51" i="24"/>
  <c r="H50" i="24"/>
  <c r="H65" i="24" s="1"/>
  <c r="H27" i="24" l="1"/>
  <c r="G53" i="24"/>
  <c r="G59" i="24"/>
  <c r="G58" i="24"/>
  <c r="G28" i="24"/>
  <c r="G60" i="24" s="1"/>
  <c r="I49" i="24"/>
  <c r="I63" i="24" l="1"/>
  <c r="I64" i="24"/>
  <c r="H29" i="24"/>
  <c r="H59" i="24"/>
  <c r="H58" i="24"/>
  <c r="H28" i="24"/>
  <c r="H60" i="24" s="1"/>
  <c r="I51" i="24"/>
  <c r="I50" i="24"/>
  <c r="I65" i="24" s="1"/>
  <c r="I27" i="24" l="1"/>
  <c r="I29" i="24"/>
  <c r="J27" i="24" s="1"/>
  <c r="H53" i="24"/>
  <c r="J49" i="24"/>
  <c r="I53" i="24"/>
  <c r="J64" i="24" l="1"/>
  <c r="J63" i="24"/>
  <c r="J29" i="24"/>
  <c r="J59" i="24"/>
  <c r="J58" i="24"/>
  <c r="J28" i="24"/>
  <c r="J60" i="24" s="1"/>
  <c r="I28" i="24"/>
  <c r="I60" i="24" s="1"/>
  <c r="I59" i="24"/>
  <c r="I58" i="24"/>
  <c r="J51" i="24"/>
  <c r="J50" i="24"/>
  <c r="J65" i="24" s="1"/>
  <c r="K27" i="24" l="1"/>
  <c r="K29" i="24" s="1"/>
  <c r="J53" i="24"/>
  <c r="K49" i="24"/>
  <c r="L27" i="24" l="1"/>
  <c r="L29" i="24" s="1"/>
  <c r="M27" i="24" s="1"/>
  <c r="K51" i="24"/>
  <c r="K53" i="24" s="1"/>
  <c r="K64" i="24"/>
  <c r="K63" i="24"/>
  <c r="K59" i="24"/>
  <c r="K58" i="24"/>
  <c r="K28" i="24"/>
  <c r="K60" i="24" s="1"/>
  <c r="K50" i="24"/>
  <c r="K65" i="24" s="1"/>
  <c r="M29" i="24" l="1"/>
  <c r="N27" i="24" s="1"/>
  <c r="M58" i="24"/>
  <c r="M59" i="24"/>
  <c r="M28" i="24"/>
  <c r="M60" i="24" s="1"/>
  <c r="L49" i="24"/>
  <c r="L58" i="24"/>
  <c r="L59" i="24"/>
  <c r="L28" i="24"/>
  <c r="L60" i="24" s="1"/>
  <c r="N29" i="24" l="1"/>
  <c r="O27" i="24" s="1"/>
  <c r="N59" i="24"/>
  <c r="N58" i="24"/>
  <c r="N28" i="24"/>
  <c r="N60" i="24" s="1"/>
  <c r="L51" i="24"/>
  <c r="L64" i="24"/>
  <c r="L63" i="24"/>
  <c r="L50" i="24"/>
  <c r="L65" i="24" s="1"/>
  <c r="M49" i="24" l="1"/>
  <c r="L53" i="24"/>
  <c r="M51" i="24"/>
  <c r="N49" i="24" s="1"/>
  <c r="O29" i="24"/>
  <c r="O58" i="24"/>
  <c r="O28" i="24"/>
  <c r="O60" i="24" s="1"/>
  <c r="O59" i="24"/>
  <c r="M53" i="24"/>
  <c r="N64" i="24" l="1"/>
  <c r="N63" i="24"/>
  <c r="P27" i="24"/>
  <c r="P29" i="24"/>
  <c r="Q27" i="24" s="1"/>
  <c r="M64" i="24"/>
  <c r="M63" i="24"/>
  <c r="M50" i="24"/>
  <c r="M65" i="24" s="1"/>
  <c r="N50" i="24"/>
  <c r="N65" i="24" s="1"/>
  <c r="N51" i="24"/>
  <c r="P59" i="24" l="1"/>
  <c r="P58" i="24"/>
  <c r="P28" i="24"/>
  <c r="R27" i="24"/>
  <c r="Q29" i="24"/>
  <c r="Q28" i="24"/>
  <c r="Q60" i="24" s="1"/>
  <c r="Q59" i="24"/>
  <c r="Q58" i="24"/>
  <c r="N53" i="24"/>
  <c r="O49" i="24"/>
  <c r="P60" i="24" l="1"/>
  <c r="R28" i="24"/>
  <c r="O51" i="24"/>
  <c r="O64" i="24"/>
  <c r="O63" i="24"/>
  <c r="O50" i="24"/>
  <c r="O65" i="24" s="1"/>
  <c r="P49" i="24" l="1"/>
  <c r="O53" i="24"/>
  <c r="P51" i="24" l="1"/>
  <c r="P64" i="24"/>
  <c r="P63" i="24"/>
  <c r="P50" i="24"/>
  <c r="P65" i="24" s="1"/>
  <c r="P53" i="24" l="1"/>
  <c r="Q49" i="24"/>
  <c r="Q51" i="24" l="1"/>
  <c r="Q53" i="24" s="1"/>
  <c r="Q64" i="24"/>
  <c r="Q63" i="24"/>
  <c r="Q50" i="24"/>
  <c r="Q65" i="24" s="1"/>
  <c r="R49" i="24"/>
  <c r="R50" i="24" s="1"/>
</calcChain>
</file>

<file path=xl/sharedStrings.xml><?xml version="1.0" encoding="utf-8"?>
<sst xmlns="http://schemas.openxmlformats.org/spreadsheetml/2006/main" count="1382" uniqueCount="252">
  <si>
    <t>(o)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</si>
  <si>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</si>
  <si>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</si>
  <si>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</si>
  <si>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</si>
  <si>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</si>
  <si>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</si>
  <si>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</si>
  <si>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</si>
  <si>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</si>
  <si>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</si>
  <si>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</si>
  <si>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</si>
  <si>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</si>
  <si>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</si>
  <si>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Total</t>
  </si>
  <si>
    <t>Source</t>
  </si>
  <si>
    <t>Line No.</t>
  </si>
  <si>
    <t>Non-Residential Schedules*</t>
  </si>
  <si>
    <t>Residential</t>
  </si>
  <si>
    <t>Avista Utilities</t>
  </si>
  <si>
    <t xml:space="preserve"> </t>
  </si>
  <si>
    <t>RESIDENTIAL</t>
  </si>
  <si>
    <t xml:space="preserve">GENERAL SVC. </t>
  </si>
  <si>
    <t>LG. GEN. SVC.</t>
  </si>
  <si>
    <t>EX LG GEN SVC</t>
  </si>
  <si>
    <t>PUMPING</t>
  </si>
  <si>
    <t>ST &amp; AREA LTG</t>
  </si>
  <si>
    <t>TOTAL</t>
  </si>
  <si>
    <t>SCHEDULE 1</t>
  </si>
  <si>
    <t>SCH. 11,12</t>
  </si>
  <si>
    <t>SCH. 21,22</t>
  </si>
  <si>
    <t>SCHEDULE 25</t>
  </si>
  <si>
    <t>SCH. 30, 31, 32</t>
  </si>
  <si>
    <t>SCH. 41-48</t>
  </si>
  <si>
    <t>Customer Bills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</si>
  <si>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</si>
  <si>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</si>
  <si>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</si>
  <si>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</si>
  <si>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</si>
  <si>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</si>
  <si>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</si>
  <si>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</si>
  <si>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</si>
  <si>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</si>
  <si>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</si>
  <si>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</si>
  <si>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Electric Sales</t>
  </si>
  <si>
    <t xml:space="preserve"> - Weather-Normalized kWh Sales</t>
  </si>
  <si>
    <t xml:space="preserve">  - % of Annual Total</t>
  </si>
  <si>
    <t>Non-Residential*</t>
  </si>
  <si>
    <t>* Schedules 11, 12, 21, 22, 31, 32.</t>
  </si>
  <si>
    <t xml:space="preserve"> Electric Decoupling Mechanism</t>
  </si>
  <si>
    <t>% of Total</t>
  </si>
  <si>
    <t xml:space="preserve">* Schedules 11, 12, 21, 22, 31, 32.  </t>
  </si>
  <si>
    <t>Gross Up Factor for Revenue Related Exp</t>
  </si>
  <si>
    <t>Revenue Data</t>
  </si>
  <si>
    <t>Non-Residential Group</t>
  </si>
  <si>
    <t>Variable Power Supply Revenue (L4 * L5)</t>
  </si>
  <si>
    <t>Basic Charge Revenue (Ln 8 * Ln 9)</t>
  </si>
  <si>
    <t>Decoupled Revenue</t>
  </si>
  <si>
    <t>Delivery &amp; Power Plant Revenue (L3 - L6)</t>
  </si>
  <si>
    <t>Basic Charge Revenues</t>
  </si>
  <si>
    <t>Average Basic Charge</t>
  </si>
  <si>
    <t>Annual kWh</t>
  </si>
  <si>
    <t>Average Number of Customers (Line 8 / 12)</t>
  </si>
  <si>
    <t>Annual Total</t>
  </si>
  <si>
    <t>Decoupled Revenues</t>
  </si>
  <si>
    <t>Decoupled Revenue per Customer</t>
  </si>
  <si>
    <t>Revenues</t>
  </si>
  <si>
    <t>From revenue per customer</t>
  </si>
  <si>
    <t>From power supply</t>
  </si>
  <si>
    <t>From basic charge</t>
  </si>
  <si>
    <t>Development of Annual Decoupled Revenue Per Customer - Electric</t>
  </si>
  <si>
    <t>Monthly Decoupled Revenue Per Customer ("RPC")</t>
  </si>
  <si>
    <t>Development of Monthly Decoupled Revenue Per Customer - Electric</t>
  </si>
  <si>
    <t>Development of Decoupled Revenue by Rate Schedule - Electric</t>
  </si>
  <si>
    <t>Monthly Rate Year</t>
  </si>
  <si>
    <t>Excluded From Decoupling</t>
  </si>
  <si>
    <t>Normalized kWhs (12ME Sept 2014 Test Year)</t>
  </si>
  <si>
    <t>Customer Bills (12ME Sept 2014 Test Year)</t>
  </si>
  <si>
    <t>Test Year # of Customers 12 ME 09.2014</t>
  </si>
  <si>
    <t>Normalized Usage by Month</t>
  </si>
  <si>
    <t>Twelve Months Ended September 30, 2014</t>
  </si>
  <si>
    <t>WASHINGTON ELECTRIC SYSTEM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</si>
  <si>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</si>
  <si>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</si>
  <si>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</si>
  <si>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</si>
  <si>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</si>
  <si>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</si>
  <si>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</si>
  <si>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</si>
  <si>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</si>
  <si>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</si>
  <si>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</si>
  <si>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Revenue Run Billed Usage</t>
  </si>
  <si>
    <t>Residential Schedule 001</t>
  </si>
  <si>
    <t>General Svc Schedule 011/012</t>
  </si>
  <si>
    <t>Large Gen Svc Schedule 021/022</t>
  </si>
  <si>
    <t>Extra Large Gen Schedule 25</t>
  </si>
  <si>
    <t>Pumping Schedule 31/32</t>
  </si>
  <si>
    <t>Street and Area Lights</t>
  </si>
  <si>
    <t>Total Revenue Run Billed Usage</t>
  </si>
  <si>
    <t xml:space="preserve">Net Unbilled Usage </t>
  </si>
  <si>
    <t>Net Unbilled Usage</t>
  </si>
  <si>
    <t>Schedule Shifting Adjustment</t>
  </si>
  <si>
    <t>Other Usage Adjustments</t>
  </si>
  <si>
    <t>Weather Adjustment</t>
  </si>
  <si>
    <t>Total Weather Adjustment</t>
  </si>
  <si>
    <t>Normalized Test Year Usage</t>
  </si>
  <si>
    <t>Total Normalized Test Year Usage</t>
  </si>
  <si>
    <t>Residential Usage</t>
  </si>
  <si>
    <t>Schedule 001 Customers</t>
  </si>
  <si>
    <t>Schedule 001 Norm Use/Customer</t>
  </si>
  <si>
    <t>Non-Residential Group Usage</t>
  </si>
  <si>
    <t>Non-Residential Group Customers</t>
  </si>
  <si>
    <t>Non-Residential Group Norm Use/Customer</t>
  </si>
  <si>
    <t>WA Jurisdiction % of Annual Usage</t>
  </si>
  <si>
    <t>Actual Res Decoupling:</t>
  </si>
  <si>
    <t>456328</t>
  </si>
  <si>
    <t>Res</t>
  </si>
  <si>
    <t>Residential Group</t>
  </si>
  <si>
    <t>Actual Customers</t>
  </si>
  <si>
    <t>Revenue System</t>
  </si>
  <si>
    <t>Average Customer True-Up</t>
  </si>
  <si>
    <t>Monthly Decoupled Revenue per Customer</t>
  </si>
  <si>
    <t>Actual Base Rate Revenue</t>
  </si>
  <si>
    <t>Actual Basic Charge Revenue</t>
  </si>
  <si>
    <t>Retail Revenue Credit ($/kWh)</t>
  </si>
  <si>
    <t>Variable Power Supply Payments</t>
  </si>
  <si>
    <t>Customer Decoupled Payments</t>
  </si>
  <si>
    <t>Residential Revenue Per Customer Received</t>
  </si>
  <si>
    <t>Deferral - Surcharge (Rebate)</t>
  </si>
  <si>
    <t>Deferral - Revenue Related Expenses</t>
  </si>
  <si>
    <t>Rev Conv Factor</t>
  </si>
  <si>
    <t>FERC Rate</t>
  </si>
  <si>
    <t>Interest on Deferral</t>
  </si>
  <si>
    <t>Avg Balance Calc</t>
  </si>
  <si>
    <t>Monthly Residential Deferral Totals</t>
  </si>
  <si>
    <t>Actual Non-Res Decoupling:</t>
  </si>
  <si>
    <t>456338</t>
  </si>
  <si>
    <t>Non-Res</t>
  </si>
  <si>
    <t>Non-Residential Revenue Per Customer Received</t>
  </si>
  <si>
    <t>Monthly Non-Residential Deferral Totals</t>
  </si>
  <si>
    <t>Cumulative Deferral (Rebate)/Surcharge Balance</t>
  </si>
  <si>
    <t>Total Cumulative Deferral (Rebate)/Surcharge Balance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</si>
  <si>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</si>
  <si>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</si>
  <si>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</si>
  <si>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</si>
  <si>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</si>
  <si>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</si>
  <si>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</si>
  <si>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</si>
  <si>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Accounting Entries</t>
  </si>
  <si>
    <t>Debit/(Credit)</t>
  </si>
  <si>
    <t>431605 Interest Expense</t>
  </si>
  <si>
    <t>419605 Interest Income</t>
  </si>
  <si>
    <t>186328 Residential Decoupled Deferred Revenue</t>
  </si>
  <si>
    <t>186338 Non-Residential Decoupled Deferred Revenue</t>
  </si>
  <si>
    <t>EDWA</t>
  </si>
  <si>
    <t>Development of WA Electric Deferrals (Calendar Year 2016)</t>
  </si>
  <si>
    <t>Old Base</t>
  </si>
  <si>
    <t>New Base</t>
  </si>
  <si>
    <t>Pro Rated</t>
  </si>
  <si>
    <t>Total Normalized 12 ME Sept 2014 Revenue</t>
  </si>
  <si>
    <t>Allowed Revenue Increase (Attachment 1)</t>
  </si>
  <si>
    <t>Total Rate Revenue (January 11, 2016)</t>
  </si>
  <si>
    <t>Retail Revenue Adjustment (line 14)</t>
  </si>
  <si>
    <t>Allowed Basic Charges</t>
  </si>
  <si>
    <t>Retail Revenue Adjustment - (Attachment 3)</t>
  </si>
  <si>
    <t>Grossed Up Retail Revenue Adjustment</t>
  </si>
  <si>
    <t>check calculations - DO NOT PRINT</t>
  </si>
  <si>
    <t>avg decoupled rev/kwh</t>
  </si>
  <si>
    <t>check to avg rate</t>
  </si>
  <si>
    <t>Attachment 4, Page 1</t>
  </si>
  <si>
    <t xml:space="preserve">  -UE-150204 Decoupled RPC</t>
  </si>
  <si>
    <t>Attachment 4, P. 2 L. 3</t>
  </si>
  <si>
    <t xml:space="preserve">  - Monthly Decoupled RPC</t>
  </si>
  <si>
    <t>WUTC Docket No. UE-150204</t>
  </si>
  <si>
    <t>Copied From EMA-6, Page 3</t>
  </si>
  <si>
    <t>Revenue Conversion Factor</t>
  </si>
  <si>
    <t>Washington - Electric System</t>
  </si>
  <si>
    <t>Twelve Months Ended December 31, 2014</t>
  </si>
  <si>
    <t xml:space="preserve">Line </t>
  </si>
  <si>
    <t>No.</t>
  </si>
  <si>
    <t>Description</t>
  </si>
  <si>
    <t>Factor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</si>
  <si>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</si>
  <si>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</si>
  <si>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</si>
  <si>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</si>
  <si>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</si>
  <si>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</si>
  <si>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</si>
  <si>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</si>
  <si>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Decoupling Mechanism - UE-150204 Base effective 1/11/2016</t>
  </si>
  <si>
    <t>Attachment 4, Page 3</t>
  </si>
  <si>
    <t>Attachment 4,  Page 3</t>
  </si>
  <si>
    <t xml:space="preserve">Determination of Base Rate Revenue From Revenue System Reports </t>
  </si>
  <si>
    <t>Billed Customers</t>
  </si>
  <si>
    <t>Billed Usage</t>
  </si>
  <si>
    <t>Unbilled Reversal</t>
  </si>
  <si>
    <t>Unbilled Usage</t>
  </si>
  <si>
    <t>Calendar Usage</t>
  </si>
  <si>
    <t>WA002</t>
  </si>
  <si>
    <t>WA025 3rd block</t>
  </si>
  <si>
    <t>WA030</t>
  </si>
  <si>
    <t>Street Lights</t>
  </si>
  <si>
    <t>Sch 47 Area Lights</t>
  </si>
  <si>
    <t>Sch 48 Area Lights</t>
  </si>
  <si>
    <t>Non-Residential</t>
  </si>
  <si>
    <t>Fixed Charges from Billing Determinant Revenue Report</t>
  </si>
  <si>
    <t>Base Rate Billed Revenue From Billing Determinant Revenue Report</t>
  </si>
  <si>
    <t>Unbilled Rev Reversal</t>
  </si>
  <si>
    <t>Unbilled Revenue</t>
  </si>
  <si>
    <t>Calendar Total Revenue</t>
  </si>
  <si>
    <t>Deduct Unbilled Adder Schedule Revenue</t>
  </si>
  <si>
    <t>Base Rate Revenue</t>
  </si>
  <si>
    <t>Street &amp; Area Lights</t>
  </si>
  <si>
    <t>Adder Schedule Revenues</t>
  </si>
  <si>
    <t>Other Revenues</t>
  </si>
  <si>
    <t>Adder Schedule Rate Components:</t>
  </si>
  <si>
    <t>Sch 59</t>
  </si>
  <si>
    <t>Sch 89</t>
  </si>
  <si>
    <t>Sch 91</t>
  </si>
  <si>
    <t>Sch 92</t>
  </si>
  <si>
    <t>Sch 93</t>
  </si>
  <si>
    <t>Sch 98</t>
  </si>
  <si>
    <t>2.40% of base revenue</t>
  </si>
  <si>
    <t>1.04% of base revenue</t>
  </si>
  <si>
    <t>Net Unbilled Adder Schedule Revenue</t>
  </si>
  <si>
    <t>DJ 213 - Sch 89</t>
  </si>
  <si>
    <t>DJ213 - Sch 91</t>
  </si>
  <si>
    <t xml:space="preserve"> DJ213 - Sch 92</t>
  </si>
  <si>
    <t>DJ481 Sch 93</t>
  </si>
  <si>
    <t>DJ475 - Sch 98</t>
  </si>
  <si>
    <t>Total Net Unbilled Adder Schedule Revenue</t>
  </si>
  <si>
    <t xml:space="preserve">
DJ 127 - Sch 59</t>
  </si>
  <si>
    <t>1.13% of base revenue</t>
  </si>
  <si>
    <t>Pro-rated unbilled rates</t>
  </si>
  <si>
    <t>Prior Rate</t>
  </si>
  <si>
    <t>2.36% of base revenue</t>
  </si>
  <si>
    <t>New Rate</t>
  </si>
  <si>
    <t>Adder Schedule Change Template</t>
  </si>
  <si>
    <t>456328 Res Decoupling Deferral</t>
  </si>
  <si>
    <t xml:space="preserve">456338 Non-Res Decoupling Deferral </t>
  </si>
  <si>
    <t>1.21% of base revenue</t>
  </si>
  <si>
    <t>Actual Usage (kWhs)</t>
  </si>
  <si>
    <t>Sch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</si>
</sst>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[$-409]mmm\-yy;@"/>
    <numFmt numFmtId="168" formatCode="0.000000"/>
    <numFmt numFmtId="169" formatCode="_(* #,##0.00000_);_(* \(#,##0.00000\);_(* &quot;-&quot;??_);_(@_)"/>
    <numFmt numFmtId="170" formatCode="0.0000000"/>
    <numFmt numFmtId="171" formatCode="0000"/>
    <numFmt numFmtId="172" formatCode="000000"/>
    <numFmt numFmtId="173" formatCode="d\.mmm\.yy"/>
    <numFmt numFmtId="174" formatCode="_-* #,##0.00\ _D_M_-;\-* #,##0.00\ _D_M_-;_-* &quot;-&quot;??\ _D_M_-;_-@_-"/>
    <numFmt numFmtId="175" formatCode="_(* #,##0.000_);_(* \(#,##0.000\);_(* &quot;-&quot;??_);_(@_)"/>
    <numFmt numFmtId="176" formatCode="#."/>
    <numFmt numFmtId="177" formatCode="_-* #,##0.00\ &quot;DM&quot;_-;\-* #,##0.00\ &quot;DM&quot;_-;_-* &quot;-&quot;??\ &quot;DM&quot;_-;_-@_-"/>
    <numFmt numFmtId="178" formatCode="_(* ###0_);_(* \(###0\);_(* &quot;-&quot;_);_(@_)"/>
    <numFmt numFmtId="179" formatCode="&quot;$&quot;#,##0\ ;\(&quot;$&quot;#,##0\)"/>
    <numFmt numFmtId="180" formatCode="mmmm\ d\,\ yyyy"/>
    <numFmt numFmtId="181" formatCode="[Blue]#,##0_);[Magenta]\(#,##0\)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00_);\(0.0000\)"/>
    <numFmt numFmtId="185" formatCode="0.00_)"/>
    <numFmt numFmtId="186" formatCode="&quot;$&quot;#,##0;\-&quot;$&quot;#,##0"/>
    <numFmt numFmtId="187" formatCode="_(&quot;$&quot;* #,##0.000000_);_(&quot;$&quot;* \(#,##0.000000\);_(&quot;$&quot;* &quot;-&quot;??????_);_(@_)"/>
    <numFmt numFmtId="188" formatCode="#,##0.00\ ;\(#,##0.00\)"/>
    <numFmt numFmtId="189" formatCode="0\ &quot; HR&quot;"/>
    <numFmt numFmtId="190" formatCode="0000000"/>
    <numFmt numFmtId="191" formatCode="0.0000%"/>
    <numFmt numFmtId="192" formatCode="0.00000%"/>
    <numFmt numFmtId="193" formatCode="mmm\-yyyy"/>
    <numFmt numFmtId="194" formatCode="_(&quot;$&quot;* #,##0.000_);_(&quot;$&quot;* \(#,##0.000\);_(&quot;$&quot;* &quot;-&quot;??_);_(@_)"/>
    <numFmt numFmtId="195" formatCode="m/yy"/>
    <numFmt numFmtId="196" formatCode="_(&quot;$&quot;* #,##0.0000_);_(&quot;$&quot;* \(#,##0.0000\);_(&quot;$&quot;* &quot;-&quot;????_);_(@_)"/>
    <numFmt numFmtId="197" formatCode="0.0%"/>
    <numFmt numFmtId="198" formatCode="_(* #,##0.0_);_(* \(#,##0.0\);_(* &quot;-&quot;_);_(@_)"/>
    <numFmt numFmtId="199" formatCode="0.000%"/>
    <numFmt numFmtId="200" formatCode="&quot;$&quot;#,##0.00"/>
    <numFmt numFmtId="201" formatCode="&quot;$&quot;#,##0.00000"/>
    <numFmt numFmtId="202" formatCode="_(&quot;$&quot;* #,##0.0000_);_(&quot;$&quot;* \(#,##0.0000\);_(&quot;$&quot;* &quot;-&quot;??_);_(@_)"/>
    <numFmt numFmtId="203" formatCode="_(* #,##0.000000_);_(* \(#,##0.000000\);_(* &quot;-&quot;??_);_(@_)"/>
    <numFmt numFmtId="204" formatCode="mmm\ yy"/>
  </numFmts>
  <fonts count="1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9"/>
      <name val="Courier"/>
      <family val="3"/>
    </font>
    <font>
      <sz val="10"/>
      <name val="Times New Roman"/>
      <family val="1"/>
    </font>
    <font>
      <sz val="12"/>
      <color theme="1"/>
      <name val="Times New Roman"/>
      <family val="2"/>
    </font>
    <font>
      <sz val="8"/>
      <color indexed="56"/>
      <name val="Arial"/>
      <family val="2"/>
    </font>
    <font>
      <sz val="10"/>
      <name val="Arial"/>
      <family val="2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i/>
      <u/>
      <sz val="12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10"/>
      <color rgb="FF0000FF"/>
      <name val="Times New Roman"/>
      <family val="1"/>
    </font>
    <font>
      <sz val="11"/>
      <color rgb="FF0000FF"/>
      <name val="Calibri"/>
      <family val="2"/>
      <scheme val="minor"/>
    </font>
    <font>
      <sz val="10"/>
      <color rgb="FF3333CC"/>
      <name val="Times New Roman"/>
      <family val="1"/>
    </font>
    <font>
      <sz val="10"/>
      <color rgb="FF0000CC"/>
      <name val="Times New Roman"/>
      <family val="1"/>
    </font>
    <font>
      <sz val="10"/>
      <color rgb="FF3B2CFC"/>
      <name val="Times New Roman"/>
      <family val="1"/>
    </font>
  </fonts>
  <fills count="10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55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1" fillId="0" borderId="0"/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1" fillId="0" borderId="0"/>
    <xf numFmtId="0" fontId="21" fillId="0" borderId="0"/>
    <xf numFmtId="171" fontId="23" fillId="0" borderId="0">
      <alignment horizontal="left"/>
    </xf>
    <xf numFmtId="172" fontId="24" fillId="0" borderId="0">
      <alignment horizontal="left"/>
    </xf>
    <xf numFmtId="0" fontId="25" fillId="0" borderId="11"/>
    <xf numFmtId="0" fontId="26" fillId="0" borderId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2" fillId="0" borderId="0">
      <alignment horizontal="left" wrapText="1"/>
    </xf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8" fontId="22" fillId="0" borderId="0">
      <alignment horizontal="left" wrapText="1"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4" borderId="0" applyNumberFormat="0" applyBorder="0" applyAlignment="0" applyProtection="0"/>
    <xf numFmtId="168" fontId="22" fillId="0" borderId="0">
      <alignment horizontal="left" wrapText="1"/>
    </xf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2" fillId="0" borderId="0">
      <alignment horizontal="left" wrapText="1"/>
    </xf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8" fontId="22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6" borderId="0" applyNumberFormat="0" applyBorder="0" applyAlignment="0" applyProtection="0"/>
    <xf numFmtId="168" fontId="22" fillId="0" borderId="0">
      <alignment horizontal="left" wrapText="1"/>
    </xf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2" fillId="0" borderId="0">
      <alignment horizontal="left" wrapText="1"/>
    </xf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8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168" fontId="22" fillId="0" borderId="0">
      <alignment horizontal="left" wrapText="1"/>
    </xf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8" fontId="22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2" fillId="0" borderId="0">
      <alignment horizontal="left" wrapText="1"/>
    </xf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2" fillId="0" borderId="0">
      <alignment horizontal="left" wrapText="1"/>
    </xf>
    <xf numFmtId="0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8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1" borderId="0" applyNumberFormat="0" applyBorder="0" applyAlignment="0" applyProtection="0"/>
    <xf numFmtId="168" fontId="22" fillId="0" borderId="0">
      <alignment horizontal="left" wrapText="1"/>
    </xf>
    <xf numFmtId="0" fontId="27" fillId="41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8" fontId="22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2" fillId="0" borderId="0">
      <alignment horizontal="left" wrapText="1"/>
    </xf>
    <xf numFmtId="0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2" fillId="0" borderId="0">
      <alignment horizontal="left" wrapText="1"/>
    </xf>
    <xf numFmtId="0" fontId="2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8" fontId="22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43" borderId="0" applyNumberFormat="0" applyBorder="0" applyAlignment="0" applyProtection="0"/>
    <xf numFmtId="168" fontId="22" fillId="0" borderId="0">
      <alignment horizontal="left" wrapText="1"/>
    </xf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8" fontId="22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8" fontId="22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2" fillId="0" borderId="0">
      <alignment horizontal="left" wrapText="1"/>
    </xf>
    <xf numFmtId="0" fontId="2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8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5" borderId="0" applyNumberFormat="0" applyBorder="0" applyAlignment="0" applyProtection="0"/>
    <xf numFmtId="168" fontId="22" fillId="0" borderId="0">
      <alignment horizontal="left" wrapText="1"/>
    </xf>
    <xf numFmtId="0" fontId="27" fillId="4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42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42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8" fontId="22" fillId="0" borderId="0">
      <alignment horizontal="left" wrapText="1"/>
    </xf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8" fontId="22" fillId="0" borderId="0">
      <alignment horizontal="left" wrapText="1"/>
    </xf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8" fontId="22" fillId="0" borderId="0">
      <alignment horizontal="left" wrapText="1"/>
    </xf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8" fontId="22" fillId="0" borderId="0">
      <alignment horizontal="left" wrapText="1"/>
    </xf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2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6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8" fontId="22" fillId="0" borderId="0">
      <alignment horizontal="left" wrapText="1"/>
    </xf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40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9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4" fillId="0" borderId="0" applyFont="0" applyFill="0" applyBorder="0" applyAlignment="0" applyProtection="0">
      <alignment horizontal="right"/>
    </xf>
    <xf numFmtId="0" fontId="26" fillId="0" borderId="11"/>
    <xf numFmtId="173" fontId="30" fillId="0" borderId="0" applyFill="0" applyBorder="0" applyAlignment="0"/>
    <xf numFmtId="173" fontId="30" fillId="0" borderId="0" applyFill="0" applyBorder="0" applyAlignment="0"/>
    <xf numFmtId="168" fontId="22" fillId="0" borderId="0">
      <alignment horizontal="left" wrapText="1"/>
    </xf>
    <xf numFmtId="168" fontId="22" fillId="0" borderId="0">
      <alignment horizontal="left" wrapText="1"/>
    </xf>
    <xf numFmtId="173" fontId="30" fillId="0" borderId="0" applyFill="0" applyBorder="0" applyAlignment="0"/>
    <xf numFmtId="41" fontId="20" fillId="67" borderId="0"/>
    <xf numFmtId="0" fontId="31" fillId="68" borderId="12" applyNumberFormat="0" applyAlignment="0" applyProtection="0"/>
    <xf numFmtId="168" fontId="22" fillId="0" borderId="0">
      <alignment horizontal="left" wrapText="1"/>
    </xf>
    <xf numFmtId="0" fontId="31" fillId="68" borderId="12" applyNumberFormat="0" applyAlignment="0" applyProtection="0"/>
    <xf numFmtId="0" fontId="11" fillId="6" borderId="4" applyNumberFormat="0" applyAlignment="0" applyProtection="0"/>
    <xf numFmtId="0" fontId="32" fillId="69" borderId="4" applyNumberFormat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0" fontId="11" fillId="6" borderId="4" applyNumberFormat="0" applyAlignment="0" applyProtection="0"/>
    <xf numFmtId="0" fontId="32" fillId="69" borderId="4" applyNumberFormat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1" fontId="20" fillId="67" borderId="0"/>
    <xf numFmtId="41" fontId="20" fillId="67" borderId="0"/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41" fontId="20" fillId="67" borderId="0"/>
    <xf numFmtId="41" fontId="20" fillId="67" borderId="0"/>
    <xf numFmtId="0" fontId="32" fillId="69" borderId="4" applyNumberFormat="0" applyAlignment="0" applyProtection="0"/>
    <xf numFmtId="0" fontId="11" fillId="6" borderId="4" applyNumberFormat="0" applyAlignment="0" applyProtection="0"/>
    <xf numFmtId="0" fontId="33" fillId="70" borderId="13" applyNumberFormat="0" applyAlignment="0" applyProtection="0"/>
    <xf numFmtId="0" fontId="33" fillId="70" borderId="13" applyNumberFormat="0" applyAlignment="0" applyProtection="0"/>
    <xf numFmtId="168" fontId="22" fillId="0" borderId="0">
      <alignment horizontal="left" wrapText="1"/>
    </xf>
    <xf numFmtId="0" fontId="33" fillId="70" borderId="13" applyNumberFormat="0" applyAlignment="0" applyProtection="0"/>
    <xf numFmtId="168" fontId="22" fillId="0" borderId="0">
      <alignment horizontal="left" wrapText="1"/>
    </xf>
    <xf numFmtId="0" fontId="13" fillId="7" borderId="7" applyNumberFormat="0" applyAlignment="0" applyProtection="0"/>
    <xf numFmtId="0" fontId="33" fillId="70" borderId="13" applyNumberFormat="0" applyAlignment="0" applyProtection="0"/>
    <xf numFmtId="41" fontId="20" fillId="71" borderId="0"/>
    <xf numFmtId="41" fontId="20" fillId="71" borderId="0"/>
    <xf numFmtId="168" fontId="22" fillId="0" borderId="0">
      <alignment horizontal="left" wrapText="1"/>
    </xf>
    <xf numFmtId="41" fontId="20" fillId="71" borderId="0"/>
    <xf numFmtId="41" fontId="20" fillId="71" borderId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3" fontId="37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68" fontId="22" fillId="0" borderId="0">
      <alignment horizontal="left" wrapText="1"/>
    </xf>
    <xf numFmtId="3" fontId="37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76" fontId="44" fillId="0" borderId="0">
      <protection locked="0"/>
    </xf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168" fontId="22" fillId="0" borderId="0">
      <alignment horizontal="left" wrapText="1"/>
    </xf>
    <xf numFmtId="168" fontId="22" fillId="0" borderId="0">
      <alignment horizontal="left" wrapText="1"/>
    </xf>
    <xf numFmtId="0" fontId="46" fillId="0" borderId="0" applyNumberFormat="0" applyAlignment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47" fillId="0" borderId="0" applyFont="0" applyFill="0" applyBorder="0" applyAlignment="0" applyProtection="0"/>
    <xf numFmtId="44" fontId="48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8" fontId="3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2" fillId="0" borderId="0">
      <alignment horizontal="left" wrapText="1"/>
    </xf>
    <xf numFmtId="44" fontId="35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8" fontId="34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8" fontId="22" fillId="0" borderId="0">
      <alignment horizontal="left" wrapText="1"/>
    </xf>
    <xf numFmtId="177" fontId="20" fillId="0" borderId="0" applyFont="0" applyFill="0" applyBorder="0" applyAlignment="0" applyProtection="0"/>
    <xf numFmtId="168" fontId="22" fillId="0" borderId="0">
      <alignment horizontal="left" wrapText="1"/>
    </xf>
    <xf numFmtId="177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5" fontId="37" fillId="0" borderId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78" fontId="20" fillId="0" borderId="0" applyFont="0" applyFill="0" applyBorder="0" applyAlignment="0" applyProtection="0"/>
    <xf numFmtId="179" fontId="49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8" fontId="22" fillId="0" borderId="0">
      <alignment horizontal="left" wrapText="1"/>
    </xf>
    <xf numFmtId="5" fontId="37" fillId="0" borderId="0" applyFill="0" applyBorder="0" applyAlignment="0" applyProtection="0"/>
    <xf numFmtId="178" fontId="20" fillId="0" borderId="0" applyFont="0" applyFill="0" applyBorder="0" applyAlignment="0" applyProtection="0"/>
    <xf numFmtId="179" fontId="37" fillId="0" borderId="0" applyFont="0" applyFill="0" applyBorder="0" applyAlignment="0" applyProtection="0"/>
    <xf numFmtId="5" fontId="37" fillId="0" borderId="0" applyFill="0" applyBorder="0" applyAlignment="0" applyProtection="0"/>
    <xf numFmtId="178" fontId="20" fillId="0" borderId="0" applyFont="0" applyFill="0" applyBorder="0" applyAlignment="0" applyProtection="0"/>
    <xf numFmtId="180" fontId="37" fillId="0" borderId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168" fontId="22" fillId="0" borderId="0">
      <alignment horizontal="left" wrapText="1"/>
    </xf>
    <xf numFmtId="180" fontId="37" fillId="0" borderId="0" applyFill="0" applyBorder="0" applyAlignment="0" applyProtection="0"/>
    <xf numFmtId="0" fontId="42" fillId="0" borderId="0" applyFont="0" applyFill="0" applyBorder="0" applyAlignment="0" applyProtection="0"/>
    <xf numFmtId="0" fontId="20" fillId="0" borderId="0" applyFont="0" applyFill="0" applyBorder="0" applyAlignment="0" applyProtection="0"/>
    <xf numFmtId="180" fontId="37" fillId="0" borderId="0" applyFill="0" applyBorder="0" applyAlignment="0" applyProtection="0"/>
    <xf numFmtId="0" fontId="49" fillId="0" borderId="0" applyFont="0" applyFill="0" applyBorder="0" applyAlignment="0" applyProtection="0"/>
    <xf numFmtId="0" fontId="26" fillId="0" borderId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168" fontId="20" fillId="0" borderId="0"/>
    <xf numFmtId="168" fontId="20" fillId="0" borderId="0"/>
    <xf numFmtId="168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/>
    <xf numFmtId="168" fontId="20" fillId="0" borderId="0"/>
    <xf numFmtId="168" fontId="22" fillId="0" borderId="0">
      <alignment horizontal="left" wrapText="1"/>
    </xf>
    <xf numFmtId="168" fontId="20" fillId="0" borderId="0"/>
    <xf numFmtId="168" fontId="22" fillId="0" borderId="0">
      <alignment horizontal="left" wrapText="1"/>
    </xf>
    <xf numFmtId="168" fontId="20" fillId="0" borderId="0"/>
    <xf numFmtId="168" fontId="22" fillId="0" borderId="0">
      <alignment horizontal="left" wrapText="1"/>
    </xf>
    <xf numFmtId="181" fontId="51" fillId="0" borderId="0"/>
    <xf numFmtId="168" fontId="22" fillId="0" borderId="0">
      <alignment horizontal="left" wrapText="1"/>
    </xf>
    <xf numFmtId="168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/>
    <xf numFmtId="168" fontId="20" fillId="0" borderId="0"/>
    <xf numFmtId="168" fontId="20" fillId="0" borderId="0"/>
    <xf numFmtId="182" fontId="20" fillId="0" borderId="0" applyFont="0" applyFill="0" applyBorder="0" applyAlignment="0" applyProtection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22" fillId="0" borderId="0">
      <alignment horizontal="left" wrapText="1"/>
    </xf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" fontId="37" fillId="0" borderId="0" applyFill="0" applyBorder="0" applyAlignment="0" applyProtection="0"/>
    <xf numFmtId="2" fontId="42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ill="0" applyBorder="0" applyAlignment="0" applyProtection="0"/>
    <xf numFmtId="2" fontId="42" fillId="0" borderId="0" applyFont="0" applyFill="0" applyBorder="0" applyAlignment="0" applyProtection="0"/>
    <xf numFmtId="0" fontId="38" fillId="0" borderId="0"/>
    <xf numFmtId="0" fontId="38" fillId="0" borderId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53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168" fontId="22" fillId="0" borderId="0">
      <alignment horizontal="left" wrapText="1"/>
    </xf>
    <xf numFmtId="38" fontId="54" fillId="71" borderId="0" applyNumberFormat="0" applyBorder="0" applyAlignment="0" applyProtection="0"/>
    <xf numFmtId="0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0" fontId="55" fillId="0" borderId="11"/>
    <xf numFmtId="183" fontId="56" fillId="0" borderId="0" applyNumberFormat="0" applyFill="0" applyBorder="0" applyProtection="0">
      <alignment horizontal="right"/>
    </xf>
    <xf numFmtId="0" fontId="57" fillId="0" borderId="14" applyNumberFormat="0" applyAlignment="0" applyProtection="0">
      <alignment horizontal="left"/>
    </xf>
    <xf numFmtId="0" fontId="57" fillId="0" borderId="14" applyNumberFormat="0" applyAlignment="0" applyProtection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57" fillId="0" borderId="14" applyNumberFormat="0" applyAlignment="0" applyProtection="0">
      <alignment horizontal="left"/>
    </xf>
    <xf numFmtId="168" fontId="22" fillId="0" borderId="0">
      <alignment horizontal="left" wrapText="1"/>
    </xf>
    <xf numFmtId="0" fontId="57" fillId="0" borderId="15">
      <alignment horizontal="left"/>
    </xf>
    <xf numFmtId="0" fontId="57" fillId="0" borderId="15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57" fillId="0" borderId="15">
      <alignment horizontal="left"/>
    </xf>
    <xf numFmtId="0" fontId="57" fillId="0" borderId="15">
      <alignment horizontal="left"/>
    </xf>
    <xf numFmtId="168" fontId="22" fillId="0" borderId="0">
      <alignment horizontal="left" wrapText="1"/>
    </xf>
    <xf numFmtId="14" fontId="58" fillId="75" borderId="16">
      <alignment horizontal="center" vertical="center" wrapText="1"/>
    </xf>
    <xf numFmtId="0" fontId="42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3" fillId="0" borderId="1" applyNumberFormat="0" applyFill="0" applyAlignment="0" applyProtection="0"/>
    <xf numFmtId="0" fontId="60" fillId="0" borderId="18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0" fillId="0" borderId="18" applyNumberFormat="0" applyFill="0" applyAlignment="0" applyProtection="0"/>
    <xf numFmtId="0" fontId="3" fillId="0" borderId="1" applyNumberFormat="0" applyFill="0" applyAlignment="0" applyProtection="0"/>
    <xf numFmtId="0" fontId="60" fillId="0" borderId="18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1" fillId="0" borderId="0" applyNumberFormat="0" applyFill="0" applyBorder="0" applyAlignment="0" applyProtection="0"/>
    <xf numFmtId="168" fontId="22" fillId="0" borderId="0">
      <alignment horizontal="left" wrapText="1"/>
    </xf>
    <xf numFmtId="0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0" fillId="0" borderId="18" applyNumberFormat="0" applyFill="0" applyAlignment="0" applyProtection="0"/>
    <xf numFmtId="0" fontId="3" fillId="0" borderId="1" applyNumberFormat="0" applyFill="0" applyAlignment="0" applyProtection="0"/>
    <xf numFmtId="0" fontId="42" fillId="0" borderId="0" applyNumberFormat="0" applyFill="0" applyBorder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4" fillId="0" borderId="2" applyNumberFormat="0" applyFill="0" applyAlignment="0" applyProtection="0"/>
    <xf numFmtId="0" fontId="63" fillId="0" borderId="20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3" fillId="0" borderId="20" applyNumberFormat="0" applyFill="0" applyAlignment="0" applyProtection="0"/>
    <xf numFmtId="0" fontId="4" fillId="0" borderId="2" applyNumberFormat="0" applyFill="0" applyAlignment="0" applyProtection="0"/>
    <xf numFmtId="0" fontId="63" fillId="0" borderId="20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54" fillId="0" borderId="0" applyNumberFormat="0" applyFill="0" applyBorder="0" applyAlignment="0" applyProtection="0"/>
    <xf numFmtId="168" fontId="22" fillId="0" borderId="0">
      <alignment horizontal="left" wrapText="1"/>
    </xf>
    <xf numFmtId="0" fontId="63" fillId="0" borderId="20" applyNumberFormat="0" applyFill="0" applyAlignment="0" applyProtection="0"/>
    <xf numFmtId="0" fontId="54" fillId="0" borderId="0" applyNumberFormat="0" applyFill="0" applyBorder="0" applyAlignment="0" applyProtection="0"/>
    <xf numFmtId="0" fontId="63" fillId="0" borderId="20" applyNumberFormat="0" applyFill="0" applyAlignment="0" applyProtection="0"/>
    <xf numFmtId="0" fontId="4" fillId="0" borderId="2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5" fillId="0" borderId="3" applyNumberFormat="0" applyFill="0" applyAlignment="0" applyProtection="0"/>
    <xf numFmtId="0" fontId="65" fillId="0" borderId="22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66" fillId="0" borderId="0"/>
    <xf numFmtId="38" fontId="66" fillId="0" borderId="0"/>
    <xf numFmtId="38" fontId="66" fillId="0" borderId="0"/>
    <xf numFmtId="38" fontId="66" fillId="0" borderId="0"/>
    <xf numFmtId="168" fontId="22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38" fontId="66" fillId="0" borderId="0"/>
    <xf numFmtId="38" fontId="66" fillId="0" borderId="0"/>
    <xf numFmtId="38" fontId="66" fillId="0" borderId="0"/>
    <xf numFmtId="40" fontId="66" fillId="0" borderId="0"/>
    <xf numFmtId="40" fontId="66" fillId="0" borderId="0"/>
    <xf numFmtId="40" fontId="66" fillId="0" borderId="0"/>
    <xf numFmtId="40" fontId="66" fillId="0" borderId="0"/>
    <xf numFmtId="168" fontId="22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40" fontId="66" fillId="0" borderId="0"/>
    <xf numFmtId="40" fontId="66" fillId="0" borderId="0"/>
    <xf numFmtId="40" fontId="66" fillId="0" borderId="0"/>
    <xf numFmtId="0" fontId="67" fillId="0" borderId="0" applyNumberFormat="0" applyFill="0" applyBorder="0" applyAlignment="0" applyProtection="0">
      <alignment vertical="top"/>
      <protection locked="0"/>
    </xf>
    <xf numFmtId="168" fontId="22" fillId="0" borderId="0">
      <alignment horizontal="left" wrapText="1"/>
    </xf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68" fontId="22" fillId="0" borderId="0">
      <alignment horizontal="left" wrapText="1"/>
    </xf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168" fontId="22" fillId="0" borderId="0">
      <alignment horizontal="left" wrapText="1"/>
    </xf>
    <xf numFmtId="0" fontId="68" fillId="41" borderId="12" applyNumberFormat="0" applyAlignment="0" applyProtection="0"/>
    <xf numFmtId="0" fontId="68" fillId="41" borderId="12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68" fillId="41" borderId="12" applyNumberFormat="0" applyAlignment="0" applyProtection="0"/>
    <xf numFmtId="168" fontId="22" fillId="0" borderId="0">
      <alignment horizontal="left" wrapText="1"/>
    </xf>
    <xf numFmtId="0" fontId="68" fillId="41" borderId="12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41" fontId="69" fillId="76" borderId="24">
      <alignment horizontal="left"/>
      <protection locked="0"/>
    </xf>
    <xf numFmtId="168" fontId="22" fillId="0" borderId="0">
      <alignment horizontal="left" wrapText="1"/>
    </xf>
    <xf numFmtId="41" fontId="69" fillId="76" borderId="24">
      <alignment horizontal="left"/>
      <protection locked="0"/>
    </xf>
    <xf numFmtId="10" fontId="69" fillId="76" borderId="24">
      <alignment horizontal="right"/>
      <protection locked="0"/>
    </xf>
    <xf numFmtId="168" fontId="22" fillId="0" borderId="0">
      <alignment horizontal="left" wrapText="1"/>
    </xf>
    <xf numFmtId="10" fontId="69" fillId="76" borderId="24">
      <alignment horizontal="right"/>
      <protection locked="0"/>
    </xf>
    <xf numFmtId="168" fontId="22" fillId="0" borderId="0">
      <alignment horizontal="left" wrapText="1"/>
    </xf>
    <xf numFmtId="41" fontId="69" fillId="76" borderId="24">
      <alignment horizontal="left"/>
      <protection locked="0"/>
    </xf>
    <xf numFmtId="0" fontId="55" fillId="0" borderId="25"/>
    <xf numFmtId="0" fontId="54" fillId="71" borderId="0"/>
    <xf numFmtId="0" fontId="54" fillId="71" borderId="0"/>
    <xf numFmtId="0" fontId="54" fillId="71" borderId="0"/>
    <xf numFmtId="0" fontId="54" fillId="71" borderId="0"/>
    <xf numFmtId="168" fontId="22" fillId="0" borderId="0">
      <alignment horizontal="left" wrapText="1"/>
    </xf>
    <xf numFmtId="3" fontId="70" fillId="0" borderId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3" fontId="70" fillId="0" borderId="0" applyFill="0" applyBorder="0" applyAlignment="0" applyProtection="0"/>
    <xf numFmtId="3" fontId="70" fillId="0" borderId="0" applyFill="0" applyBorder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12" fillId="0" borderId="6" applyNumberFormat="0" applyFill="0" applyAlignment="0" applyProtection="0"/>
    <xf numFmtId="0" fontId="72" fillId="0" borderId="27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8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168" fontId="22" fillId="0" borderId="0">
      <alignment horizontal="left" wrapText="1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168" fontId="22" fillId="0" borderId="0">
      <alignment horizontal="left" wrapText="1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8" fillId="4" borderId="0" applyNumberFormat="0" applyBorder="0" applyAlignment="0" applyProtection="0"/>
    <xf numFmtId="0" fontId="74" fillId="4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75" fillId="4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37" fontId="76" fillId="0" borderId="0"/>
    <xf numFmtId="37" fontId="76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37" fontId="76" fillId="0" borderId="0"/>
    <xf numFmtId="185" fontId="77" fillId="0" borderId="0"/>
    <xf numFmtId="186" fontId="20" fillId="0" borderId="0"/>
    <xf numFmtId="186" fontId="20" fillId="0" borderId="0"/>
    <xf numFmtId="168" fontId="22" fillId="0" borderId="0">
      <alignment horizontal="left" wrapText="1"/>
    </xf>
    <xf numFmtId="186" fontId="20" fillId="0" borderId="0"/>
    <xf numFmtId="186" fontId="20" fillId="0" borderId="0"/>
    <xf numFmtId="186" fontId="20" fillId="0" borderId="0"/>
    <xf numFmtId="186" fontId="20" fillId="0" borderId="0"/>
    <xf numFmtId="168" fontId="22" fillId="0" borderId="0">
      <alignment horizontal="left" wrapText="1"/>
    </xf>
    <xf numFmtId="186" fontId="20" fillId="0" borderId="0"/>
    <xf numFmtId="186" fontId="20" fillId="0" borderId="0"/>
    <xf numFmtId="186" fontId="20" fillId="0" borderId="0"/>
    <xf numFmtId="186" fontId="20" fillId="0" borderId="0"/>
    <xf numFmtId="168" fontId="22" fillId="0" borderId="0">
      <alignment horizontal="left" wrapText="1"/>
    </xf>
    <xf numFmtId="186" fontId="20" fillId="0" borderId="0"/>
    <xf numFmtId="186" fontId="20" fillId="0" borderId="0"/>
    <xf numFmtId="187" fontId="22" fillId="0" borderId="0"/>
    <xf numFmtId="187" fontId="22" fillId="0" borderId="0"/>
    <xf numFmtId="185" fontId="77" fillId="0" borderId="0"/>
    <xf numFmtId="0" fontId="20" fillId="0" borderId="0"/>
    <xf numFmtId="185" fontId="77" fillId="0" borderId="0"/>
    <xf numFmtId="188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7" fontId="22" fillId="0" borderId="0"/>
    <xf numFmtId="189" fontId="20" fillId="0" borderId="0"/>
    <xf numFmtId="190" fontId="36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0" fillId="0" borderId="0" applyFill="0" applyBorder="0" applyAlignment="0" applyProtection="0"/>
    <xf numFmtId="0" fontId="1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168" fontId="20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186" fontId="22" fillId="0" borderId="0">
      <alignment horizontal="left" wrapText="1"/>
    </xf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18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1" fillId="0" borderId="0"/>
    <xf numFmtId="18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186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186" fontId="22" fillId="0" borderId="0">
      <alignment horizontal="left" wrapText="1"/>
    </xf>
    <xf numFmtId="168" fontId="20" fillId="0" borderId="0">
      <alignment horizontal="left" wrapText="1"/>
    </xf>
    <xf numFmtId="186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6" fontId="22" fillId="0" borderId="0">
      <alignment horizontal="left" wrapText="1"/>
    </xf>
    <xf numFmtId="186" fontId="22" fillId="0" borderId="0">
      <alignment horizontal="left" wrapText="1"/>
    </xf>
    <xf numFmtId="186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86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8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35" fillId="0" borderId="0"/>
    <xf numFmtId="168" fontId="22" fillId="0" borderId="0">
      <alignment horizontal="left" wrapText="1"/>
    </xf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91" fontId="20" fillId="0" borderId="0">
      <alignment horizontal="left" wrapText="1"/>
    </xf>
    <xf numFmtId="191" fontId="20" fillId="0" borderId="0">
      <alignment horizontal="left" wrapText="1"/>
    </xf>
    <xf numFmtId="168" fontId="22" fillId="0" borderId="0">
      <alignment horizontal="left" wrapText="1"/>
    </xf>
    <xf numFmtId="191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91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2" fillId="0" borderId="0"/>
    <xf numFmtId="193" fontId="22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70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94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0" fontId="47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39" fontId="79" fillId="0" borderId="0" applyNumberFormat="0" applyFill="0" applyBorder="0" applyAlignment="0" applyProtection="0"/>
    <xf numFmtId="39" fontId="79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39" fontId="79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39" fontId="79" fillId="0" borderId="0" applyNumberFormat="0" applyFill="0" applyBorder="0" applyAlignment="0" applyProtection="0"/>
    <xf numFmtId="168" fontId="22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168" fontId="22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2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70" fontId="22" fillId="0" borderId="0">
      <alignment horizontal="left" wrapText="1"/>
    </xf>
    <xf numFmtId="0" fontId="20" fillId="0" borderId="0"/>
    <xf numFmtId="0" fontId="20" fillId="0" borderId="0"/>
    <xf numFmtId="195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78" fillId="0" borderId="0"/>
    <xf numFmtId="196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39" borderId="30" applyNumberFormat="0" applyFont="0" applyAlignment="0" applyProtection="0"/>
    <xf numFmtId="168" fontId="22" fillId="0" borderId="0">
      <alignment horizontal="left" wrapText="1"/>
    </xf>
    <xf numFmtId="0" fontId="20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2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168" fontId="22" fillId="0" borderId="0">
      <alignment horizontal="left" wrapText="1"/>
    </xf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168" fontId="22" fillId="0" borderId="0">
      <alignment horizontal="left" wrapText="1"/>
    </xf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80" fillId="68" borderId="31" applyNumberFormat="0" applyAlignment="0" applyProtection="0"/>
    <xf numFmtId="0" fontId="80" fillId="68" borderId="31" applyNumberFormat="0" applyAlignment="0" applyProtection="0"/>
    <xf numFmtId="168" fontId="22" fillId="0" borderId="0">
      <alignment horizontal="left" wrapText="1"/>
    </xf>
    <xf numFmtId="0" fontId="80" fillId="68" borderId="31" applyNumberFormat="0" applyAlignment="0" applyProtection="0"/>
    <xf numFmtId="0" fontId="80" fillId="68" borderId="31" applyNumberFormat="0" applyAlignment="0" applyProtection="0"/>
    <xf numFmtId="0" fontId="80" fillId="68" borderId="31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80" fillId="69" borderId="31" applyNumberFormat="0" applyAlignment="0" applyProtection="0"/>
    <xf numFmtId="0" fontId="10" fillId="69" borderId="5" applyNumberFormat="0" applyAlignment="0" applyProtection="0"/>
    <xf numFmtId="0" fontId="10" fillId="69" borderId="5" applyNumberFormat="0" applyAlignment="0" applyProtection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197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0" fontId="20" fillId="0" borderId="24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48" fillId="0" borderId="0" applyFont="0" applyFill="0" applyBorder="0" applyAlignment="0" applyProtection="0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0" fontId="20" fillId="0" borderId="24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24"/>
    <xf numFmtId="9" fontId="34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9" fontId="35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35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22" fillId="0" borderId="0">
      <alignment horizontal="left" wrapText="1"/>
    </xf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>
      <alignment horizontal="left" wrapText="1"/>
    </xf>
    <xf numFmtId="9" fontId="34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41" fontId="20" fillId="77" borderId="24"/>
    <xf numFmtId="41" fontId="20" fillId="77" borderId="24"/>
    <xf numFmtId="168" fontId="22" fillId="0" borderId="0">
      <alignment horizontal="left" wrapText="1"/>
    </xf>
    <xf numFmtId="41" fontId="20" fillId="77" borderId="24"/>
    <xf numFmtId="41" fontId="20" fillId="77" borderId="24"/>
    <xf numFmtId="168" fontId="22" fillId="0" borderId="0">
      <alignment horizontal="left" wrapText="1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" fontId="35" fillId="0" borderId="0" applyFont="0" applyFill="0" applyBorder="0" applyAlignment="0" applyProtection="0"/>
    <xf numFmtId="0" fontId="81" fillId="0" borderId="16">
      <alignment horizontal="center"/>
    </xf>
    <xf numFmtId="0" fontId="81" fillId="0" borderId="16">
      <alignment horizontal="center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81" fillId="0" borderId="16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3" fontId="35" fillId="0" borderId="0" applyFont="0" applyFill="0" applyBorder="0" applyAlignment="0" applyProtection="0"/>
    <xf numFmtId="0" fontId="35" fillId="78" borderId="0" applyNumberFormat="0" applyFont="0" applyBorder="0" applyAlignment="0" applyProtection="0"/>
    <xf numFmtId="0" fontId="35" fillId="78" borderId="0" applyNumberFormat="0" applyFon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35" fillId="78" borderId="0" applyNumberFormat="0" applyFont="0" applyBorder="0" applyAlignment="0" applyProtection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3" fontId="82" fillId="0" borderId="0" applyFill="0" applyBorder="0" applyAlignment="0" applyProtection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42" fontId="20" fillId="67" borderId="0"/>
    <xf numFmtId="0" fontId="39" fillId="79" borderId="0"/>
    <xf numFmtId="0" fontId="85" fillId="79" borderId="25"/>
    <xf numFmtId="0" fontId="86" fillId="80" borderId="32"/>
    <xf numFmtId="0" fontId="87" fillId="79" borderId="33"/>
    <xf numFmtId="42" fontId="20" fillId="67" borderId="0"/>
    <xf numFmtId="168" fontId="22" fillId="0" borderId="0">
      <alignment horizontal="left" wrapText="1"/>
    </xf>
    <xf numFmtId="42" fontId="20" fillId="67" borderId="0"/>
    <xf numFmtId="168" fontId="22" fillId="0" borderId="0">
      <alignment horizontal="left" wrapText="1"/>
    </xf>
    <xf numFmtId="42" fontId="20" fillId="67" borderId="0"/>
    <xf numFmtId="42" fontId="20" fillId="67" borderId="0"/>
    <xf numFmtId="42" fontId="20" fillId="67" borderId="34">
      <alignment vertical="center"/>
    </xf>
    <xf numFmtId="42" fontId="20" fillId="67" borderId="34">
      <alignment vertical="center"/>
    </xf>
    <xf numFmtId="168" fontId="22" fillId="0" borderId="0">
      <alignment horizontal="left" wrapText="1"/>
    </xf>
    <xf numFmtId="42" fontId="20" fillId="67" borderId="34">
      <alignment vertical="center"/>
    </xf>
    <xf numFmtId="168" fontId="22" fillId="0" borderId="0">
      <alignment horizontal="left" wrapText="1"/>
    </xf>
    <xf numFmtId="42" fontId="20" fillId="67" borderId="34">
      <alignment vertical="center"/>
    </xf>
    <xf numFmtId="168" fontId="22" fillId="0" borderId="0">
      <alignment horizontal="left" wrapText="1"/>
    </xf>
    <xf numFmtId="0" fontId="58" fillId="67" borderId="10" applyNumberFormat="0">
      <alignment horizontal="center" vertical="center" wrapText="1"/>
    </xf>
    <xf numFmtId="0" fontId="58" fillId="67" borderId="35" applyNumberFormat="0">
      <alignment horizontal="center" vertical="center" wrapText="1"/>
    </xf>
    <xf numFmtId="0" fontId="58" fillId="67" borderId="10" applyNumberFormat="0">
      <alignment horizontal="center" vertical="center" wrapText="1"/>
    </xf>
    <xf numFmtId="168" fontId="22" fillId="0" borderId="0">
      <alignment horizontal="left" wrapText="1"/>
    </xf>
    <xf numFmtId="10" fontId="20" fillId="67" borderId="0"/>
    <xf numFmtId="10" fontId="20" fillId="67" borderId="0"/>
    <xf numFmtId="10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67" borderId="0"/>
    <xf numFmtId="10" fontId="20" fillId="67" borderId="0"/>
    <xf numFmtId="168" fontId="22" fillId="0" borderId="0">
      <alignment horizontal="left" wrapText="1"/>
    </xf>
    <xf numFmtId="10" fontId="20" fillId="67" borderId="0"/>
    <xf numFmtId="168" fontId="22" fillId="0" borderId="0">
      <alignment horizontal="left" wrapText="1"/>
    </xf>
    <xf numFmtId="10" fontId="20" fillId="67" borderId="0"/>
    <xf numFmtId="168" fontId="22" fillId="0" borderId="0">
      <alignment horizontal="left" wrapText="1"/>
    </xf>
    <xf numFmtId="10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67" borderId="0"/>
    <xf numFmtId="10" fontId="20" fillId="67" borderId="0"/>
    <xf numFmtId="10" fontId="20" fillId="67" borderId="0"/>
    <xf numFmtId="196" fontId="20" fillId="67" borderId="0"/>
    <xf numFmtId="196" fontId="20" fillId="67" borderId="0"/>
    <xf numFmtId="196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96" fontId="20" fillId="67" borderId="0"/>
    <xf numFmtId="196" fontId="20" fillId="67" borderId="0"/>
    <xf numFmtId="168" fontId="22" fillId="0" borderId="0">
      <alignment horizontal="left" wrapText="1"/>
    </xf>
    <xf numFmtId="196" fontId="20" fillId="67" borderId="0"/>
    <xf numFmtId="168" fontId="22" fillId="0" borderId="0">
      <alignment horizontal="left" wrapText="1"/>
    </xf>
    <xf numFmtId="196" fontId="20" fillId="67" borderId="0"/>
    <xf numFmtId="168" fontId="22" fillId="0" borderId="0">
      <alignment horizontal="left" wrapText="1"/>
    </xf>
    <xf numFmtId="196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96" fontId="20" fillId="67" borderId="0"/>
    <xf numFmtId="196" fontId="20" fillId="67" borderId="0"/>
    <xf numFmtId="196" fontId="20" fillId="67" borderId="0"/>
    <xf numFmtId="42" fontId="20" fillId="67" borderId="0"/>
    <xf numFmtId="166" fontId="66" fillId="0" borderId="0" applyBorder="0" applyAlignment="0"/>
    <xf numFmtId="166" fontId="66" fillId="0" borderId="0" applyBorder="0" applyAlignment="0"/>
    <xf numFmtId="166" fontId="66" fillId="0" borderId="0" applyBorder="0" applyAlignment="0"/>
    <xf numFmtId="42" fontId="20" fillId="67" borderId="36">
      <alignment horizontal="left"/>
    </xf>
    <xf numFmtId="42" fontId="20" fillId="67" borderId="36">
      <alignment horizontal="left"/>
    </xf>
    <xf numFmtId="168" fontId="22" fillId="0" borderId="0">
      <alignment horizontal="left" wrapText="1"/>
    </xf>
    <xf numFmtId="42" fontId="20" fillId="67" borderId="36">
      <alignment horizontal="left"/>
    </xf>
    <xf numFmtId="168" fontId="22" fillId="0" borderId="0">
      <alignment horizontal="left" wrapText="1"/>
    </xf>
    <xf numFmtId="42" fontId="20" fillId="67" borderId="36">
      <alignment horizontal="left"/>
    </xf>
    <xf numFmtId="168" fontId="22" fillId="0" borderId="0">
      <alignment horizontal="left" wrapText="1"/>
    </xf>
    <xf numFmtId="196" fontId="88" fillId="67" borderId="36">
      <alignment horizontal="left"/>
    </xf>
    <xf numFmtId="168" fontId="22" fillId="0" borderId="0">
      <alignment horizontal="left" wrapText="1"/>
    </xf>
    <xf numFmtId="196" fontId="88" fillId="67" borderId="36">
      <alignment horizontal="left"/>
    </xf>
    <xf numFmtId="166" fontId="66" fillId="0" borderId="0" applyBorder="0" applyAlignment="0"/>
    <xf numFmtId="14" fontId="22" fillId="0" borderId="0" applyNumberFormat="0" applyFill="0" applyBorder="0" applyAlignment="0" applyProtection="0">
      <alignment horizontal="left"/>
    </xf>
    <xf numFmtId="14" fontId="22" fillId="0" borderId="0" applyNumberFormat="0" applyFill="0" applyBorder="0" applyAlignment="0" applyProtection="0">
      <alignment horizontal="left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4" fontId="89" fillId="76" borderId="31" applyNumberFormat="0" applyProtection="0">
      <alignment vertical="center"/>
    </xf>
    <xf numFmtId="168" fontId="22" fillId="0" borderId="0">
      <alignment horizontal="left" wrapText="1"/>
    </xf>
    <xf numFmtId="4" fontId="89" fillId="76" borderId="31" applyNumberFormat="0" applyProtection="0">
      <alignment vertical="center"/>
    </xf>
    <xf numFmtId="4" fontId="90" fillId="76" borderId="31" applyNumberFormat="0" applyProtection="0">
      <alignment vertical="center"/>
    </xf>
    <xf numFmtId="168" fontId="22" fillId="0" borderId="0">
      <alignment horizontal="left" wrapText="1"/>
    </xf>
    <xf numFmtId="4" fontId="90" fillId="76" borderId="31" applyNumberFormat="0" applyProtection="0">
      <alignment vertical="center"/>
    </xf>
    <xf numFmtId="4" fontId="89" fillId="76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76" borderId="31" applyNumberFormat="0" applyProtection="0">
      <alignment horizontal="left" vertical="center" indent="1"/>
    </xf>
    <xf numFmtId="4" fontId="89" fillId="76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76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2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89" fillId="83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3" borderId="31" applyNumberFormat="0" applyProtection="0">
      <alignment horizontal="right" vertical="center"/>
    </xf>
    <xf numFmtId="4" fontId="89" fillId="84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4" borderId="31" applyNumberFormat="0" applyProtection="0">
      <alignment horizontal="right" vertical="center"/>
    </xf>
    <xf numFmtId="4" fontId="89" fillId="85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5" borderId="31" applyNumberFormat="0" applyProtection="0">
      <alignment horizontal="right" vertical="center"/>
    </xf>
    <xf numFmtId="4" fontId="89" fillId="86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6" borderId="31" applyNumberFormat="0" applyProtection="0">
      <alignment horizontal="right" vertical="center"/>
    </xf>
    <xf numFmtId="4" fontId="89" fillId="87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7" borderId="31" applyNumberFormat="0" applyProtection="0">
      <alignment horizontal="right" vertical="center"/>
    </xf>
    <xf numFmtId="4" fontId="89" fillId="88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8" borderId="31" applyNumberFormat="0" applyProtection="0">
      <alignment horizontal="right" vertical="center"/>
    </xf>
    <xf numFmtId="4" fontId="89" fillId="89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9" borderId="31" applyNumberFormat="0" applyProtection="0">
      <alignment horizontal="right" vertical="center"/>
    </xf>
    <xf numFmtId="4" fontId="89" fillId="90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90" borderId="31" applyNumberFormat="0" applyProtection="0">
      <alignment horizontal="right" vertical="center"/>
    </xf>
    <xf numFmtId="4" fontId="89" fillId="91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91" borderId="31" applyNumberFormat="0" applyProtection="0">
      <alignment horizontal="right" vertical="center"/>
    </xf>
    <xf numFmtId="4" fontId="91" fillId="92" borderId="31" applyNumberFormat="0" applyProtection="0">
      <alignment horizontal="left" vertical="center" indent="1"/>
    </xf>
    <xf numFmtId="4" fontId="91" fillId="93" borderId="0" applyNumberFormat="0" applyProtection="0">
      <alignment horizontal="left" vertical="center" indent="1"/>
    </xf>
    <xf numFmtId="4" fontId="91" fillId="93" borderId="0" applyNumberFormat="0" applyProtection="0">
      <alignment horizontal="left" vertical="center" indent="1"/>
    </xf>
    <xf numFmtId="4" fontId="91" fillId="92" borderId="31" applyNumberFormat="0" applyProtection="0">
      <alignment horizontal="left" vertical="center" indent="1"/>
    </xf>
    <xf numFmtId="4" fontId="89" fillId="94" borderId="37" applyNumberFormat="0" applyProtection="0">
      <alignment horizontal="left" vertical="center" indent="1"/>
    </xf>
    <xf numFmtId="4" fontId="89" fillId="94" borderId="0" applyNumberFormat="0" applyProtection="0">
      <alignment horizontal="left" vertical="center" indent="1"/>
    </xf>
    <xf numFmtId="4" fontId="89" fillId="94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93" fillId="0" borderId="0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4" fontId="93" fillId="0" borderId="0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69" borderId="23" applyNumberFormat="0">
      <protection locked="0"/>
    </xf>
    <xf numFmtId="0" fontId="20" fillId="69" borderId="23" applyNumberFormat="0">
      <protection locked="0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66" fillId="64" borderId="38" applyBorder="0"/>
    <xf numFmtId="4" fontId="89" fillId="98" borderId="31" applyNumberFormat="0" applyProtection="0">
      <alignment vertical="center"/>
    </xf>
    <xf numFmtId="168" fontId="22" fillId="0" borderId="0">
      <alignment horizontal="left" wrapText="1"/>
    </xf>
    <xf numFmtId="4" fontId="89" fillId="98" borderId="31" applyNumberFormat="0" applyProtection="0">
      <alignment vertical="center"/>
    </xf>
    <xf numFmtId="4" fontId="90" fillId="98" borderId="31" applyNumberFormat="0" applyProtection="0">
      <alignment vertical="center"/>
    </xf>
    <xf numFmtId="168" fontId="22" fillId="0" borderId="0">
      <alignment horizontal="left" wrapText="1"/>
    </xf>
    <xf numFmtId="4" fontId="90" fillId="98" borderId="31" applyNumberFormat="0" applyProtection="0">
      <alignment vertical="center"/>
    </xf>
    <xf numFmtId="4" fontId="89" fillId="98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98" borderId="31" applyNumberFormat="0" applyProtection="0">
      <alignment horizontal="left" vertical="center" indent="1"/>
    </xf>
    <xf numFmtId="4" fontId="89" fillId="98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98" borderId="31" applyNumberFormat="0" applyProtection="0">
      <alignment horizontal="left" vertical="center" indent="1"/>
    </xf>
    <xf numFmtId="4" fontId="89" fillId="94" borderId="31" applyNumberFormat="0" applyProtection="0">
      <alignment horizontal="right" vertical="center"/>
    </xf>
    <xf numFmtId="4" fontId="89" fillId="94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94" borderId="31" applyNumberFormat="0" applyProtection="0">
      <alignment horizontal="right" vertical="center"/>
    </xf>
    <xf numFmtId="4" fontId="90" fillId="94" borderId="31" applyNumberFormat="0" applyProtection="0">
      <alignment horizontal="right" vertical="center"/>
    </xf>
    <xf numFmtId="168" fontId="22" fillId="0" borderId="0">
      <alignment horizontal="left" wrapText="1"/>
    </xf>
    <xf numFmtId="4" fontId="90" fillId="94" borderId="31" applyNumberFormat="0" applyProtection="0">
      <alignment horizontal="right" vertical="center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94" fillId="0" borderId="0"/>
    <xf numFmtId="0" fontId="94" fillId="0" borderId="0"/>
    <xf numFmtId="0" fontId="95" fillId="0" borderId="0" applyNumberFormat="0" applyProtection="0">
      <alignment horizontal="left" indent="5"/>
    </xf>
    <xf numFmtId="0" fontId="54" fillId="99" borderId="23"/>
    <xf numFmtId="4" fontId="96" fillId="94" borderId="31" applyNumberFormat="0" applyProtection="0">
      <alignment horizontal="right" vertical="center"/>
    </xf>
    <xf numFmtId="168" fontId="22" fillId="0" borderId="0">
      <alignment horizontal="left" wrapText="1"/>
    </xf>
    <xf numFmtId="4" fontId="96" fillId="94" borderId="31" applyNumberFormat="0" applyProtection="0">
      <alignment horizontal="right" vertical="center"/>
    </xf>
    <xf numFmtId="39" fontId="20" fillId="100" borderId="0"/>
    <xf numFmtId="39" fontId="20" fillId="100" borderId="0"/>
    <xf numFmtId="39" fontId="20" fillId="100" borderId="0"/>
    <xf numFmtId="168" fontId="22" fillId="0" borderId="0">
      <alignment horizontal="left" wrapText="1"/>
    </xf>
    <xf numFmtId="168" fontId="22" fillId="0" borderId="0">
      <alignment horizontal="left" wrapText="1"/>
    </xf>
    <xf numFmtId="39" fontId="20" fillId="100" borderId="0"/>
    <xf numFmtId="39" fontId="20" fillId="100" borderId="0"/>
    <xf numFmtId="168" fontId="22" fillId="0" borderId="0">
      <alignment horizontal="left" wrapText="1"/>
    </xf>
    <xf numFmtId="39" fontId="20" fillId="100" borderId="0"/>
    <xf numFmtId="168" fontId="22" fillId="0" borderId="0">
      <alignment horizontal="left" wrapText="1"/>
    </xf>
    <xf numFmtId="39" fontId="20" fillId="100" borderId="0"/>
    <xf numFmtId="168" fontId="22" fillId="0" borderId="0">
      <alignment horizontal="left" wrapText="1"/>
    </xf>
    <xf numFmtId="39" fontId="20" fillId="100" borderId="0"/>
    <xf numFmtId="168" fontId="22" fillId="0" borderId="0">
      <alignment horizontal="left" wrapText="1"/>
    </xf>
    <xf numFmtId="168" fontId="22" fillId="0" borderId="0">
      <alignment horizontal="left" wrapText="1"/>
    </xf>
    <xf numFmtId="39" fontId="20" fillId="100" borderId="0"/>
    <xf numFmtId="39" fontId="20" fillId="100" borderId="0"/>
    <xf numFmtId="39" fontId="20" fillId="100" borderId="0"/>
    <xf numFmtId="0" fontId="97" fillId="0" borderId="0" applyNumberFormat="0" applyFill="0" applyBorder="0" applyAlignment="0" applyProtection="0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168" fontId="22" fillId="0" borderId="0">
      <alignment horizontal="left" wrapText="1"/>
    </xf>
    <xf numFmtId="38" fontId="54" fillId="0" borderId="39"/>
    <xf numFmtId="0" fontId="54" fillId="0" borderId="39"/>
    <xf numFmtId="38" fontId="54" fillId="0" borderId="39"/>
    <xf numFmtId="38" fontId="54" fillId="0" borderId="39"/>
    <xf numFmtId="38" fontId="54" fillId="0" borderId="39"/>
    <xf numFmtId="38" fontId="66" fillId="0" borderId="36"/>
    <xf numFmtId="38" fontId="66" fillId="0" borderId="36"/>
    <xf numFmtId="38" fontId="66" fillId="0" borderId="36"/>
    <xf numFmtId="38" fontId="66" fillId="0" borderId="36"/>
    <xf numFmtId="168" fontId="22" fillId="0" borderId="0">
      <alignment horizontal="left" wrapText="1"/>
    </xf>
    <xf numFmtId="0" fontId="66" fillId="0" borderId="36"/>
    <xf numFmtId="0" fontId="66" fillId="0" borderId="36"/>
    <xf numFmtId="0" fontId="66" fillId="0" borderId="36"/>
    <xf numFmtId="38" fontId="66" fillId="0" borderId="36"/>
    <xf numFmtId="38" fontId="66" fillId="0" borderId="36"/>
    <xf numFmtId="38" fontId="66" fillId="0" borderId="36"/>
    <xf numFmtId="38" fontId="66" fillId="0" borderId="36"/>
    <xf numFmtId="39" fontId="22" fillId="101" borderId="0"/>
    <xf numFmtId="39" fontId="22" fillId="101" borderId="0"/>
    <xf numFmtId="168" fontId="20" fillId="0" borderId="0">
      <alignment horizontal="left" wrapText="1"/>
    </xf>
    <xf numFmtId="199" fontId="20" fillId="0" borderId="0">
      <alignment horizontal="left" wrapText="1"/>
    </xf>
    <xf numFmtId="191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97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94" fontId="20" fillId="0" borderId="0">
      <alignment horizontal="left" wrapText="1"/>
    </xf>
    <xf numFmtId="194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94" fontId="20" fillId="0" borderId="0">
      <alignment horizontal="left" wrapText="1"/>
    </xf>
    <xf numFmtId="199" fontId="20" fillId="0" borderId="0">
      <alignment horizontal="left" wrapText="1"/>
    </xf>
    <xf numFmtId="199" fontId="20" fillId="0" borderId="0">
      <alignment horizontal="left" wrapText="1"/>
    </xf>
    <xf numFmtId="168" fontId="22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7" fontId="20" fillId="0" borderId="0">
      <alignment horizontal="left" wrapText="1"/>
    </xf>
    <xf numFmtId="197" fontId="20" fillId="0" borderId="0">
      <alignment horizontal="left" wrapText="1"/>
    </xf>
    <xf numFmtId="192" fontId="20" fillId="0" borderId="0">
      <alignment horizontal="left" wrapText="1"/>
    </xf>
    <xf numFmtId="168" fontId="20" fillId="0" borderId="0">
      <alignment horizontal="left" wrapText="1"/>
    </xf>
    <xf numFmtId="197" fontId="20" fillId="0" borderId="0">
      <alignment horizontal="left" wrapText="1"/>
    </xf>
    <xf numFmtId="168" fontId="20" fillId="0" borderId="0">
      <alignment horizontal="left" wrapText="1"/>
    </xf>
    <xf numFmtId="0" fontId="20" fillId="0" borderId="0">
      <alignment horizontal="left" wrapText="1"/>
    </xf>
    <xf numFmtId="0" fontId="89" fillId="0" borderId="0" applyNumberFormat="0" applyBorder="0" applyAlignment="0"/>
    <xf numFmtId="0" fontId="98" fillId="0" borderId="0" applyNumberFormat="0" applyBorder="0" applyAlignment="0"/>
    <xf numFmtId="0" fontId="91" fillId="0" borderId="0" applyNumberFormat="0" applyBorder="0" applyAlignment="0"/>
    <xf numFmtId="0" fontId="99" fillId="0" borderId="0"/>
    <xf numFmtId="0" fontId="55" fillId="0" borderId="33"/>
    <xf numFmtId="40" fontId="100" fillId="0" borderId="0" applyBorder="0">
      <alignment horizontal="right"/>
    </xf>
    <xf numFmtId="41" fontId="101" fillId="67" borderId="0">
      <alignment horizontal="left"/>
    </xf>
    <xf numFmtId="40" fontId="100" fillId="0" borderId="0" applyBorder="0">
      <alignment horizontal="right"/>
    </xf>
    <xf numFmtId="41" fontId="101" fillId="67" borderId="0">
      <alignment horizontal="left"/>
    </xf>
    <xf numFmtId="40" fontId="100" fillId="0" borderId="0" applyBorder="0">
      <alignment horizontal="right"/>
    </xf>
    <xf numFmtId="41" fontId="101" fillId="67" borderId="0">
      <alignment horizontal="left"/>
    </xf>
    <xf numFmtId="0" fontId="102" fillId="0" borderId="0"/>
    <xf numFmtId="0" fontId="20" fillId="0" borderId="0" applyNumberFormat="0" applyBorder="0" applyAlignment="0"/>
    <xf numFmtId="0" fontId="103" fillId="0" borderId="0" applyFill="0" applyBorder="0" applyProtection="0">
      <alignment horizontal="left" vertical="top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9" fillId="0" borderId="0"/>
    <xf numFmtId="0" fontId="85" fillId="79" borderId="0"/>
    <xf numFmtId="200" fontId="105" fillId="67" borderId="0">
      <alignment horizontal="left" vertical="center"/>
    </xf>
    <xf numFmtId="200" fontId="106" fillId="0" borderId="0">
      <alignment horizontal="left" vertical="center"/>
    </xf>
    <xf numFmtId="200" fontId="106" fillId="0" borderId="0">
      <alignment horizontal="left" vertical="center"/>
    </xf>
    <xf numFmtId="0" fontId="58" fillId="67" borderId="0">
      <alignment horizontal="left" wrapText="1"/>
    </xf>
    <xf numFmtId="0" fontId="58" fillId="67" borderId="0">
      <alignment horizontal="left" wrapText="1"/>
    </xf>
    <xf numFmtId="0" fontId="58" fillId="67" borderId="0">
      <alignment horizontal="left" wrapText="1"/>
    </xf>
    <xf numFmtId="168" fontId="22" fillId="0" borderId="0">
      <alignment horizontal="left" wrapText="1"/>
    </xf>
    <xf numFmtId="0" fontId="107" fillId="0" borderId="0">
      <alignment horizontal="left" vertical="center"/>
    </xf>
    <xf numFmtId="0" fontId="107" fillId="0" borderId="0">
      <alignment horizontal="left" vertical="center"/>
    </xf>
    <xf numFmtId="0" fontId="42" fillId="0" borderId="40" applyNumberFormat="0" applyFont="0" applyFill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1" fontId="58" fillId="67" borderId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41" fontId="58" fillId="67" borderId="0">
      <alignment horizontal="left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40" fillId="0" borderId="43"/>
    <xf numFmtId="0" fontId="41" fillId="0" borderId="43"/>
    <xf numFmtId="0" fontId="41" fillId="0" borderId="43"/>
    <xf numFmtId="0" fontId="40" fillId="0" borderId="43"/>
    <xf numFmtId="0" fontId="41" fillId="0" borderId="43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22" fillId="0" borderId="0">
      <alignment horizontal="left" wrapText="1"/>
    </xf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8" fillId="67" borderId="35" applyNumberFormat="0">
      <alignment horizontal="center" vertical="center" wrapText="1"/>
    </xf>
    <xf numFmtId="0" fontId="112" fillId="0" borderId="0">
      <alignment readingOrder="1"/>
    </xf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12" fillId="0" borderId="0">
      <alignment readingOrder="1"/>
    </xf>
    <xf numFmtId="0" fontId="112" fillId="0" borderId="0">
      <alignment readingOrder="1"/>
    </xf>
    <xf numFmtId="43" fontId="20" fillId="0" borderId="0" applyFont="0" applyFill="0" applyBorder="0" applyAlignment="0" applyProtection="0"/>
    <xf numFmtId="3" fontId="19" fillId="0" borderId="0"/>
    <xf numFmtId="9" fontId="20" fillId="0" borderId="0" applyFont="0" applyFill="0" applyBorder="0" applyAlignment="0" applyProtection="0"/>
    <xf numFmtId="0" fontId="20" fillId="89" borderId="0" applyNumberFormat="0" applyFont="0" applyFill="0" applyBorder="0" applyAlignment="0" applyProtection="0"/>
    <xf numFmtId="166" fontId="37" fillId="76" borderId="0" applyFont="0" applyFill="0" applyBorder="0" applyAlignment="0" applyProtection="0">
      <alignment wrapText="1"/>
    </xf>
    <xf numFmtId="3" fontId="19" fillId="0" borderId="0"/>
    <xf numFmtId="0" fontId="112" fillId="0" borderId="0">
      <alignment readingOrder="1"/>
    </xf>
    <xf numFmtId="38" fontId="111" fillId="0" borderId="0" applyNumberFormat="0" applyFont="0" applyFill="0" applyBorder="0">
      <alignment horizontal="left" indent="4"/>
      <protection locked="0"/>
    </xf>
    <xf numFmtId="9" fontId="37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9" fillId="0" borderId="0" applyFont="0" applyFill="0" applyBorder="0" applyAlignment="0" applyProtection="0"/>
    <xf numFmtId="0" fontId="110" fillId="0" borderId="0"/>
    <xf numFmtId="0" fontId="37" fillId="0" borderId="0"/>
    <xf numFmtId="0" fontId="109" fillId="0" borderId="0"/>
    <xf numFmtId="0" fontId="109" fillId="0" borderId="0"/>
    <xf numFmtId="44" fontId="109" fillId="0" borderId="0" applyFont="0" applyFill="0" applyBorder="0" applyAlignment="0" applyProtection="0"/>
    <xf numFmtId="4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08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0" fillId="0" borderId="0"/>
    <xf numFmtId="9" fontId="20" fillId="0" borderId="0" applyFont="0" applyFill="0" applyBorder="0" applyAlignment="0" applyProtection="0"/>
    <xf numFmtId="0" fontId="21" fillId="0" borderId="0"/>
    <xf numFmtId="0" fontId="114" fillId="77" borderId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3" fontId="19" fillId="0" borderId="0"/>
    <xf numFmtId="0" fontId="20" fillId="0" borderId="0">
      <alignment readingOrder="1"/>
    </xf>
    <xf numFmtId="0" fontId="20" fillId="0" borderId="0">
      <alignment readingOrder="1"/>
    </xf>
    <xf numFmtId="0" fontId="20" fillId="0" borderId="0">
      <alignment readingOrder="1"/>
    </xf>
    <xf numFmtId="0" fontId="20" fillId="0" borderId="0">
      <alignment readingOrder="1"/>
    </xf>
    <xf numFmtId="0" fontId="20" fillId="0" borderId="0">
      <alignment readingOrder="1"/>
    </xf>
    <xf numFmtId="0" fontId="20" fillId="0" borderId="0">
      <alignment readingOrder="1"/>
    </xf>
    <xf numFmtId="0" fontId="20" fillId="0" borderId="0">
      <alignment readingOrder="1"/>
    </xf>
    <xf numFmtId="0" fontId="20" fillId="0" borderId="0">
      <alignment readingOrder="1"/>
    </xf>
  </cellStyleXfs>
  <cellXfs count="234">
    <xf numFmtId="0" fontId="0" fillId="0" borderId="0" xfId="0"/>
    <xf numFmtId="0" fontId="115" fillId="0" borderId="0" xfId="0" applyFont="1"/>
    <xf numFmtId="0" fontId="116" fillId="0" borderId="0" xfId="0" applyFont="1"/>
    <xf numFmtId="0" fontId="116" fillId="0" borderId="0" xfId="0" applyFont="1" applyAlignment="1">
      <alignment horizontal="center"/>
    </xf>
    <xf numFmtId="164" fontId="116" fillId="0" borderId="0" xfId="0" applyNumberFormat="1" applyFont="1"/>
    <xf numFmtId="37" fontId="116" fillId="0" borderId="0" xfId="0" applyNumberFormat="1" applyFont="1"/>
    <xf numFmtId="44" fontId="116" fillId="0" borderId="0" xfId="0" applyNumberFormat="1" applyFont="1"/>
    <xf numFmtId="0" fontId="116" fillId="33" borderId="0" xfId="0" applyFont="1" applyFill="1" applyAlignment="1">
      <alignment horizontal="center"/>
    </xf>
    <xf numFmtId="0" fontId="116" fillId="33" borderId="0" xfId="0" applyFont="1" applyFill="1"/>
    <xf numFmtId="0" fontId="21" fillId="33" borderId="0" xfId="0" applyFont="1" applyFill="1" applyBorder="1" applyAlignment="1">
      <alignment horizontal="center"/>
    </xf>
    <xf numFmtId="164" fontId="116" fillId="33" borderId="0" xfId="2" applyNumberFormat="1" applyFont="1" applyFill="1"/>
    <xf numFmtId="166" fontId="116" fillId="33" borderId="0" xfId="0" applyNumberFormat="1" applyFont="1" applyFill="1"/>
    <xf numFmtId="166" fontId="116" fillId="33" borderId="0" xfId="1" applyNumberFormat="1" applyFont="1" applyFill="1"/>
    <xf numFmtId="165" fontId="116" fillId="33" borderId="0" xfId="0" applyNumberFormat="1" applyFont="1" applyFill="1"/>
    <xf numFmtId="164" fontId="116" fillId="33" borderId="0" xfId="0" applyNumberFormat="1" applyFont="1" applyFill="1"/>
    <xf numFmtId="37" fontId="116" fillId="33" borderId="0" xfId="0" applyNumberFormat="1" applyFont="1" applyFill="1"/>
    <xf numFmtId="164" fontId="116" fillId="33" borderId="0" xfId="2" applyNumberFormat="1" applyFont="1" applyFill="1" applyAlignment="1">
      <alignment horizontal="center"/>
    </xf>
    <xf numFmtId="201" fontId="116" fillId="33" borderId="0" xfId="0" applyNumberFormat="1" applyFont="1" applyFill="1"/>
    <xf numFmtId="10" fontId="116" fillId="33" borderId="0" xfId="3" applyNumberFormat="1" applyFont="1" applyFill="1"/>
    <xf numFmtId="44" fontId="116" fillId="33" borderId="0" xfId="0" applyNumberFormat="1" applyFont="1" applyFill="1"/>
    <xf numFmtId="0" fontId="118" fillId="33" borderId="0" xfId="4" applyFont="1" applyFill="1"/>
    <xf numFmtId="0" fontId="118" fillId="33" borderId="0" xfId="4" applyFont="1" applyFill="1" applyAlignment="1">
      <alignment horizontal="center"/>
    </xf>
    <xf numFmtId="164" fontId="118" fillId="33" borderId="0" xfId="7408" applyNumberFormat="1" applyFont="1" applyFill="1"/>
    <xf numFmtId="0" fontId="118" fillId="33" borderId="0" xfId="4" quotePrefix="1" applyFont="1" applyFill="1" applyAlignment="1">
      <alignment horizontal="left"/>
    </xf>
    <xf numFmtId="0" fontId="116" fillId="33" borderId="0" xfId="4" applyFont="1" applyFill="1"/>
    <xf numFmtId="0" fontId="116" fillId="33" borderId="0" xfId="4" applyFont="1" applyFill="1" applyAlignment="1">
      <alignment horizontal="center"/>
    </xf>
    <xf numFmtId="0" fontId="120" fillId="33" borderId="0" xfId="4" applyFont="1" applyFill="1" applyAlignment="1">
      <alignment horizontal="left"/>
    </xf>
    <xf numFmtId="164" fontId="116" fillId="33" borderId="0" xfId="7408" applyNumberFormat="1" applyFont="1" applyFill="1"/>
    <xf numFmtId="166" fontId="116" fillId="33" borderId="0" xfId="6" applyNumberFormat="1" applyFont="1" applyFill="1" applyBorder="1"/>
    <xf numFmtId="44" fontId="116" fillId="33" borderId="0" xfId="7408" applyNumberFormat="1" applyFont="1" applyFill="1" applyBorder="1"/>
    <xf numFmtId="164" fontId="116" fillId="33" borderId="0" xfId="4" applyNumberFormat="1" applyFont="1" applyFill="1"/>
    <xf numFmtId="0" fontId="116" fillId="33" borderId="0" xfId="4" quotePrefix="1" applyFont="1" applyFill="1" applyAlignment="1">
      <alignment horizontal="left"/>
    </xf>
    <xf numFmtId="0" fontId="121" fillId="33" borderId="0" xfId="4" applyFont="1" applyFill="1"/>
    <xf numFmtId="3" fontId="118" fillId="33" borderId="0" xfId="4" applyNumberFormat="1" applyFont="1" applyFill="1"/>
    <xf numFmtId="0" fontId="122" fillId="33" borderId="0" xfId="4" applyFont="1" applyFill="1"/>
    <xf numFmtId="3" fontId="109" fillId="33" borderId="0" xfId="4" applyNumberFormat="1" applyFont="1" applyFill="1"/>
    <xf numFmtId="0" fontId="109" fillId="33" borderId="0" xfId="4" quotePrefix="1" applyFont="1" applyFill="1" applyAlignment="1">
      <alignment horizontal="center"/>
    </xf>
    <xf numFmtId="10" fontId="109" fillId="33" borderId="0" xfId="8776" applyNumberFormat="1" applyFont="1" applyFill="1"/>
    <xf numFmtId="0" fontId="109" fillId="33" borderId="0" xfId="4" applyFont="1" applyFill="1" applyAlignment="1">
      <alignment horizontal="center"/>
    </xf>
    <xf numFmtId="0" fontId="109" fillId="33" borderId="0" xfId="4" applyFont="1" applyFill="1"/>
    <xf numFmtId="10" fontId="118" fillId="33" borderId="0" xfId="8776" applyNumberFormat="1" applyFont="1" applyFill="1"/>
    <xf numFmtId="0" fontId="118" fillId="33" borderId="0" xfId="4" quotePrefix="1" applyFont="1" applyFill="1" applyAlignment="1">
      <alignment horizontal="center"/>
    </xf>
    <xf numFmtId="44" fontId="118" fillId="33" borderId="0" xfId="5" applyFont="1" applyFill="1" applyAlignment="1">
      <alignment horizontal="center"/>
    </xf>
    <xf numFmtId="44" fontId="118" fillId="33" borderId="0" xfId="4" applyNumberFormat="1" applyFont="1" applyFill="1"/>
    <xf numFmtId="166" fontId="118" fillId="33" borderId="0" xfId="6" applyNumberFormat="1" applyFont="1" applyFill="1" applyAlignment="1">
      <alignment horizontal="center"/>
    </xf>
    <xf numFmtId="166" fontId="118" fillId="0" borderId="0" xfId="0" applyNumberFormat="1" applyFont="1"/>
    <xf numFmtId="202" fontId="116" fillId="0" borderId="0" xfId="0" applyNumberFormat="1" applyFont="1"/>
    <xf numFmtId="166" fontId="116" fillId="0" borderId="0" xfId="1" applyNumberFormat="1" applyFont="1"/>
    <xf numFmtId="166" fontId="116" fillId="0" borderId="0" xfId="0" applyNumberFormat="1" applyFont="1"/>
    <xf numFmtId="7" fontId="116" fillId="0" borderId="0" xfId="2" applyNumberFormat="1" applyFont="1"/>
    <xf numFmtId="166" fontId="0" fillId="0" borderId="0" xfId="0" applyNumberFormat="1"/>
    <xf numFmtId="166" fontId="0" fillId="0" borderId="36" xfId="0" applyNumberFormat="1" applyBorder="1"/>
    <xf numFmtId="0" fontId="116" fillId="0" borderId="0" xfId="0" applyFont="1" applyAlignment="1">
      <alignment horizontal="right"/>
    </xf>
    <xf numFmtId="164" fontId="116" fillId="33" borderId="36" xfId="7408" applyNumberFormat="1" applyFont="1" applyFill="1" applyBorder="1"/>
    <xf numFmtId="44" fontId="116" fillId="0" borderId="0" xfId="2" applyNumberFormat="1" applyFont="1" applyFill="1" applyAlignment="1">
      <alignment horizontal="center"/>
    </xf>
    <xf numFmtId="164" fontId="116" fillId="0" borderId="0" xfId="2" applyNumberFormat="1" applyFont="1" applyFill="1"/>
    <xf numFmtId="166" fontId="0" fillId="0" borderId="0" xfId="0" applyNumberFormat="1" applyBorder="1"/>
    <xf numFmtId="197" fontId="0" fillId="0" borderId="0" xfId="3" applyNumberFormat="1" applyFont="1"/>
    <xf numFmtId="0" fontId="118" fillId="0" borderId="0" xfId="4" applyFont="1"/>
    <xf numFmtId="0" fontId="124" fillId="33" borderId="0" xfId="4" applyFont="1" applyFill="1" applyAlignment="1"/>
    <xf numFmtId="0" fontId="124" fillId="33" borderId="0" xfId="0" applyFont="1" applyFill="1" applyAlignment="1"/>
    <xf numFmtId="0" fontId="125" fillId="0" borderId="0" xfId="4" applyNumberFormat="1" applyFont="1" applyBorder="1"/>
    <xf numFmtId="0" fontId="118" fillId="33" borderId="0" xfId="0" applyFont="1" applyFill="1" applyAlignment="1">
      <alignment horizontal="center"/>
    </xf>
    <xf numFmtId="0" fontId="115" fillId="33" borderId="0" xfId="0" applyFont="1" applyFill="1" applyAlignment="1">
      <alignment horizontal="center"/>
    </xf>
    <xf numFmtId="0" fontId="125" fillId="33" borderId="35" xfId="4" applyFont="1" applyFill="1" applyBorder="1" applyAlignment="1">
      <alignment horizontal="center" vertical="center" wrapText="1"/>
    </xf>
    <xf numFmtId="0" fontId="125" fillId="33" borderId="35" xfId="4" applyFont="1" applyFill="1" applyBorder="1" applyAlignment="1">
      <alignment vertical="center"/>
    </xf>
    <xf numFmtId="0" fontId="125" fillId="33" borderId="35" xfId="4" applyFont="1" applyFill="1" applyBorder="1" applyAlignment="1">
      <alignment horizontal="center" vertical="center"/>
    </xf>
    <xf numFmtId="167" fontId="125" fillId="33" borderId="35" xfId="4" applyNumberFormat="1" applyFont="1" applyFill="1" applyBorder="1" applyAlignment="1">
      <alignment horizontal="center" vertical="center"/>
    </xf>
    <xf numFmtId="0" fontId="125" fillId="33" borderId="0" xfId="4" applyFont="1" applyFill="1" applyAlignment="1">
      <alignment horizontal="left"/>
    </xf>
    <xf numFmtId="0" fontId="118" fillId="0" borderId="0" xfId="4" quotePrefix="1" applyFont="1"/>
    <xf numFmtId="166" fontId="118" fillId="102" borderId="0" xfId="1" applyNumberFormat="1" applyFont="1" applyFill="1" applyAlignment="1">
      <alignment horizontal="center"/>
    </xf>
    <xf numFmtId="166" fontId="118" fillId="33" borderId="0" xfId="1" applyNumberFormat="1" applyFont="1" applyFill="1"/>
    <xf numFmtId="0" fontId="125" fillId="33" borderId="0" xfId="4" applyFont="1" applyFill="1" applyAlignment="1">
      <alignment horizontal="center"/>
    </xf>
    <xf numFmtId="166" fontId="109" fillId="33" borderId="0" xfId="6" applyNumberFormat="1" applyFont="1" applyFill="1"/>
    <xf numFmtId="0" fontId="118" fillId="33" borderId="0" xfId="4" applyFont="1" applyFill="1" applyAlignment="1">
      <alignment horizontal="center" vertical="center" wrapText="1"/>
    </xf>
    <xf numFmtId="200" fontId="109" fillId="33" borderId="0" xfId="4" applyNumberFormat="1" applyFont="1" applyFill="1" applyAlignment="1">
      <alignment vertical="center" wrapText="1"/>
    </xf>
    <xf numFmtId="44" fontId="118" fillId="0" borderId="0" xfId="4" applyNumberFormat="1" applyFont="1" applyAlignment="1">
      <alignment vertical="center" wrapText="1"/>
    </xf>
    <xf numFmtId="164" fontId="109" fillId="33" borderId="0" xfId="4" applyNumberFormat="1" applyFont="1" applyFill="1"/>
    <xf numFmtId="164" fontId="118" fillId="33" borderId="0" xfId="4" applyNumberFormat="1" applyFont="1" applyFill="1"/>
    <xf numFmtId="164" fontId="118" fillId="0" borderId="0" xfId="4" applyNumberFormat="1" applyFont="1"/>
    <xf numFmtId="0" fontId="118" fillId="33" borderId="0" xfId="4" applyFont="1" applyFill="1" applyAlignment="1">
      <alignment horizontal="left"/>
    </xf>
    <xf numFmtId="166" fontId="109" fillId="33" borderId="0" xfId="1" applyNumberFormat="1" applyFont="1" applyFill="1"/>
    <xf numFmtId="166" fontId="118" fillId="0" borderId="0" xfId="1" applyNumberFormat="1" applyFont="1"/>
    <xf numFmtId="43" fontId="118" fillId="0" borderId="0" xfId="1" applyNumberFormat="1" applyFont="1"/>
    <xf numFmtId="165" fontId="118" fillId="33" borderId="0" xfId="4" applyNumberFormat="1" applyFont="1" applyFill="1"/>
    <xf numFmtId="44" fontId="18" fillId="103" borderId="0" xfId="2" applyNumberFormat="1" applyFont="1" applyFill="1"/>
    <xf numFmtId="0" fontId="118" fillId="33" borderId="0" xfId="4" applyFont="1" applyFill="1" applyAlignment="1"/>
    <xf numFmtId="0" fontId="18" fillId="0" borderId="0" xfId="4" applyFill="1"/>
    <xf numFmtId="164" fontId="109" fillId="102" borderId="0" xfId="4" applyNumberFormat="1" applyFont="1" applyFill="1"/>
    <xf numFmtId="203" fontId="118" fillId="33" borderId="0" xfId="1" applyNumberFormat="1" applyFont="1" applyFill="1"/>
    <xf numFmtId="10" fontId="109" fillId="0" borderId="0" xfId="3" applyNumberFormat="1" applyFont="1" applyFill="1"/>
    <xf numFmtId="164" fontId="109" fillId="33" borderId="0" xfId="5" applyNumberFormat="1" applyFont="1" applyFill="1"/>
    <xf numFmtId="0" fontId="118" fillId="0" borderId="0" xfId="4" applyFont="1" applyFill="1"/>
    <xf numFmtId="0" fontId="125" fillId="33" borderId="0" xfId="4" applyFont="1" applyFill="1"/>
    <xf numFmtId="164" fontId="117" fillId="33" borderId="36" xfId="4" applyNumberFormat="1" applyFont="1" applyFill="1" applyBorder="1"/>
    <xf numFmtId="164" fontId="125" fillId="33" borderId="36" xfId="4" applyNumberFormat="1" applyFont="1" applyFill="1" applyBorder="1"/>
    <xf numFmtId="166" fontId="18" fillId="0" borderId="0" xfId="1" applyNumberFormat="1" applyFont="1" applyFill="1"/>
    <xf numFmtId="164" fontId="117" fillId="33" borderId="44" xfId="4" applyNumberFormat="1" applyFont="1" applyFill="1" applyBorder="1"/>
    <xf numFmtId="166" fontId="18" fillId="0" borderId="0" xfId="4" applyNumberFormat="1" applyFill="1"/>
    <xf numFmtId="10" fontId="125" fillId="33" borderId="0" xfId="3" applyNumberFormat="1" applyFont="1" applyFill="1" applyBorder="1"/>
    <xf numFmtId="164" fontId="117" fillId="33" borderId="0" xfId="4" applyNumberFormat="1" applyFont="1" applyFill="1" applyBorder="1"/>
    <xf numFmtId="164" fontId="125" fillId="33" borderId="44" xfId="4" applyNumberFormat="1" applyFont="1" applyFill="1" applyBorder="1"/>
    <xf numFmtId="0" fontId="125" fillId="0" borderId="0" xfId="4" applyFont="1"/>
    <xf numFmtId="0" fontId="118" fillId="33" borderId="0" xfId="4" applyFont="1" applyFill="1" applyAlignment="1">
      <alignment wrapText="1"/>
    </xf>
    <xf numFmtId="0" fontId="125" fillId="33" borderId="0" xfId="4" applyFont="1" applyFill="1" applyAlignment="1">
      <alignment wrapText="1"/>
    </xf>
    <xf numFmtId="0" fontId="0" fillId="0" borderId="0" xfId="0" applyAlignment="1">
      <alignment horizontal="center"/>
    </xf>
    <xf numFmtId="166" fontId="118" fillId="0" borderId="0" xfId="6" applyNumberFormat="1" applyFont="1" applyFill="1"/>
    <xf numFmtId="164" fontId="118" fillId="0" borderId="0" xfId="4" applyNumberFormat="1" applyFont="1" applyFill="1"/>
    <xf numFmtId="166" fontId="118" fillId="0" borderId="0" xfId="1" applyNumberFormat="1" applyFont="1" applyFill="1"/>
    <xf numFmtId="0" fontId="125" fillId="0" borderId="0" xfId="4" applyFont="1" applyFill="1"/>
    <xf numFmtId="9" fontId="118" fillId="33" borderId="0" xfId="3" applyFont="1" applyFill="1" applyAlignment="1">
      <alignment horizontal="center"/>
    </xf>
    <xf numFmtId="17" fontId="125" fillId="33" borderId="35" xfId="4" applyNumberFormat="1" applyFont="1" applyFill="1" applyBorder="1" applyAlignment="1">
      <alignment horizontal="center" vertical="center"/>
    </xf>
    <xf numFmtId="43" fontId="118" fillId="33" borderId="0" xfId="4" applyNumberFormat="1" applyFont="1" applyFill="1" applyAlignment="1">
      <alignment horizontal="center"/>
    </xf>
    <xf numFmtId="164" fontId="109" fillId="0" borderId="0" xfId="4" applyNumberFormat="1" applyFont="1" applyFill="1"/>
    <xf numFmtId="0" fontId="21" fillId="33" borderId="45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3" borderId="46" xfId="0" applyFont="1" applyFill="1" applyBorder="1" applyAlignment="1">
      <alignment horizontal="center"/>
    </xf>
    <xf numFmtId="0" fontId="116" fillId="33" borderId="45" xfId="0" applyFont="1" applyFill="1" applyBorder="1"/>
    <xf numFmtId="0" fontId="116" fillId="33" borderId="0" xfId="0" applyFont="1" applyFill="1" applyBorder="1"/>
    <xf numFmtId="164" fontId="116" fillId="0" borderId="45" xfId="2" applyNumberFormat="1" applyFont="1" applyFill="1" applyBorder="1"/>
    <xf numFmtId="164" fontId="116" fillId="0" borderId="0" xfId="2" applyNumberFormat="1" applyFont="1" applyFill="1" applyBorder="1"/>
    <xf numFmtId="164" fontId="116" fillId="33" borderId="45" xfId="2" applyNumberFormat="1" applyFont="1" applyFill="1" applyBorder="1"/>
    <xf numFmtId="164" fontId="116" fillId="33" borderId="0" xfId="2" applyNumberFormat="1" applyFont="1" applyFill="1" applyBorder="1"/>
    <xf numFmtId="166" fontId="116" fillId="33" borderId="45" xfId="1" applyNumberFormat="1" applyFont="1" applyFill="1" applyBorder="1"/>
    <xf numFmtId="166" fontId="116" fillId="33" borderId="0" xfId="1" applyNumberFormat="1" applyFont="1" applyFill="1" applyBorder="1"/>
    <xf numFmtId="165" fontId="116" fillId="33" borderId="45" xfId="0" applyNumberFormat="1" applyFont="1" applyFill="1" applyBorder="1"/>
    <xf numFmtId="165" fontId="116" fillId="33" borderId="0" xfId="0" applyNumberFormat="1" applyFont="1" applyFill="1" applyBorder="1"/>
    <xf numFmtId="201" fontId="116" fillId="0" borderId="0" xfId="0" applyNumberFormat="1" applyFont="1" applyFill="1"/>
    <xf numFmtId="168" fontId="116" fillId="0" borderId="0" xfId="0" applyNumberFormat="1" applyFont="1"/>
    <xf numFmtId="165" fontId="116" fillId="0" borderId="0" xfId="0" applyNumberFormat="1" applyFont="1"/>
    <xf numFmtId="41" fontId="119" fillId="33" borderId="10" xfId="9068" applyNumberFormat="1" applyFont="1" applyFill="1" applyBorder="1">
      <alignment horizontal="center" vertical="center" wrapText="1"/>
    </xf>
    <xf numFmtId="0" fontId="116" fillId="33" borderId="10" xfId="4" applyFont="1" applyFill="1" applyBorder="1"/>
    <xf numFmtId="41" fontId="117" fillId="33" borderId="10" xfId="9505" applyNumberFormat="1" applyFont="1" applyFill="1" applyBorder="1">
      <alignment horizontal="center" vertical="center" wrapText="1"/>
    </xf>
    <xf numFmtId="0" fontId="118" fillId="33" borderId="10" xfId="4" applyFont="1" applyFill="1" applyBorder="1"/>
    <xf numFmtId="41" fontId="117" fillId="33" borderId="10" xfId="9505" applyNumberFormat="1" applyFont="1" applyFill="1" applyBorder="1" applyAlignment="1">
      <alignment horizontal="center" vertical="center" wrapText="1"/>
    </xf>
    <xf numFmtId="167" fontId="117" fillId="33" borderId="10" xfId="9505" applyNumberFormat="1" applyFont="1" applyFill="1" applyBorder="1">
      <alignment horizontal="center" vertical="center" wrapText="1"/>
    </xf>
    <xf numFmtId="0" fontId="117" fillId="0" borderId="0" xfId="0" applyFont="1" applyAlignment="1">
      <alignment horizontal="left"/>
    </xf>
    <xf numFmtId="0" fontId="117" fillId="0" borderId="0" xfId="0" applyFont="1" applyAlignment="1">
      <alignment horizontal="centerContinuous"/>
    </xf>
    <xf numFmtId="0" fontId="126" fillId="0" borderId="0" xfId="0" applyFont="1" applyAlignment="1">
      <alignment horizontal="centerContinuous"/>
    </xf>
    <xf numFmtId="0" fontId="109" fillId="0" borderId="0" xfId="0" applyFont="1"/>
    <xf numFmtId="0" fontId="127" fillId="0" borderId="0" xfId="0" applyFont="1"/>
    <xf numFmtId="0" fontId="117" fillId="0" borderId="0" xfId="0" applyFont="1" applyAlignment="1">
      <alignment horizontal="center"/>
    </xf>
    <xf numFmtId="0" fontId="126" fillId="0" borderId="0" xfId="0" applyFont="1" applyBorder="1" applyAlignment="1">
      <alignment horizontal="center"/>
    </xf>
    <xf numFmtId="0" fontId="117" fillId="0" borderId="10" xfId="0" applyFont="1" applyBorder="1" applyAlignment="1">
      <alignment horizontal="center"/>
    </xf>
    <xf numFmtId="0" fontId="117" fillId="0" borderId="0" xfId="0" applyFont="1" applyBorder="1" applyAlignment="1">
      <alignment horizontal="center"/>
    </xf>
    <xf numFmtId="0" fontId="126" fillId="0" borderId="10" xfId="0" applyFont="1" applyBorder="1" applyAlignment="1">
      <alignment horizontal="center"/>
    </xf>
    <xf numFmtId="0" fontId="109" fillId="0" borderId="0" xfId="0" applyFont="1" applyAlignment="1">
      <alignment horizontal="center"/>
    </xf>
    <xf numFmtId="0" fontId="117" fillId="0" borderId="0" xfId="0" applyFont="1"/>
    <xf numFmtId="168" fontId="127" fillId="0" borderId="0" xfId="0" applyNumberFormat="1" applyFont="1"/>
    <xf numFmtId="168" fontId="117" fillId="0" borderId="0" xfId="0" applyNumberFormat="1" applyFont="1"/>
    <xf numFmtId="168" fontId="109" fillId="0" borderId="0" xfId="0" applyNumberFormat="1" applyFont="1"/>
    <xf numFmtId="168" fontId="127" fillId="0" borderId="15" xfId="0" applyNumberFormat="1" applyFont="1" applyBorder="1"/>
    <xf numFmtId="168" fontId="127" fillId="0" borderId="0" xfId="0" applyNumberFormat="1" applyFont="1" applyBorder="1"/>
    <xf numFmtId="10" fontId="128" fillId="0" borderId="0" xfId="0" applyNumberFormat="1" applyFont="1"/>
    <xf numFmtId="168" fontId="127" fillId="0" borderId="10" xfId="0" applyNumberFormat="1" applyFont="1" applyBorder="1"/>
    <xf numFmtId="168" fontId="127" fillId="104" borderId="47" xfId="0" applyNumberFormat="1" applyFont="1" applyFill="1" applyBorder="1"/>
    <xf numFmtId="0" fontId="118" fillId="0" borderId="0" xfId="4" applyFont="1" applyFill="1" applyAlignment="1">
      <alignment horizontal="center" vertical="center" wrapText="1"/>
    </xf>
    <xf numFmtId="200" fontId="109" fillId="0" borderId="0" xfId="4" applyNumberFormat="1" applyFont="1" applyFill="1" applyAlignment="1">
      <alignment vertical="center" wrapText="1"/>
    </xf>
    <xf numFmtId="0" fontId="118" fillId="0" borderId="0" xfId="4" applyFont="1" applyFill="1" applyAlignment="1">
      <alignment horizontal="center" wrapText="1"/>
    </xf>
    <xf numFmtId="165" fontId="109" fillId="0" borderId="0" xfId="5" applyNumberFormat="1" applyFont="1" applyFill="1"/>
    <xf numFmtId="166" fontId="129" fillId="33" borderId="0" xfId="6" applyNumberFormat="1" applyFont="1" applyFill="1"/>
    <xf numFmtId="164" fontId="129" fillId="33" borderId="0" xfId="4" applyNumberFormat="1" applyFont="1" applyFill="1"/>
    <xf numFmtId="166" fontId="129" fillId="33" borderId="0" xfId="1" applyNumberFormat="1" applyFont="1" applyFill="1"/>
    <xf numFmtId="44" fontId="0" fillId="0" borderId="0" xfId="0" applyNumberFormat="1"/>
    <xf numFmtId="14" fontId="0" fillId="0" borderId="0" xfId="0" applyNumberFormat="1"/>
    <xf numFmtId="0" fontId="0" fillId="0" borderId="0" xfId="0"/>
    <xf numFmtId="166" fontId="0" fillId="0" borderId="0" xfId="0" applyNumberFormat="1"/>
    <xf numFmtId="0" fontId="118" fillId="0" borderId="0" xfId="0" applyFont="1" applyFill="1"/>
    <xf numFmtId="0" fontId="117" fillId="104" borderId="0" xfId="0" applyFont="1" applyFill="1"/>
    <xf numFmtId="0" fontId="118" fillId="104" borderId="0" xfId="0" applyFont="1" applyFill="1"/>
    <xf numFmtId="204" fontId="118" fillId="104" borderId="0" xfId="0" applyNumberFormat="1" applyFont="1" applyFill="1" applyAlignment="1">
      <alignment horizontal="center"/>
    </xf>
    <xf numFmtId="204" fontId="118" fillId="104" borderId="0" xfId="0" applyNumberFormat="1" applyFont="1" applyFill="1" applyAlignment="1">
      <alignment horizontal="center" wrapText="1"/>
    </xf>
    <xf numFmtId="3" fontId="129" fillId="0" borderId="0" xfId="4" applyNumberFormat="1" applyFont="1" applyFill="1" applyAlignment="1">
      <alignment horizontal="left" indent="1"/>
    </xf>
    <xf numFmtId="166" fontId="131" fillId="0" borderId="0" xfId="1" applyNumberFormat="1" applyFont="1" applyFill="1"/>
    <xf numFmtId="166" fontId="109" fillId="0" borderId="0" xfId="1" applyNumberFormat="1" applyFont="1" applyFill="1"/>
    <xf numFmtId="166" fontId="118" fillId="0" borderId="36" xfId="0" applyNumberFormat="1" applyFont="1" applyFill="1" applyBorder="1"/>
    <xf numFmtId="166" fontId="125" fillId="0" borderId="48" xfId="0" applyNumberFormat="1" applyFont="1" applyFill="1" applyBorder="1"/>
    <xf numFmtId="166" fontId="118" fillId="0" borderId="0" xfId="0" applyNumberFormat="1" applyFont="1" applyFill="1"/>
    <xf numFmtId="0" fontId="118" fillId="0" borderId="49" xfId="0" applyFont="1" applyFill="1" applyBorder="1"/>
    <xf numFmtId="204" fontId="118" fillId="104" borderId="0" xfId="0" applyNumberFormat="1" applyFont="1" applyFill="1"/>
    <xf numFmtId="0" fontId="118" fillId="104" borderId="0" xfId="0" applyFont="1" applyFill="1" applyAlignment="1">
      <alignment horizontal="center"/>
    </xf>
    <xf numFmtId="44" fontId="118" fillId="0" borderId="36" xfId="2" applyFont="1" applyFill="1" applyBorder="1"/>
    <xf numFmtId="166" fontId="118" fillId="0" borderId="0" xfId="1" applyNumberFormat="1" applyFont="1" applyFill="1"/>
    <xf numFmtId="44" fontId="118" fillId="0" borderId="0" xfId="2" applyFont="1" applyFill="1"/>
    <xf numFmtId="44" fontId="125" fillId="0" borderId="48" xfId="2" applyFont="1" applyFill="1" applyBorder="1"/>
    <xf numFmtId="0" fontId="16" fillId="0" borderId="49" xfId="0" applyFont="1" applyBorder="1"/>
    <xf numFmtId="0" fontId="0" fillId="0" borderId="0" xfId="0" applyFill="1"/>
    <xf numFmtId="165" fontId="118" fillId="0" borderId="0" xfId="2" applyNumberFormat="1" applyFont="1" applyFill="1"/>
    <xf numFmtId="14" fontId="0" fillId="0" borderId="0" xfId="0" applyNumberFormat="1" applyAlignment="1">
      <alignment horizontal="center"/>
    </xf>
    <xf numFmtId="0" fontId="118" fillId="104" borderId="0" xfId="0" applyFont="1" applyFill="1" applyAlignment="1">
      <alignment horizontal="center" wrapText="1"/>
    </xf>
    <xf numFmtId="44" fontId="125" fillId="0" borderId="49" xfId="2" applyFont="1" applyFill="1" applyBorder="1"/>
    <xf numFmtId="44" fontId="109" fillId="0" borderId="0" xfId="2" applyFont="1" applyFill="1"/>
    <xf numFmtId="14" fontId="0" fillId="0" borderId="0" xfId="0" applyNumberFormat="1" applyFill="1"/>
    <xf numFmtId="44" fontId="125" fillId="0" borderId="50" xfId="2" applyFont="1" applyFill="1" applyBorder="1"/>
    <xf numFmtId="44" fontId="118" fillId="0" borderId="0" xfId="2" applyFont="1" applyFill="1" applyBorder="1"/>
    <xf numFmtId="166" fontId="125" fillId="0" borderId="50" xfId="0" applyNumberFormat="1" applyFont="1" applyFill="1" applyBorder="1"/>
    <xf numFmtId="166" fontId="118" fillId="0" borderId="0" xfId="0" applyNumberFormat="1" applyFont="1" applyFill="1" applyBorder="1"/>
    <xf numFmtId="0" fontId="117" fillId="104" borderId="0" xfId="0" applyFont="1" applyFill="1" applyAlignment="1">
      <alignment horizontal="center" wrapText="1"/>
    </xf>
    <xf numFmtId="44" fontId="0" fillId="0" borderId="36" xfId="0" applyNumberFormat="1" applyBorder="1"/>
    <xf numFmtId="3" fontId="109" fillId="0" borderId="0" xfId="4" applyNumberFormat="1" applyFont="1" applyFill="1" applyAlignment="1">
      <alignment horizontal="left" indent="1"/>
    </xf>
    <xf numFmtId="44" fontId="133" fillId="0" borderId="0" xfId="2" applyFont="1" applyFill="1"/>
    <xf numFmtId="0" fontId="118" fillId="0" borderId="0" xfId="0" applyFont="1" applyFill="1" applyAlignment="1">
      <alignment horizontal="center"/>
    </xf>
    <xf numFmtId="166" fontId="132" fillId="0" borderId="0" xfId="1" applyNumberFormat="1" applyFont="1" applyFill="1"/>
    <xf numFmtId="44" fontId="132" fillId="0" borderId="0" xfId="2" applyFont="1" applyFill="1"/>
    <xf numFmtId="44" fontId="118" fillId="105" borderId="0" xfId="2" applyFont="1" applyFill="1"/>
    <xf numFmtId="44" fontId="132" fillId="105" borderId="0" xfId="2" applyFont="1" applyFill="1"/>
    <xf numFmtId="0" fontId="118" fillId="0" borderId="0" xfId="0" applyFont="1" applyFill="1" applyAlignment="1">
      <alignment horizontal="center"/>
    </xf>
    <xf numFmtId="0" fontId="118" fillId="0" borderId="0" xfId="0" applyFont="1" applyFill="1" applyAlignment="1">
      <alignment horizontal="center"/>
    </xf>
    <xf numFmtId="165" fontId="118" fillId="0" borderId="0" xfId="2" applyNumberFormat="1" applyFont="1" applyFill="1" applyAlignment="1">
      <alignment wrapText="1"/>
    </xf>
    <xf numFmtId="44" fontId="130" fillId="0" borderId="0" xfId="0" applyNumberFormat="1" applyFont="1" applyFill="1"/>
    <xf numFmtId="44" fontId="0" fillId="0" borderId="0" xfId="0" applyNumberFormat="1" applyFill="1"/>
    <xf numFmtId="165" fontId="118" fillId="106" borderId="0" xfId="2" applyNumberFormat="1" applyFont="1" applyFill="1"/>
    <xf numFmtId="165" fontId="118" fillId="106" borderId="0" xfId="2" applyNumberFormat="1" applyFont="1" applyFill="1" applyAlignment="1">
      <alignment wrapText="1"/>
    </xf>
    <xf numFmtId="44" fontId="118" fillId="106" borderId="0" xfId="2" applyFont="1" applyFill="1"/>
    <xf numFmtId="165" fontId="118" fillId="0" borderId="0" xfId="2" applyNumberFormat="1" applyFont="1" applyFill="1" applyAlignment="1"/>
    <xf numFmtId="0" fontId="0" fillId="0" borderId="0" xfId="0" applyAlignment="1">
      <alignment shrinkToFit="1"/>
    </xf>
    <xf numFmtId="0" fontId="0" fillId="0" borderId="35" xfId="0" applyFill="1" applyBorder="1"/>
    <xf numFmtId="0" fontId="118" fillId="0" borderId="0" xfId="0" applyFont="1" applyFill="1" applyAlignment="1">
      <alignment horizontal="center"/>
    </xf>
    <xf numFmtId="44" fontId="125" fillId="0" borderId="0" xfId="2" applyFont="1" applyFill="1" applyBorder="1"/>
    <xf numFmtId="0" fontId="118" fillId="0" borderId="0" xfId="0" applyFont="1" applyFill="1" applyAlignment="1">
      <alignment horizontal="center"/>
    </xf>
    <xf numFmtId="0" fontId="117" fillId="0" borderId="0" xfId="0" applyFont="1" applyAlignment="1">
      <alignment horizontal="center"/>
    </xf>
    <xf numFmtId="0" fontId="117" fillId="104" borderId="0" xfId="0" applyFont="1" applyFill="1" applyAlignment="1">
      <alignment horizontal="center"/>
    </xf>
    <xf numFmtId="0" fontId="21" fillId="104" borderId="0" xfId="0" applyFont="1" applyFill="1" applyAlignment="1">
      <alignment horizontal="center"/>
    </xf>
    <xf numFmtId="0" fontId="119" fillId="33" borderId="0" xfId="4" applyFont="1" applyFill="1" applyAlignment="1">
      <alignment horizontal="center"/>
    </xf>
    <xf numFmtId="0" fontId="119" fillId="33" borderId="0" xfId="4" quotePrefix="1" applyFont="1" applyFill="1" applyAlignment="1">
      <alignment horizontal="center"/>
    </xf>
    <xf numFmtId="0" fontId="116" fillId="33" borderId="45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/>
    </xf>
    <xf numFmtId="0" fontId="123" fillId="33" borderId="0" xfId="4" applyFont="1" applyFill="1" applyAlignment="1">
      <alignment horizontal="center"/>
    </xf>
    <xf numFmtId="0" fontId="123" fillId="33" borderId="0" xfId="4" quotePrefix="1" applyFont="1" applyFill="1" applyAlignment="1">
      <alignment horizontal="center"/>
    </xf>
    <xf numFmtId="0" fontId="124" fillId="33" borderId="0" xfId="4" applyFont="1" applyFill="1" applyAlignment="1">
      <alignment horizontal="center"/>
    </xf>
    <xf numFmtId="0" fontId="124" fillId="33" borderId="0" xfId="4" quotePrefix="1" applyFont="1" applyFill="1" applyAlignment="1">
      <alignment horizontal="center"/>
    </xf>
    <xf numFmtId="0" fontId="118" fillId="0" borderId="0" xfId="4" applyFont="1" applyAlignment="1">
      <alignment horizontal="center" vertical="center" wrapText="1"/>
    </xf>
    <xf numFmtId="0" fontId="118" fillId="0" borderId="0" xfId="0" applyFont="1" applyFill="1" applyAlignment="1">
      <alignment horizontal="center"/>
    </xf>
    <xf numFmtId="165" fontId="118" fillId="0" borderId="0" xfId="2" applyNumberFormat="1" applyFont="1" applyFill="1" applyAlignment="1">
      <alignment horizontal="center" wrapText="1"/>
    </xf>
  </cellXfs>
  <cellStyles count="9555">
    <cellStyle name="_x0013_" xfId="7" xr:uid="{00000000-0005-0000-0000-000000000000}"/>
    <cellStyle name=" 1" xfId="8" xr:uid="{00000000-0005-0000-0000-000001000000}"/>
    <cellStyle name=" 1 2" xfId="9" xr:uid="{00000000-0005-0000-0000-000002000000}"/>
    <cellStyle name=" 1 3" xfId="10" xr:uid="{00000000-0005-0000-0000-000003000000}"/>
    <cellStyle name="_x0013_ 10" xfId="11" xr:uid="{00000000-0005-0000-0000-000004000000}"/>
    <cellStyle name="_x0013_ 11" xfId="12" xr:uid="{00000000-0005-0000-0000-000005000000}"/>
    <cellStyle name="_x0013_ 2" xfId="13" xr:uid="{00000000-0005-0000-0000-000006000000}"/>
    <cellStyle name="_x0013_ 2 2" xfId="14" xr:uid="{00000000-0005-0000-0000-000007000000}"/>
    <cellStyle name="_x0013_ 3" xfId="15" xr:uid="{00000000-0005-0000-0000-000008000000}"/>
    <cellStyle name="_x0013_ 4" xfId="16" xr:uid="{00000000-0005-0000-0000-000009000000}"/>
    <cellStyle name="_x0013_ 5" xfId="17" xr:uid="{00000000-0005-0000-0000-00000A000000}"/>
    <cellStyle name="_x0013_ 6" xfId="18" xr:uid="{00000000-0005-0000-0000-00000B000000}"/>
    <cellStyle name="_x0013_ 7" xfId="19" xr:uid="{00000000-0005-0000-0000-00000C000000}"/>
    <cellStyle name="_x0013_ 8" xfId="20" xr:uid="{00000000-0005-0000-0000-00000D000000}"/>
    <cellStyle name="_x0013_ 9" xfId="21" xr:uid="{00000000-0005-0000-0000-00000E000000}"/>
    <cellStyle name="_(C) 2007 CB Weather Adjust" xfId="22" xr:uid="{00000000-0005-0000-0000-00000F000000}"/>
    <cellStyle name="_(C) 2007 CB Weather Adjust (2)" xfId="23" xr:uid="{00000000-0005-0000-0000-000010000000}"/>
    <cellStyle name="_09GRC Gas Transport For Review" xfId="24" xr:uid="{00000000-0005-0000-0000-000011000000}"/>
    <cellStyle name="_09GRC Gas Transport For Review 2" xfId="25" xr:uid="{00000000-0005-0000-0000-000012000000}"/>
    <cellStyle name="_09GRC Gas Transport For Review 2 2" xfId="26" xr:uid="{00000000-0005-0000-0000-000013000000}"/>
    <cellStyle name="_09GRC Gas Transport For Review 3" xfId="27" xr:uid="{00000000-0005-0000-0000-000014000000}"/>
    <cellStyle name="_09GRC Gas Transport For Review_Book4" xfId="28" xr:uid="{00000000-0005-0000-0000-000015000000}"/>
    <cellStyle name="_09GRC Gas Transport For Review_Book4 2" xfId="29" xr:uid="{00000000-0005-0000-0000-000016000000}"/>
    <cellStyle name="_09GRC Gas Transport For Review_Book4 2 2" xfId="30" xr:uid="{00000000-0005-0000-0000-000017000000}"/>
    <cellStyle name="_09GRC Gas Transport For Review_Book4 3" xfId="31" xr:uid="{00000000-0005-0000-0000-000018000000}"/>
    <cellStyle name="_x0013__16.07E Wild Horse Wind Expansionwrkingfile" xfId="32" xr:uid="{00000000-0005-0000-0000-000019000000}"/>
    <cellStyle name="_x0013__16.07E Wild Horse Wind Expansionwrkingfile 2" xfId="33" xr:uid="{00000000-0005-0000-0000-00001A000000}"/>
    <cellStyle name="_x0013__16.07E Wild Horse Wind Expansionwrkingfile 2 2" xfId="34" xr:uid="{00000000-0005-0000-0000-00001B000000}"/>
    <cellStyle name="_x0013__16.07E Wild Horse Wind Expansionwrkingfile 3" xfId="35" xr:uid="{00000000-0005-0000-0000-00001C000000}"/>
    <cellStyle name="_x0013__16.07E Wild Horse Wind Expansionwrkingfile SF" xfId="36" xr:uid="{00000000-0005-0000-0000-00001D000000}"/>
    <cellStyle name="_x0013__16.07E Wild Horse Wind Expansionwrkingfile SF 2" xfId="37" xr:uid="{00000000-0005-0000-0000-00001E000000}"/>
    <cellStyle name="_x0013__16.07E Wild Horse Wind Expansionwrkingfile SF 2 2" xfId="38" xr:uid="{00000000-0005-0000-0000-00001F000000}"/>
    <cellStyle name="_x0013__16.07E Wild Horse Wind Expansionwrkingfile SF 3" xfId="39" xr:uid="{00000000-0005-0000-0000-000020000000}"/>
    <cellStyle name="_x0013__16.37E Wild Horse Expansion DeferralRevwrkingfile SF" xfId="40" xr:uid="{00000000-0005-0000-0000-000021000000}"/>
    <cellStyle name="_x0013__16.37E Wild Horse Expansion DeferralRevwrkingfile SF 2" xfId="41" xr:uid="{00000000-0005-0000-0000-000022000000}"/>
    <cellStyle name="_x0013__16.37E Wild Horse Expansion DeferralRevwrkingfile SF 2 2" xfId="42" xr:uid="{00000000-0005-0000-0000-000023000000}"/>
    <cellStyle name="_x0013__16.37E Wild Horse Expansion DeferralRevwrkingfile SF 3" xfId="43" xr:uid="{00000000-0005-0000-0000-000024000000}"/>
    <cellStyle name="_2.01G Temp Normalization(C)" xfId="44" xr:uid="{00000000-0005-0000-0000-000025000000}"/>
    <cellStyle name="_2.05G Pass-Through Revenue and Expenses" xfId="45" xr:uid="{00000000-0005-0000-0000-000026000000}"/>
    <cellStyle name="_2.11G Interest on Customer Deposits" xfId="46" xr:uid="{00000000-0005-0000-0000-000027000000}"/>
    <cellStyle name="_2008 Strat Plan Power Costs Forecast V2 (2009 Update)" xfId="47" xr:uid="{00000000-0005-0000-0000-000028000000}"/>
    <cellStyle name="_2008 Strat Plan Power Costs Forecast V2 (2009 Update) 2" xfId="48" xr:uid="{00000000-0005-0000-0000-000029000000}"/>
    <cellStyle name="_2008 Strat Plan Power Costs Forecast V2 (2009 Update)_NIM Summary" xfId="49" xr:uid="{00000000-0005-0000-0000-00002A000000}"/>
    <cellStyle name="_2008 Strat Plan Power Costs Forecast V2 (2009 Update)_NIM Summary 2" xfId="50" xr:uid="{00000000-0005-0000-0000-00002B000000}"/>
    <cellStyle name="_4.01E Temp Normalization" xfId="51" xr:uid="{00000000-0005-0000-0000-00002C000000}"/>
    <cellStyle name="_4.03G Lease Everett Delta" xfId="52" xr:uid="{00000000-0005-0000-0000-00002D000000}"/>
    <cellStyle name="_4.04G Pass-Through Revenue and ExpensesWFMI" xfId="53" xr:uid="{00000000-0005-0000-0000-00002E000000}"/>
    <cellStyle name="_4.06E Pass Throughs" xfId="54" xr:uid="{00000000-0005-0000-0000-00002F000000}"/>
    <cellStyle name="_4.06E Pass Throughs 2" xfId="55" xr:uid="{00000000-0005-0000-0000-000030000000}"/>
    <cellStyle name="_4.06E Pass Throughs 2 2" xfId="56" xr:uid="{00000000-0005-0000-0000-000031000000}"/>
    <cellStyle name="_4.06E Pass Throughs 2 2 2" xfId="57" xr:uid="{00000000-0005-0000-0000-000032000000}"/>
    <cellStyle name="_4.06E Pass Throughs 2 3" xfId="58" xr:uid="{00000000-0005-0000-0000-000033000000}"/>
    <cellStyle name="_4.06E Pass Throughs 3" xfId="59" xr:uid="{00000000-0005-0000-0000-000034000000}"/>
    <cellStyle name="_4.06E Pass Throughs 3 2" xfId="60" xr:uid="{00000000-0005-0000-0000-000035000000}"/>
    <cellStyle name="_4.06E Pass Throughs 3 2 2" xfId="61" xr:uid="{00000000-0005-0000-0000-000036000000}"/>
    <cellStyle name="_4.06E Pass Throughs 3 3" xfId="62" xr:uid="{00000000-0005-0000-0000-000037000000}"/>
    <cellStyle name="_4.06E Pass Throughs 3 3 2" xfId="63" xr:uid="{00000000-0005-0000-0000-000038000000}"/>
    <cellStyle name="_4.06E Pass Throughs 3 4" xfId="64" xr:uid="{00000000-0005-0000-0000-000039000000}"/>
    <cellStyle name="_4.06E Pass Throughs 3 4 2" xfId="65" xr:uid="{00000000-0005-0000-0000-00003A000000}"/>
    <cellStyle name="_4.06E Pass Throughs 4" xfId="66" xr:uid="{00000000-0005-0000-0000-00003B000000}"/>
    <cellStyle name="_4.06E Pass Throughs 4 2" xfId="67" xr:uid="{00000000-0005-0000-0000-00003C000000}"/>
    <cellStyle name="_4.06E Pass Throughs 5" xfId="68" xr:uid="{00000000-0005-0000-0000-00003D000000}"/>
    <cellStyle name="_4.06E Pass Throughs 6" xfId="69" xr:uid="{00000000-0005-0000-0000-00003E000000}"/>
    <cellStyle name="_4.06E Pass Throughs 7" xfId="70" xr:uid="{00000000-0005-0000-0000-00003F000000}"/>
    <cellStyle name="_4.06E Pass Throughs_04 07E Wild Horse Wind Expansion (C) (2)" xfId="71" xr:uid="{00000000-0005-0000-0000-000040000000}"/>
    <cellStyle name="_4.06E Pass Throughs_04 07E Wild Horse Wind Expansion (C) (2) 2" xfId="72" xr:uid="{00000000-0005-0000-0000-000041000000}"/>
    <cellStyle name="_4.06E Pass Throughs_04 07E Wild Horse Wind Expansion (C) (2) 2 2" xfId="73" xr:uid="{00000000-0005-0000-0000-000042000000}"/>
    <cellStyle name="_4.06E Pass Throughs_04 07E Wild Horse Wind Expansion (C) (2) 3" xfId="74" xr:uid="{00000000-0005-0000-0000-000043000000}"/>
    <cellStyle name="_4.06E Pass Throughs_04 07E Wild Horse Wind Expansion (C) (2)_Adj Bench DR 3 for Initial Briefs (Electric)" xfId="75" xr:uid="{00000000-0005-0000-0000-000044000000}"/>
    <cellStyle name="_4.06E Pass Throughs_04 07E Wild Horse Wind Expansion (C) (2)_Adj Bench DR 3 for Initial Briefs (Electric) 2" xfId="76" xr:uid="{00000000-0005-0000-0000-000045000000}"/>
    <cellStyle name="_4.06E Pass Throughs_04 07E Wild Horse Wind Expansion (C) (2)_Adj Bench DR 3 for Initial Briefs (Electric) 2 2" xfId="77" xr:uid="{00000000-0005-0000-0000-000046000000}"/>
    <cellStyle name="_4.06E Pass Throughs_04 07E Wild Horse Wind Expansion (C) (2)_Adj Bench DR 3 for Initial Briefs (Electric) 3" xfId="78" xr:uid="{00000000-0005-0000-0000-000047000000}"/>
    <cellStyle name="_4.06E Pass Throughs_04 07E Wild Horse Wind Expansion (C) (2)_Book1" xfId="79" xr:uid="{00000000-0005-0000-0000-000048000000}"/>
    <cellStyle name="_4.06E Pass Throughs_04 07E Wild Horse Wind Expansion (C) (2)_Electric Rev Req Model (2009 GRC) " xfId="80" xr:uid="{00000000-0005-0000-0000-000049000000}"/>
    <cellStyle name="_4.06E Pass Throughs_04 07E Wild Horse Wind Expansion (C) (2)_Electric Rev Req Model (2009 GRC)  2" xfId="81" xr:uid="{00000000-0005-0000-0000-00004A000000}"/>
    <cellStyle name="_4.06E Pass Throughs_04 07E Wild Horse Wind Expansion (C) (2)_Electric Rev Req Model (2009 GRC)  2 2" xfId="82" xr:uid="{00000000-0005-0000-0000-00004B000000}"/>
    <cellStyle name="_4.06E Pass Throughs_04 07E Wild Horse Wind Expansion (C) (2)_Electric Rev Req Model (2009 GRC)  3" xfId="83" xr:uid="{00000000-0005-0000-0000-00004C000000}"/>
    <cellStyle name="_4.06E Pass Throughs_04 07E Wild Horse Wind Expansion (C) (2)_Electric Rev Req Model (2009 GRC) Rebuttal" xfId="84" xr:uid="{00000000-0005-0000-0000-00004D000000}"/>
    <cellStyle name="_4.06E Pass Throughs_04 07E Wild Horse Wind Expansion (C) (2)_Electric Rev Req Model (2009 GRC) Rebuttal 2" xfId="85" xr:uid="{00000000-0005-0000-0000-00004E000000}"/>
    <cellStyle name="_4.06E Pass Throughs_04 07E Wild Horse Wind Expansion (C) (2)_Electric Rev Req Model (2009 GRC) Rebuttal 2 2" xfId="86" xr:uid="{00000000-0005-0000-0000-00004F000000}"/>
    <cellStyle name="_4.06E Pass Throughs_04 07E Wild Horse Wind Expansion (C) (2)_Electric Rev Req Model (2009 GRC) Rebuttal 3" xfId="87" xr:uid="{00000000-0005-0000-0000-000050000000}"/>
    <cellStyle name="_4.06E Pass Throughs_04 07E Wild Horse Wind Expansion (C) (2)_Electric Rev Req Model (2009 GRC) Rebuttal REmoval of New  WH Solar AdjustMI" xfId="88" xr:uid="{00000000-0005-0000-0000-000051000000}"/>
    <cellStyle name="_4.06E Pass Throughs_04 07E Wild Horse Wind Expansion (C) (2)_Electric Rev Req Model (2009 GRC) Rebuttal REmoval of New  WH Solar AdjustMI 2" xfId="89" xr:uid="{00000000-0005-0000-0000-000052000000}"/>
    <cellStyle name="_4.06E Pass Throughs_04 07E Wild Horse Wind Expansion (C) (2)_Electric Rev Req Model (2009 GRC) Rebuttal REmoval of New  WH Solar AdjustMI 2 2" xfId="90" xr:uid="{00000000-0005-0000-0000-000053000000}"/>
    <cellStyle name="_4.06E Pass Throughs_04 07E Wild Horse Wind Expansion (C) (2)_Electric Rev Req Model (2009 GRC) Rebuttal REmoval of New  WH Solar AdjustMI 3" xfId="91" xr:uid="{00000000-0005-0000-0000-000054000000}"/>
    <cellStyle name="_4.06E Pass Throughs_04 07E Wild Horse Wind Expansion (C) (2)_Electric Rev Req Model (2009 GRC) Revised 01-18-2010" xfId="92" xr:uid="{00000000-0005-0000-0000-000055000000}"/>
    <cellStyle name="_4.06E Pass Throughs_04 07E Wild Horse Wind Expansion (C) (2)_Electric Rev Req Model (2009 GRC) Revised 01-18-2010 2" xfId="93" xr:uid="{00000000-0005-0000-0000-000056000000}"/>
    <cellStyle name="_4.06E Pass Throughs_04 07E Wild Horse Wind Expansion (C) (2)_Electric Rev Req Model (2009 GRC) Revised 01-18-2010 2 2" xfId="94" xr:uid="{00000000-0005-0000-0000-000057000000}"/>
    <cellStyle name="_4.06E Pass Throughs_04 07E Wild Horse Wind Expansion (C) (2)_Electric Rev Req Model (2009 GRC) Revised 01-18-2010 3" xfId="95" xr:uid="{00000000-0005-0000-0000-000058000000}"/>
    <cellStyle name="_4.06E Pass Throughs_04 07E Wild Horse Wind Expansion (C) (2)_Electric Rev Req Model (2010 GRC)" xfId="96" xr:uid="{00000000-0005-0000-0000-000059000000}"/>
    <cellStyle name="_4.06E Pass Throughs_04 07E Wild Horse Wind Expansion (C) (2)_Electric Rev Req Model (2010 GRC) SF" xfId="97" xr:uid="{00000000-0005-0000-0000-00005A000000}"/>
    <cellStyle name="_4.06E Pass Throughs_04 07E Wild Horse Wind Expansion (C) (2)_Final Order Electric EXHIBIT A-1" xfId="98" xr:uid="{00000000-0005-0000-0000-00005B000000}"/>
    <cellStyle name="_4.06E Pass Throughs_04 07E Wild Horse Wind Expansion (C) (2)_Final Order Electric EXHIBIT A-1 2" xfId="99" xr:uid="{00000000-0005-0000-0000-00005C000000}"/>
    <cellStyle name="_4.06E Pass Throughs_04 07E Wild Horse Wind Expansion (C) (2)_Final Order Electric EXHIBIT A-1 2 2" xfId="100" xr:uid="{00000000-0005-0000-0000-00005D000000}"/>
    <cellStyle name="_4.06E Pass Throughs_04 07E Wild Horse Wind Expansion (C) (2)_Final Order Electric EXHIBIT A-1 3" xfId="101" xr:uid="{00000000-0005-0000-0000-00005E000000}"/>
    <cellStyle name="_4.06E Pass Throughs_04 07E Wild Horse Wind Expansion (C) (2)_TENASKA REGULATORY ASSET" xfId="102" xr:uid="{00000000-0005-0000-0000-00005F000000}"/>
    <cellStyle name="_4.06E Pass Throughs_04 07E Wild Horse Wind Expansion (C) (2)_TENASKA REGULATORY ASSET 2" xfId="103" xr:uid="{00000000-0005-0000-0000-000060000000}"/>
    <cellStyle name="_4.06E Pass Throughs_04 07E Wild Horse Wind Expansion (C) (2)_TENASKA REGULATORY ASSET 2 2" xfId="104" xr:uid="{00000000-0005-0000-0000-000061000000}"/>
    <cellStyle name="_4.06E Pass Throughs_04 07E Wild Horse Wind Expansion (C) (2)_TENASKA REGULATORY ASSET 3" xfId="105" xr:uid="{00000000-0005-0000-0000-000062000000}"/>
    <cellStyle name="_4.06E Pass Throughs_16.37E Wild Horse Expansion DeferralRevwrkingfile SF" xfId="106" xr:uid="{00000000-0005-0000-0000-000063000000}"/>
    <cellStyle name="_4.06E Pass Throughs_16.37E Wild Horse Expansion DeferralRevwrkingfile SF 2" xfId="107" xr:uid="{00000000-0005-0000-0000-000064000000}"/>
    <cellStyle name="_4.06E Pass Throughs_16.37E Wild Horse Expansion DeferralRevwrkingfile SF 2 2" xfId="108" xr:uid="{00000000-0005-0000-0000-000065000000}"/>
    <cellStyle name="_4.06E Pass Throughs_16.37E Wild Horse Expansion DeferralRevwrkingfile SF 3" xfId="109" xr:uid="{00000000-0005-0000-0000-000066000000}"/>
    <cellStyle name="_4.06E Pass Throughs_2009 Compliance Filing PCA Exhibits for GRC" xfId="110" xr:uid="{00000000-0005-0000-0000-000067000000}"/>
    <cellStyle name="_4.06E Pass Throughs_2009 GRC Compl Filing - Exhibit D" xfId="111" xr:uid="{00000000-0005-0000-0000-000068000000}"/>
    <cellStyle name="_4.06E Pass Throughs_2009 GRC Compl Filing - Exhibit D 2" xfId="112" xr:uid="{00000000-0005-0000-0000-000069000000}"/>
    <cellStyle name="_4.06E Pass Throughs_3.01 Income Statement" xfId="113" xr:uid="{00000000-0005-0000-0000-00006A000000}"/>
    <cellStyle name="_4.06E Pass Throughs_4 31 Regulatory Assets and Liabilities  7 06- Exhibit D" xfId="114" xr:uid="{00000000-0005-0000-0000-00006B000000}"/>
    <cellStyle name="_4.06E Pass Throughs_4 31 Regulatory Assets and Liabilities  7 06- Exhibit D 2" xfId="115" xr:uid="{00000000-0005-0000-0000-00006C000000}"/>
    <cellStyle name="_4.06E Pass Throughs_4 31 Regulatory Assets and Liabilities  7 06- Exhibit D 2 2" xfId="116" xr:uid="{00000000-0005-0000-0000-00006D000000}"/>
    <cellStyle name="_4.06E Pass Throughs_4 31 Regulatory Assets and Liabilities  7 06- Exhibit D 3" xfId="117" xr:uid="{00000000-0005-0000-0000-00006E000000}"/>
    <cellStyle name="_4.06E Pass Throughs_4 31 Regulatory Assets and Liabilities  7 06- Exhibit D_NIM Summary" xfId="118" xr:uid="{00000000-0005-0000-0000-00006F000000}"/>
    <cellStyle name="_4.06E Pass Throughs_4 31 Regulatory Assets and Liabilities  7 06- Exhibit D_NIM Summary 2" xfId="119" xr:uid="{00000000-0005-0000-0000-000070000000}"/>
    <cellStyle name="_4.06E Pass Throughs_4 32 Regulatory Assets and Liabilities  7 06- Exhibit D" xfId="120" xr:uid="{00000000-0005-0000-0000-000071000000}"/>
    <cellStyle name="_4.06E Pass Throughs_4 32 Regulatory Assets and Liabilities  7 06- Exhibit D 2" xfId="121" xr:uid="{00000000-0005-0000-0000-000072000000}"/>
    <cellStyle name="_4.06E Pass Throughs_4 32 Regulatory Assets and Liabilities  7 06- Exhibit D 2 2" xfId="122" xr:uid="{00000000-0005-0000-0000-000073000000}"/>
    <cellStyle name="_4.06E Pass Throughs_4 32 Regulatory Assets and Liabilities  7 06- Exhibit D 3" xfId="123" xr:uid="{00000000-0005-0000-0000-000074000000}"/>
    <cellStyle name="_4.06E Pass Throughs_4 32 Regulatory Assets and Liabilities  7 06- Exhibit D_NIM Summary" xfId="124" xr:uid="{00000000-0005-0000-0000-000075000000}"/>
    <cellStyle name="_4.06E Pass Throughs_4 32 Regulatory Assets and Liabilities  7 06- Exhibit D_NIM Summary 2" xfId="125" xr:uid="{00000000-0005-0000-0000-000076000000}"/>
    <cellStyle name="_4.06E Pass Throughs_AURORA Total New" xfId="126" xr:uid="{00000000-0005-0000-0000-000077000000}"/>
    <cellStyle name="_4.06E Pass Throughs_AURORA Total New 2" xfId="127" xr:uid="{00000000-0005-0000-0000-000078000000}"/>
    <cellStyle name="_4.06E Pass Throughs_Book2" xfId="128" xr:uid="{00000000-0005-0000-0000-000079000000}"/>
    <cellStyle name="_4.06E Pass Throughs_Book2 2" xfId="129" xr:uid="{00000000-0005-0000-0000-00007A000000}"/>
    <cellStyle name="_4.06E Pass Throughs_Book2 2 2" xfId="130" xr:uid="{00000000-0005-0000-0000-00007B000000}"/>
    <cellStyle name="_4.06E Pass Throughs_Book2 3" xfId="131" xr:uid="{00000000-0005-0000-0000-00007C000000}"/>
    <cellStyle name="_4.06E Pass Throughs_Book2_Adj Bench DR 3 for Initial Briefs (Electric)" xfId="132" xr:uid="{00000000-0005-0000-0000-00007D000000}"/>
    <cellStyle name="_4.06E Pass Throughs_Book2_Adj Bench DR 3 for Initial Briefs (Electric) 2" xfId="133" xr:uid="{00000000-0005-0000-0000-00007E000000}"/>
    <cellStyle name="_4.06E Pass Throughs_Book2_Adj Bench DR 3 for Initial Briefs (Electric) 2 2" xfId="134" xr:uid="{00000000-0005-0000-0000-00007F000000}"/>
    <cellStyle name="_4.06E Pass Throughs_Book2_Adj Bench DR 3 for Initial Briefs (Electric) 3" xfId="135" xr:uid="{00000000-0005-0000-0000-000080000000}"/>
    <cellStyle name="_4.06E Pass Throughs_Book2_Electric Rev Req Model (2009 GRC) Rebuttal" xfId="136" xr:uid="{00000000-0005-0000-0000-000081000000}"/>
    <cellStyle name="_4.06E Pass Throughs_Book2_Electric Rev Req Model (2009 GRC) Rebuttal 2" xfId="137" xr:uid="{00000000-0005-0000-0000-000082000000}"/>
    <cellStyle name="_4.06E Pass Throughs_Book2_Electric Rev Req Model (2009 GRC) Rebuttal 2 2" xfId="138" xr:uid="{00000000-0005-0000-0000-000083000000}"/>
    <cellStyle name="_4.06E Pass Throughs_Book2_Electric Rev Req Model (2009 GRC) Rebuttal 3" xfId="139" xr:uid="{00000000-0005-0000-0000-000084000000}"/>
    <cellStyle name="_4.06E Pass Throughs_Book2_Electric Rev Req Model (2009 GRC) Rebuttal REmoval of New  WH Solar AdjustMI" xfId="140" xr:uid="{00000000-0005-0000-0000-000085000000}"/>
    <cellStyle name="_4.06E Pass Throughs_Book2_Electric Rev Req Model (2009 GRC) Rebuttal REmoval of New  WH Solar AdjustMI 2" xfId="141" xr:uid="{00000000-0005-0000-0000-000086000000}"/>
    <cellStyle name="_4.06E Pass Throughs_Book2_Electric Rev Req Model (2009 GRC) Rebuttal REmoval of New  WH Solar AdjustMI 2 2" xfId="142" xr:uid="{00000000-0005-0000-0000-000087000000}"/>
    <cellStyle name="_4.06E Pass Throughs_Book2_Electric Rev Req Model (2009 GRC) Rebuttal REmoval of New  WH Solar AdjustMI 3" xfId="143" xr:uid="{00000000-0005-0000-0000-000088000000}"/>
    <cellStyle name="_4.06E Pass Throughs_Book2_Electric Rev Req Model (2009 GRC) Revised 01-18-2010" xfId="144" xr:uid="{00000000-0005-0000-0000-000089000000}"/>
    <cellStyle name="_4.06E Pass Throughs_Book2_Electric Rev Req Model (2009 GRC) Revised 01-18-2010 2" xfId="145" xr:uid="{00000000-0005-0000-0000-00008A000000}"/>
    <cellStyle name="_4.06E Pass Throughs_Book2_Electric Rev Req Model (2009 GRC) Revised 01-18-2010 2 2" xfId="146" xr:uid="{00000000-0005-0000-0000-00008B000000}"/>
    <cellStyle name="_4.06E Pass Throughs_Book2_Electric Rev Req Model (2009 GRC) Revised 01-18-2010 3" xfId="147" xr:uid="{00000000-0005-0000-0000-00008C000000}"/>
    <cellStyle name="_4.06E Pass Throughs_Book2_Final Order Electric EXHIBIT A-1" xfId="148" xr:uid="{00000000-0005-0000-0000-00008D000000}"/>
    <cellStyle name="_4.06E Pass Throughs_Book2_Final Order Electric EXHIBIT A-1 2" xfId="149" xr:uid="{00000000-0005-0000-0000-00008E000000}"/>
    <cellStyle name="_4.06E Pass Throughs_Book2_Final Order Electric EXHIBIT A-1 2 2" xfId="150" xr:uid="{00000000-0005-0000-0000-00008F000000}"/>
    <cellStyle name="_4.06E Pass Throughs_Book2_Final Order Electric EXHIBIT A-1 3" xfId="151" xr:uid="{00000000-0005-0000-0000-000090000000}"/>
    <cellStyle name="_4.06E Pass Throughs_Book4" xfId="152" xr:uid="{00000000-0005-0000-0000-000091000000}"/>
    <cellStyle name="_4.06E Pass Throughs_Book4 2" xfId="153" xr:uid="{00000000-0005-0000-0000-000092000000}"/>
    <cellStyle name="_4.06E Pass Throughs_Book4 2 2" xfId="154" xr:uid="{00000000-0005-0000-0000-000093000000}"/>
    <cellStyle name="_4.06E Pass Throughs_Book4 3" xfId="155" xr:uid="{00000000-0005-0000-0000-000094000000}"/>
    <cellStyle name="_4.06E Pass Throughs_Book9" xfId="156" xr:uid="{00000000-0005-0000-0000-000095000000}"/>
    <cellStyle name="_4.06E Pass Throughs_Book9 2" xfId="157" xr:uid="{00000000-0005-0000-0000-000096000000}"/>
    <cellStyle name="_4.06E Pass Throughs_Book9 2 2" xfId="158" xr:uid="{00000000-0005-0000-0000-000097000000}"/>
    <cellStyle name="_4.06E Pass Throughs_Book9 3" xfId="159" xr:uid="{00000000-0005-0000-0000-000098000000}"/>
    <cellStyle name="_4.06E Pass Throughs_Chelan PUD Power Costs (8-10)" xfId="160" xr:uid="{00000000-0005-0000-0000-000099000000}"/>
    <cellStyle name="_4.06E Pass Throughs_INPUTS" xfId="161" xr:uid="{00000000-0005-0000-0000-00009A000000}"/>
    <cellStyle name="_4.06E Pass Throughs_INPUTS 2" xfId="162" xr:uid="{00000000-0005-0000-0000-00009B000000}"/>
    <cellStyle name="_4.06E Pass Throughs_INPUTS 2 2" xfId="163" xr:uid="{00000000-0005-0000-0000-00009C000000}"/>
    <cellStyle name="_4.06E Pass Throughs_INPUTS 3" xfId="164" xr:uid="{00000000-0005-0000-0000-00009D000000}"/>
    <cellStyle name="_4.06E Pass Throughs_NIM Summary" xfId="165" xr:uid="{00000000-0005-0000-0000-00009E000000}"/>
    <cellStyle name="_4.06E Pass Throughs_NIM Summary 09GRC" xfId="166" xr:uid="{00000000-0005-0000-0000-00009F000000}"/>
    <cellStyle name="_4.06E Pass Throughs_NIM Summary 09GRC 2" xfId="167" xr:uid="{00000000-0005-0000-0000-0000A0000000}"/>
    <cellStyle name="_4.06E Pass Throughs_NIM Summary 2" xfId="168" xr:uid="{00000000-0005-0000-0000-0000A1000000}"/>
    <cellStyle name="_4.06E Pass Throughs_NIM Summary 3" xfId="169" xr:uid="{00000000-0005-0000-0000-0000A2000000}"/>
    <cellStyle name="_4.06E Pass Throughs_NIM Summary 4" xfId="170" xr:uid="{00000000-0005-0000-0000-0000A3000000}"/>
    <cellStyle name="_4.06E Pass Throughs_NIM Summary 5" xfId="171" xr:uid="{00000000-0005-0000-0000-0000A4000000}"/>
    <cellStyle name="_4.06E Pass Throughs_NIM Summary 6" xfId="172" xr:uid="{00000000-0005-0000-0000-0000A5000000}"/>
    <cellStyle name="_4.06E Pass Throughs_NIM Summary 7" xfId="173" xr:uid="{00000000-0005-0000-0000-0000A6000000}"/>
    <cellStyle name="_4.06E Pass Throughs_NIM Summary 8" xfId="174" xr:uid="{00000000-0005-0000-0000-0000A7000000}"/>
    <cellStyle name="_4.06E Pass Throughs_NIM Summary 9" xfId="175" xr:uid="{00000000-0005-0000-0000-0000A8000000}"/>
    <cellStyle name="_4.06E Pass Throughs_PCA 10 -  Exhibit D from A Kellogg Jan 2011" xfId="176" xr:uid="{00000000-0005-0000-0000-0000A9000000}"/>
    <cellStyle name="_4.06E Pass Throughs_PCA 10 -  Exhibit D from A Kellogg July 2011" xfId="177" xr:uid="{00000000-0005-0000-0000-0000AA000000}"/>
    <cellStyle name="_4.06E Pass Throughs_PCA 10 -  Exhibit D from S Free Rcv'd 12-11" xfId="178" xr:uid="{00000000-0005-0000-0000-0000AB000000}"/>
    <cellStyle name="_4.06E Pass Throughs_PCA 9 -  Exhibit D April 2010" xfId="179" xr:uid="{00000000-0005-0000-0000-0000AC000000}"/>
    <cellStyle name="_4.06E Pass Throughs_PCA 9 -  Exhibit D April 2010 (3)" xfId="180" xr:uid="{00000000-0005-0000-0000-0000AD000000}"/>
    <cellStyle name="_4.06E Pass Throughs_PCA 9 -  Exhibit D April 2010 (3) 2" xfId="181" xr:uid="{00000000-0005-0000-0000-0000AE000000}"/>
    <cellStyle name="_4.06E Pass Throughs_PCA 9 -  Exhibit D Nov 2010" xfId="182" xr:uid="{00000000-0005-0000-0000-0000AF000000}"/>
    <cellStyle name="_4.06E Pass Throughs_PCA 9 - Exhibit D at August 2010" xfId="183" xr:uid="{00000000-0005-0000-0000-0000B0000000}"/>
    <cellStyle name="_4.06E Pass Throughs_PCA 9 - Exhibit D June 2010 GRC" xfId="184" xr:uid="{00000000-0005-0000-0000-0000B1000000}"/>
    <cellStyle name="_4.06E Pass Throughs_Power Costs - Comparison bx Rbtl-Staff-Jt-PC" xfId="185" xr:uid="{00000000-0005-0000-0000-0000B2000000}"/>
    <cellStyle name="_4.06E Pass Throughs_Power Costs - Comparison bx Rbtl-Staff-Jt-PC 2" xfId="186" xr:uid="{00000000-0005-0000-0000-0000B3000000}"/>
    <cellStyle name="_4.06E Pass Throughs_Power Costs - Comparison bx Rbtl-Staff-Jt-PC 2 2" xfId="187" xr:uid="{00000000-0005-0000-0000-0000B4000000}"/>
    <cellStyle name="_4.06E Pass Throughs_Power Costs - Comparison bx Rbtl-Staff-Jt-PC 3" xfId="188" xr:uid="{00000000-0005-0000-0000-0000B5000000}"/>
    <cellStyle name="_4.06E Pass Throughs_Power Costs - Comparison bx Rbtl-Staff-Jt-PC_Adj Bench DR 3 for Initial Briefs (Electric)" xfId="189" xr:uid="{00000000-0005-0000-0000-0000B6000000}"/>
    <cellStyle name="_4.06E Pass Throughs_Power Costs - Comparison bx Rbtl-Staff-Jt-PC_Adj Bench DR 3 for Initial Briefs (Electric) 2" xfId="190" xr:uid="{00000000-0005-0000-0000-0000B7000000}"/>
    <cellStyle name="_4.06E Pass Throughs_Power Costs - Comparison bx Rbtl-Staff-Jt-PC_Adj Bench DR 3 for Initial Briefs (Electric) 2 2" xfId="191" xr:uid="{00000000-0005-0000-0000-0000B8000000}"/>
    <cellStyle name="_4.06E Pass Throughs_Power Costs - Comparison bx Rbtl-Staff-Jt-PC_Adj Bench DR 3 for Initial Briefs (Electric) 3" xfId="192" xr:uid="{00000000-0005-0000-0000-0000B9000000}"/>
    <cellStyle name="_4.06E Pass Throughs_Power Costs - Comparison bx Rbtl-Staff-Jt-PC_Electric Rev Req Model (2009 GRC) Rebuttal" xfId="193" xr:uid="{00000000-0005-0000-0000-0000BA000000}"/>
    <cellStyle name="_4.06E Pass Throughs_Power Costs - Comparison bx Rbtl-Staff-Jt-PC_Electric Rev Req Model (2009 GRC) Rebuttal 2" xfId="194" xr:uid="{00000000-0005-0000-0000-0000BB000000}"/>
    <cellStyle name="_4.06E Pass Throughs_Power Costs - Comparison bx Rbtl-Staff-Jt-PC_Electric Rev Req Model (2009 GRC) Rebuttal 2 2" xfId="195" xr:uid="{00000000-0005-0000-0000-0000BC000000}"/>
    <cellStyle name="_4.06E Pass Throughs_Power Costs - Comparison bx Rbtl-Staff-Jt-PC_Electric Rev Req Model (2009 GRC) Rebuttal 3" xfId="196" xr:uid="{00000000-0005-0000-0000-0000BD000000}"/>
    <cellStyle name="_4.06E Pass Throughs_Power Costs - Comparison bx Rbtl-Staff-Jt-PC_Electric Rev Req Model (2009 GRC) Rebuttal REmoval of New  WH Solar AdjustMI" xfId="197" xr:uid="{00000000-0005-0000-0000-0000BE000000}"/>
    <cellStyle name="_4.06E Pass Throughs_Power Costs - Comparison bx Rbtl-Staff-Jt-PC_Electric Rev Req Model (2009 GRC) Rebuttal REmoval of New  WH Solar AdjustMI 2" xfId="198" xr:uid="{00000000-0005-0000-0000-0000BF000000}"/>
    <cellStyle name="_4.06E Pass Throughs_Power Costs - Comparison bx Rbtl-Staff-Jt-PC_Electric Rev Req Model (2009 GRC) Rebuttal REmoval of New  WH Solar AdjustMI 2 2" xfId="199" xr:uid="{00000000-0005-0000-0000-0000C0000000}"/>
    <cellStyle name="_4.06E Pass Throughs_Power Costs - Comparison bx Rbtl-Staff-Jt-PC_Electric Rev Req Model (2009 GRC) Rebuttal REmoval of New  WH Solar AdjustMI 3" xfId="200" xr:uid="{00000000-0005-0000-0000-0000C1000000}"/>
    <cellStyle name="_4.06E Pass Throughs_Power Costs - Comparison bx Rbtl-Staff-Jt-PC_Electric Rev Req Model (2009 GRC) Revised 01-18-2010" xfId="201" xr:uid="{00000000-0005-0000-0000-0000C2000000}"/>
    <cellStyle name="_4.06E Pass Throughs_Power Costs - Comparison bx Rbtl-Staff-Jt-PC_Electric Rev Req Model (2009 GRC) Revised 01-18-2010 2" xfId="202" xr:uid="{00000000-0005-0000-0000-0000C3000000}"/>
    <cellStyle name="_4.06E Pass Throughs_Power Costs - Comparison bx Rbtl-Staff-Jt-PC_Electric Rev Req Model (2009 GRC) Revised 01-18-2010 2 2" xfId="203" xr:uid="{00000000-0005-0000-0000-0000C4000000}"/>
    <cellStyle name="_4.06E Pass Throughs_Power Costs - Comparison bx Rbtl-Staff-Jt-PC_Electric Rev Req Model (2009 GRC) Revised 01-18-2010 3" xfId="204" xr:uid="{00000000-0005-0000-0000-0000C5000000}"/>
    <cellStyle name="_4.06E Pass Throughs_Power Costs - Comparison bx Rbtl-Staff-Jt-PC_Final Order Electric EXHIBIT A-1" xfId="205" xr:uid="{00000000-0005-0000-0000-0000C6000000}"/>
    <cellStyle name="_4.06E Pass Throughs_Power Costs - Comparison bx Rbtl-Staff-Jt-PC_Final Order Electric EXHIBIT A-1 2" xfId="206" xr:uid="{00000000-0005-0000-0000-0000C7000000}"/>
    <cellStyle name="_4.06E Pass Throughs_Power Costs - Comparison bx Rbtl-Staff-Jt-PC_Final Order Electric EXHIBIT A-1 2 2" xfId="207" xr:uid="{00000000-0005-0000-0000-0000C8000000}"/>
    <cellStyle name="_4.06E Pass Throughs_Power Costs - Comparison bx Rbtl-Staff-Jt-PC_Final Order Electric EXHIBIT A-1 3" xfId="208" xr:uid="{00000000-0005-0000-0000-0000C9000000}"/>
    <cellStyle name="_4.06E Pass Throughs_Production Adj 4.37" xfId="209" xr:uid="{00000000-0005-0000-0000-0000CA000000}"/>
    <cellStyle name="_4.06E Pass Throughs_Production Adj 4.37 2" xfId="210" xr:uid="{00000000-0005-0000-0000-0000CB000000}"/>
    <cellStyle name="_4.06E Pass Throughs_Production Adj 4.37 2 2" xfId="211" xr:uid="{00000000-0005-0000-0000-0000CC000000}"/>
    <cellStyle name="_4.06E Pass Throughs_Production Adj 4.37 3" xfId="212" xr:uid="{00000000-0005-0000-0000-0000CD000000}"/>
    <cellStyle name="_4.06E Pass Throughs_Purchased Power Adj 4.03" xfId="213" xr:uid="{00000000-0005-0000-0000-0000CE000000}"/>
    <cellStyle name="_4.06E Pass Throughs_Purchased Power Adj 4.03 2" xfId="214" xr:uid="{00000000-0005-0000-0000-0000CF000000}"/>
    <cellStyle name="_4.06E Pass Throughs_Purchased Power Adj 4.03 2 2" xfId="215" xr:uid="{00000000-0005-0000-0000-0000D0000000}"/>
    <cellStyle name="_4.06E Pass Throughs_Purchased Power Adj 4.03 3" xfId="216" xr:uid="{00000000-0005-0000-0000-0000D1000000}"/>
    <cellStyle name="_4.06E Pass Throughs_Rebuttal Power Costs" xfId="217" xr:uid="{00000000-0005-0000-0000-0000D2000000}"/>
    <cellStyle name="_4.06E Pass Throughs_Rebuttal Power Costs 2" xfId="218" xr:uid="{00000000-0005-0000-0000-0000D3000000}"/>
    <cellStyle name="_4.06E Pass Throughs_Rebuttal Power Costs 2 2" xfId="219" xr:uid="{00000000-0005-0000-0000-0000D4000000}"/>
    <cellStyle name="_4.06E Pass Throughs_Rebuttal Power Costs 3" xfId="220" xr:uid="{00000000-0005-0000-0000-0000D5000000}"/>
    <cellStyle name="_4.06E Pass Throughs_Rebuttal Power Costs_Adj Bench DR 3 for Initial Briefs (Electric)" xfId="221" xr:uid="{00000000-0005-0000-0000-0000D6000000}"/>
    <cellStyle name="_4.06E Pass Throughs_Rebuttal Power Costs_Adj Bench DR 3 for Initial Briefs (Electric) 2" xfId="222" xr:uid="{00000000-0005-0000-0000-0000D7000000}"/>
    <cellStyle name="_4.06E Pass Throughs_Rebuttal Power Costs_Adj Bench DR 3 for Initial Briefs (Electric) 2 2" xfId="223" xr:uid="{00000000-0005-0000-0000-0000D8000000}"/>
    <cellStyle name="_4.06E Pass Throughs_Rebuttal Power Costs_Adj Bench DR 3 for Initial Briefs (Electric) 3" xfId="224" xr:uid="{00000000-0005-0000-0000-0000D9000000}"/>
    <cellStyle name="_4.06E Pass Throughs_Rebuttal Power Costs_Electric Rev Req Model (2009 GRC) Rebuttal" xfId="225" xr:uid="{00000000-0005-0000-0000-0000DA000000}"/>
    <cellStyle name="_4.06E Pass Throughs_Rebuttal Power Costs_Electric Rev Req Model (2009 GRC) Rebuttal 2" xfId="226" xr:uid="{00000000-0005-0000-0000-0000DB000000}"/>
    <cellStyle name="_4.06E Pass Throughs_Rebuttal Power Costs_Electric Rev Req Model (2009 GRC) Rebuttal 2 2" xfId="227" xr:uid="{00000000-0005-0000-0000-0000DC000000}"/>
    <cellStyle name="_4.06E Pass Throughs_Rebuttal Power Costs_Electric Rev Req Model (2009 GRC) Rebuttal 3" xfId="228" xr:uid="{00000000-0005-0000-0000-0000DD000000}"/>
    <cellStyle name="_4.06E Pass Throughs_Rebuttal Power Costs_Electric Rev Req Model (2009 GRC) Rebuttal REmoval of New  WH Solar AdjustMI" xfId="229" xr:uid="{00000000-0005-0000-0000-0000DE000000}"/>
    <cellStyle name="_4.06E Pass Throughs_Rebuttal Power Costs_Electric Rev Req Model (2009 GRC) Rebuttal REmoval of New  WH Solar AdjustMI 2" xfId="230" xr:uid="{00000000-0005-0000-0000-0000DF000000}"/>
    <cellStyle name="_4.06E Pass Throughs_Rebuttal Power Costs_Electric Rev Req Model (2009 GRC) Rebuttal REmoval of New  WH Solar AdjustMI 2 2" xfId="231" xr:uid="{00000000-0005-0000-0000-0000E0000000}"/>
    <cellStyle name="_4.06E Pass Throughs_Rebuttal Power Costs_Electric Rev Req Model (2009 GRC) Rebuttal REmoval of New  WH Solar AdjustMI 3" xfId="232" xr:uid="{00000000-0005-0000-0000-0000E1000000}"/>
    <cellStyle name="_4.06E Pass Throughs_Rebuttal Power Costs_Electric Rev Req Model (2009 GRC) Revised 01-18-2010" xfId="233" xr:uid="{00000000-0005-0000-0000-0000E2000000}"/>
    <cellStyle name="_4.06E Pass Throughs_Rebuttal Power Costs_Electric Rev Req Model (2009 GRC) Revised 01-18-2010 2" xfId="234" xr:uid="{00000000-0005-0000-0000-0000E3000000}"/>
    <cellStyle name="_4.06E Pass Throughs_Rebuttal Power Costs_Electric Rev Req Model (2009 GRC) Revised 01-18-2010 2 2" xfId="235" xr:uid="{00000000-0005-0000-0000-0000E4000000}"/>
    <cellStyle name="_4.06E Pass Throughs_Rebuttal Power Costs_Electric Rev Req Model (2009 GRC) Revised 01-18-2010 3" xfId="236" xr:uid="{00000000-0005-0000-0000-0000E5000000}"/>
    <cellStyle name="_4.06E Pass Throughs_Rebuttal Power Costs_Final Order Electric EXHIBIT A-1" xfId="237" xr:uid="{00000000-0005-0000-0000-0000E6000000}"/>
    <cellStyle name="_4.06E Pass Throughs_Rebuttal Power Costs_Final Order Electric EXHIBIT A-1 2" xfId="238" xr:uid="{00000000-0005-0000-0000-0000E7000000}"/>
    <cellStyle name="_4.06E Pass Throughs_Rebuttal Power Costs_Final Order Electric EXHIBIT A-1 2 2" xfId="239" xr:uid="{00000000-0005-0000-0000-0000E8000000}"/>
    <cellStyle name="_4.06E Pass Throughs_Rebuttal Power Costs_Final Order Electric EXHIBIT A-1 3" xfId="240" xr:uid="{00000000-0005-0000-0000-0000E9000000}"/>
    <cellStyle name="_4.06E Pass Throughs_ROR &amp; CONV FACTOR" xfId="241" xr:uid="{00000000-0005-0000-0000-0000EA000000}"/>
    <cellStyle name="_4.06E Pass Throughs_ROR &amp; CONV FACTOR 2" xfId="242" xr:uid="{00000000-0005-0000-0000-0000EB000000}"/>
    <cellStyle name="_4.06E Pass Throughs_ROR &amp; CONV FACTOR 2 2" xfId="243" xr:uid="{00000000-0005-0000-0000-0000EC000000}"/>
    <cellStyle name="_4.06E Pass Throughs_ROR &amp; CONV FACTOR 3" xfId="244" xr:uid="{00000000-0005-0000-0000-0000ED000000}"/>
    <cellStyle name="_4.06E Pass Throughs_ROR 5.02" xfId="245" xr:uid="{00000000-0005-0000-0000-0000EE000000}"/>
    <cellStyle name="_4.06E Pass Throughs_ROR 5.02 2" xfId="246" xr:uid="{00000000-0005-0000-0000-0000EF000000}"/>
    <cellStyle name="_4.06E Pass Throughs_ROR 5.02 2 2" xfId="247" xr:uid="{00000000-0005-0000-0000-0000F0000000}"/>
    <cellStyle name="_4.06E Pass Throughs_ROR 5.02 3" xfId="248" xr:uid="{00000000-0005-0000-0000-0000F1000000}"/>
    <cellStyle name="_4.06E Pass Throughs_Wind Integration 10GRC" xfId="249" xr:uid="{00000000-0005-0000-0000-0000F2000000}"/>
    <cellStyle name="_4.06E Pass Throughs_Wind Integration 10GRC 2" xfId="250" xr:uid="{00000000-0005-0000-0000-0000F3000000}"/>
    <cellStyle name="_4.13E Montana Energy Tax" xfId="251" xr:uid="{00000000-0005-0000-0000-0000F4000000}"/>
    <cellStyle name="_4.13E Montana Energy Tax 2" xfId="252" xr:uid="{00000000-0005-0000-0000-0000F5000000}"/>
    <cellStyle name="_4.13E Montana Energy Tax 2 2" xfId="253" xr:uid="{00000000-0005-0000-0000-0000F6000000}"/>
    <cellStyle name="_4.13E Montana Energy Tax 2 2 2" xfId="254" xr:uid="{00000000-0005-0000-0000-0000F7000000}"/>
    <cellStyle name="_4.13E Montana Energy Tax 2 3" xfId="255" xr:uid="{00000000-0005-0000-0000-0000F8000000}"/>
    <cellStyle name="_4.13E Montana Energy Tax 3" xfId="256" xr:uid="{00000000-0005-0000-0000-0000F9000000}"/>
    <cellStyle name="_4.13E Montana Energy Tax 3 2" xfId="257" xr:uid="{00000000-0005-0000-0000-0000FA000000}"/>
    <cellStyle name="_4.13E Montana Energy Tax 3 2 2" xfId="258" xr:uid="{00000000-0005-0000-0000-0000FB000000}"/>
    <cellStyle name="_4.13E Montana Energy Tax 3 3" xfId="259" xr:uid="{00000000-0005-0000-0000-0000FC000000}"/>
    <cellStyle name="_4.13E Montana Energy Tax 3 3 2" xfId="260" xr:uid="{00000000-0005-0000-0000-0000FD000000}"/>
    <cellStyle name="_4.13E Montana Energy Tax 3 4" xfId="261" xr:uid="{00000000-0005-0000-0000-0000FE000000}"/>
    <cellStyle name="_4.13E Montana Energy Tax 3 4 2" xfId="262" xr:uid="{00000000-0005-0000-0000-0000FF000000}"/>
    <cellStyle name="_4.13E Montana Energy Tax 4" xfId="263" xr:uid="{00000000-0005-0000-0000-000000010000}"/>
    <cellStyle name="_4.13E Montana Energy Tax 4 2" xfId="264" xr:uid="{00000000-0005-0000-0000-000001010000}"/>
    <cellStyle name="_4.13E Montana Energy Tax 5" xfId="265" xr:uid="{00000000-0005-0000-0000-000002010000}"/>
    <cellStyle name="_4.13E Montana Energy Tax 6" xfId="266" xr:uid="{00000000-0005-0000-0000-000003010000}"/>
    <cellStyle name="_4.13E Montana Energy Tax 7" xfId="267" xr:uid="{00000000-0005-0000-0000-000004010000}"/>
    <cellStyle name="_4.13E Montana Energy Tax_04 07E Wild Horse Wind Expansion (C) (2)" xfId="268" xr:uid="{00000000-0005-0000-0000-000005010000}"/>
    <cellStyle name="_4.13E Montana Energy Tax_04 07E Wild Horse Wind Expansion (C) (2) 2" xfId="269" xr:uid="{00000000-0005-0000-0000-000006010000}"/>
    <cellStyle name="_4.13E Montana Energy Tax_04 07E Wild Horse Wind Expansion (C) (2) 2 2" xfId="270" xr:uid="{00000000-0005-0000-0000-000007010000}"/>
    <cellStyle name="_4.13E Montana Energy Tax_04 07E Wild Horse Wind Expansion (C) (2) 3" xfId="271" xr:uid="{00000000-0005-0000-0000-000008010000}"/>
    <cellStyle name="_4.13E Montana Energy Tax_04 07E Wild Horse Wind Expansion (C) (2)_Adj Bench DR 3 for Initial Briefs (Electric)" xfId="272" xr:uid="{00000000-0005-0000-0000-000009010000}"/>
    <cellStyle name="_4.13E Montana Energy Tax_04 07E Wild Horse Wind Expansion (C) (2)_Adj Bench DR 3 for Initial Briefs (Electric) 2" xfId="273" xr:uid="{00000000-0005-0000-0000-00000A010000}"/>
    <cellStyle name="_4.13E Montana Energy Tax_04 07E Wild Horse Wind Expansion (C) (2)_Adj Bench DR 3 for Initial Briefs (Electric) 2 2" xfId="274" xr:uid="{00000000-0005-0000-0000-00000B010000}"/>
    <cellStyle name="_4.13E Montana Energy Tax_04 07E Wild Horse Wind Expansion (C) (2)_Adj Bench DR 3 for Initial Briefs (Electric) 3" xfId="275" xr:uid="{00000000-0005-0000-0000-00000C010000}"/>
    <cellStyle name="_4.13E Montana Energy Tax_04 07E Wild Horse Wind Expansion (C) (2)_Book1" xfId="276" xr:uid="{00000000-0005-0000-0000-00000D010000}"/>
    <cellStyle name="_4.13E Montana Energy Tax_04 07E Wild Horse Wind Expansion (C) (2)_Electric Rev Req Model (2009 GRC) " xfId="277" xr:uid="{00000000-0005-0000-0000-00000E010000}"/>
    <cellStyle name="_4.13E Montana Energy Tax_04 07E Wild Horse Wind Expansion (C) (2)_Electric Rev Req Model (2009 GRC)  2" xfId="278" xr:uid="{00000000-0005-0000-0000-00000F010000}"/>
    <cellStyle name="_4.13E Montana Energy Tax_04 07E Wild Horse Wind Expansion (C) (2)_Electric Rev Req Model (2009 GRC)  2 2" xfId="279" xr:uid="{00000000-0005-0000-0000-000010010000}"/>
    <cellStyle name="_4.13E Montana Energy Tax_04 07E Wild Horse Wind Expansion (C) (2)_Electric Rev Req Model (2009 GRC)  3" xfId="280" xr:uid="{00000000-0005-0000-0000-000011010000}"/>
    <cellStyle name="_4.13E Montana Energy Tax_04 07E Wild Horse Wind Expansion (C) (2)_Electric Rev Req Model (2009 GRC) Rebuttal" xfId="281" xr:uid="{00000000-0005-0000-0000-000012010000}"/>
    <cellStyle name="_4.13E Montana Energy Tax_04 07E Wild Horse Wind Expansion (C) (2)_Electric Rev Req Model (2009 GRC) Rebuttal 2" xfId="282" xr:uid="{00000000-0005-0000-0000-000013010000}"/>
    <cellStyle name="_4.13E Montana Energy Tax_04 07E Wild Horse Wind Expansion (C) (2)_Electric Rev Req Model (2009 GRC) Rebuttal 2 2" xfId="283" xr:uid="{00000000-0005-0000-0000-000014010000}"/>
    <cellStyle name="_4.13E Montana Energy Tax_04 07E Wild Horse Wind Expansion (C) (2)_Electric Rev Req Model (2009 GRC) Rebuttal 3" xfId="284" xr:uid="{00000000-0005-0000-0000-000015010000}"/>
    <cellStyle name="_4.13E Montana Energy Tax_04 07E Wild Horse Wind Expansion (C) (2)_Electric Rev Req Model (2009 GRC) Rebuttal REmoval of New  WH Solar AdjustMI" xfId="285" xr:uid="{00000000-0005-0000-0000-000016010000}"/>
    <cellStyle name="_4.13E Montana Energy Tax_04 07E Wild Horse Wind Expansion (C) (2)_Electric Rev Req Model (2009 GRC) Rebuttal REmoval of New  WH Solar AdjustMI 2" xfId="286" xr:uid="{00000000-0005-0000-0000-000017010000}"/>
    <cellStyle name="_4.13E Montana Energy Tax_04 07E Wild Horse Wind Expansion (C) (2)_Electric Rev Req Model (2009 GRC) Rebuttal REmoval of New  WH Solar AdjustMI 2 2" xfId="287" xr:uid="{00000000-0005-0000-0000-000018010000}"/>
    <cellStyle name="_4.13E Montana Energy Tax_04 07E Wild Horse Wind Expansion (C) (2)_Electric Rev Req Model (2009 GRC) Rebuttal REmoval of New  WH Solar AdjustMI 3" xfId="288" xr:uid="{00000000-0005-0000-0000-000019010000}"/>
    <cellStyle name="_4.13E Montana Energy Tax_04 07E Wild Horse Wind Expansion (C) (2)_Electric Rev Req Model (2009 GRC) Revised 01-18-2010" xfId="289" xr:uid="{00000000-0005-0000-0000-00001A010000}"/>
    <cellStyle name="_4.13E Montana Energy Tax_04 07E Wild Horse Wind Expansion (C) (2)_Electric Rev Req Model (2009 GRC) Revised 01-18-2010 2" xfId="290" xr:uid="{00000000-0005-0000-0000-00001B010000}"/>
    <cellStyle name="_4.13E Montana Energy Tax_04 07E Wild Horse Wind Expansion (C) (2)_Electric Rev Req Model (2009 GRC) Revised 01-18-2010 2 2" xfId="291" xr:uid="{00000000-0005-0000-0000-00001C010000}"/>
    <cellStyle name="_4.13E Montana Energy Tax_04 07E Wild Horse Wind Expansion (C) (2)_Electric Rev Req Model (2009 GRC) Revised 01-18-2010 3" xfId="292" xr:uid="{00000000-0005-0000-0000-00001D010000}"/>
    <cellStyle name="_4.13E Montana Energy Tax_04 07E Wild Horse Wind Expansion (C) (2)_Electric Rev Req Model (2010 GRC)" xfId="293" xr:uid="{00000000-0005-0000-0000-00001E010000}"/>
    <cellStyle name="_4.13E Montana Energy Tax_04 07E Wild Horse Wind Expansion (C) (2)_Electric Rev Req Model (2010 GRC) SF" xfId="294" xr:uid="{00000000-0005-0000-0000-00001F010000}"/>
    <cellStyle name="_4.13E Montana Energy Tax_04 07E Wild Horse Wind Expansion (C) (2)_Final Order Electric EXHIBIT A-1" xfId="295" xr:uid="{00000000-0005-0000-0000-000020010000}"/>
    <cellStyle name="_4.13E Montana Energy Tax_04 07E Wild Horse Wind Expansion (C) (2)_Final Order Electric EXHIBIT A-1 2" xfId="296" xr:uid="{00000000-0005-0000-0000-000021010000}"/>
    <cellStyle name="_4.13E Montana Energy Tax_04 07E Wild Horse Wind Expansion (C) (2)_Final Order Electric EXHIBIT A-1 2 2" xfId="297" xr:uid="{00000000-0005-0000-0000-000022010000}"/>
    <cellStyle name="_4.13E Montana Energy Tax_04 07E Wild Horse Wind Expansion (C) (2)_Final Order Electric EXHIBIT A-1 3" xfId="298" xr:uid="{00000000-0005-0000-0000-000023010000}"/>
    <cellStyle name="_4.13E Montana Energy Tax_04 07E Wild Horse Wind Expansion (C) (2)_TENASKA REGULATORY ASSET" xfId="299" xr:uid="{00000000-0005-0000-0000-000024010000}"/>
    <cellStyle name="_4.13E Montana Energy Tax_04 07E Wild Horse Wind Expansion (C) (2)_TENASKA REGULATORY ASSET 2" xfId="300" xr:uid="{00000000-0005-0000-0000-000025010000}"/>
    <cellStyle name="_4.13E Montana Energy Tax_04 07E Wild Horse Wind Expansion (C) (2)_TENASKA REGULATORY ASSET 2 2" xfId="301" xr:uid="{00000000-0005-0000-0000-000026010000}"/>
    <cellStyle name="_4.13E Montana Energy Tax_04 07E Wild Horse Wind Expansion (C) (2)_TENASKA REGULATORY ASSET 3" xfId="302" xr:uid="{00000000-0005-0000-0000-000027010000}"/>
    <cellStyle name="_4.13E Montana Energy Tax_16.37E Wild Horse Expansion DeferralRevwrkingfile SF" xfId="303" xr:uid="{00000000-0005-0000-0000-000028010000}"/>
    <cellStyle name="_4.13E Montana Energy Tax_16.37E Wild Horse Expansion DeferralRevwrkingfile SF 2" xfId="304" xr:uid="{00000000-0005-0000-0000-000029010000}"/>
    <cellStyle name="_4.13E Montana Energy Tax_16.37E Wild Horse Expansion DeferralRevwrkingfile SF 2 2" xfId="305" xr:uid="{00000000-0005-0000-0000-00002A010000}"/>
    <cellStyle name="_4.13E Montana Energy Tax_16.37E Wild Horse Expansion DeferralRevwrkingfile SF 3" xfId="306" xr:uid="{00000000-0005-0000-0000-00002B010000}"/>
    <cellStyle name="_4.13E Montana Energy Tax_2009 Compliance Filing PCA Exhibits for GRC" xfId="307" xr:uid="{00000000-0005-0000-0000-00002C010000}"/>
    <cellStyle name="_4.13E Montana Energy Tax_2009 GRC Compl Filing - Exhibit D" xfId="308" xr:uid="{00000000-0005-0000-0000-00002D010000}"/>
    <cellStyle name="_4.13E Montana Energy Tax_2009 GRC Compl Filing - Exhibit D 2" xfId="309" xr:uid="{00000000-0005-0000-0000-00002E010000}"/>
    <cellStyle name="_4.13E Montana Energy Tax_3.01 Income Statement" xfId="310" xr:uid="{00000000-0005-0000-0000-00002F010000}"/>
    <cellStyle name="_4.13E Montana Energy Tax_4 31 Regulatory Assets and Liabilities  7 06- Exhibit D" xfId="311" xr:uid="{00000000-0005-0000-0000-000030010000}"/>
    <cellStyle name="_4.13E Montana Energy Tax_4 31 Regulatory Assets and Liabilities  7 06- Exhibit D 2" xfId="312" xr:uid="{00000000-0005-0000-0000-000031010000}"/>
    <cellStyle name="_4.13E Montana Energy Tax_4 31 Regulatory Assets and Liabilities  7 06- Exhibit D 2 2" xfId="313" xr:uid="{00000000-0005-0000-0000-000032010000}"/>
    <cellStyle name="_4.13E Montana Energy Tax_4 31 Regulatory Assets and Liabilities  7 06- Exhibit D 3" xfId="314" xr:uid="{00000000-0005-0000-0000-000033010000}"/>
    <cellStyle name="_4.13E Montana Energy Tax_4 31 Regulatory Assets and Liabilities  7 06- Exhibit D_NIM Summary" xfId="315" xr:uid="{00000000-0005-0000-0000-000034010000}"/>
    <cellStyle name="_4.13E Montana Energy Tax_4 31 Regulatory Assets and Liabilities  7 06- Exhibit D_NIM Summary 2" xfId="316" xr:uid="{00000000-0005-0000-0000-000035010000}"/>
    <cellStyle name="_4.13E Montana Energy Tax_4 32 Regulatory Assets and Liabilities  7 06- Exhibit D" xfId="317" xr:uid="{00000000-0005-0000-0000-000036010000}"/>
    <cellStyle name="_4.13E Montana Energy Tax_4 32 Regulatory Assets and Liabilities  7 06- Exhibit D 2" xfId="318" xr:uid="{00000000-0005-0000-0000-000037010000}"/>
    <cellStyle name="_4.13E Montana Energy Tax_4 32 Regulatory Assets and Liabilities  7 06- Exhibit D 2 2" xfId="319" xr:uid="{00000000-0005-0000-0000-000038010000}"/>
    <cellStyle name="_4.13E Montana Energy Tax_4 32 Regulatory Assets and Liabilities  7 06- Exhibit D 3" xfId="320" xr:uid="{00000000-0005-0000-0000-000039010000}"/>
    <cellStyle name="_4.13E Montana Energy Tax_4 32 Regulatory Assets and Liabilities  7 06- Exhibit D_NIM Summary" xfId="321" xr:uid="{00000000-0005-0000-0000-00003A010000}"/>
    <cellStyle name="_4.13E Montana Energy Tax_4 32 Regulatory Assets and Liabilities  7 06- Exhibit D_NIM Summary 2" xfId="322" xr:uid="{00000000-0005-0000-0000-00003B010000}"/>
    <cellStyle name="_4.13E Montana Energy Tax_AURORA Total New" xfId="323" xr:uid="{00000000-0005-0000-0000-00003C010000}"/>
    <cellStyle name="_4.13E Montana Energy Tax_AURORA Total New 2" xfId="324" xr:uid="{00000000-0005-0000-0000-00003D010000}"/>
    <cellStyle name="_4.13E Montana Energy Tax_Book2" xfId="325" xr:uid="{00000000-0005-0000-0000-00003E010000}"/>
    <cellStyle name="_4.13E Montana Energy Tax_Book2 2" xfId="326" xr:uid="{00000000-0005-0000-0000-00003F010000}"/>
    <cellStyle name="_4.13E Montana Energy Tax_Book2 2 2" xfId="327" xr:uid="{00000000-0005-0000-0000-000040010000}"/>
    <cellStyle name="_4.13E Montana Energy Tax_Book2 3" xfId="328" xr:uid="{00000000-0005-0000-0000-000041010000}"/>
    <cellStyle name="_4.13E Montana Energy Tax_Book2_Adj Bench DR 3 for Initial Briefs (Electric)" xfId="329" xr:uid="{00000000-0005-0000-0000-000042010000}"/>
    <cellStyle name="_4.13E Montana Energy Tax_Book2_Adj Bench DR 3 for Initial Briefs (Electric) 2" xfId="330" xr:uid="{00000000-0005-0000-0000-000043010000}"/>
    <cellStyle name="_4.13E Montana Energy Tax_Book2_Adj Bench DR 3 for Initial Briefs (Electric) 2 2" xfId="331" xr:uid="{00000000-0005-0000-0000-000044010000}"/>
    <cellStyle name="_4.13E Montana Energy Tax_Book2_Adj Bench DR 3 for Initial Briefs (Electric) 3" xfId="332" xr:uid="{00000000-0005-0000-0000-000045010000}"/>
    <cellStyle name="_4.13E Montana Energy Tax_Book2_Electric Rev Req Model (2009 GRC) Rebuttal" xfId="333" xr:uid="{00000000-0005-0000-0000-000046010000}"/>
    <cellStyle name="_4.13E Montana Energy Tax_Book2_Electric Rev Req Model (2009 GRC) Rebuttal 2" xfId="334" xr:uid="{00000000-0005-0000-0000-000047010000}"/>
    <cellStyle name="_4.13E Montana Energy Tax_Book2_Electric Rev Req Model (2009 GRC) Rebuttal 2 2" xfId="335" xr:uid="{00000000-0005-0000-0000-000048010000}"/>
    <cellStyle name="_4.13E Montana Energy Tax_Book2_Electric Rev Req Model (2009 GRC) Rebuttal 3" xfId="336" xr:uid="{00000000-0005-0000-0000-000049010000}"/>
    <cellStyle name="_4.13E Montana Energy Tax_Book2_Electric Rev Req Model (2009 GRC) Rebuttal REmoval of New  WH Solar AdjustMI" xfId="337" xr:uid="{00000000-0005-0000-0000-00004A010000}"/>
    <cellStyle name="_4.13E Montana Energy Tax_Book2_Electric Rev Req Model (2009 GRC) Rebuttal REmoval of New  WH Solar AdjustMI 2" xfId="338" xr:uid="{00000000-0005-0000-0000-00004B010000}"/>
    <cellStyle name="_4.13E Montana Energy Tax_Book2_Electric Rev Req Model (2009 GRC) Rebuttal REmoval of New  WH Solar AdjustMI 2 2" xfId="339" xr:uid="{00000000-0005-0000-0000-00004C010000}"/>
    <cellStyle name="_4.13E Montana Energy Tax_Book2_Electric Rev Req Model (2009 GRC) Rebuttal REmoval of New  WH Solar AdjustMI 3" xfId="340" xr:uid="{00000000-0005-0000-0000-00004D010000}"/>
    <cellStyle name="_4.13E Montana Energy Tax_Book2_Electric Rev Req Model (2009 GRC) Revised 01-18-2010" xfId="341" xr:uid="{00000000-0005-0000-0000-00004E010000}"/>
    <cellStyle name="_4.13E Montana Energy Tax_Book2_Electric Rev Req Model (2009 GRC) Revised 01-18-2010 2" xfId="342" xr:uid="{00000000-0005-0000-0000-00004F010000}"/>
    <cellStyle name="_4.13E Montana Energy Tax_Book2_Electric Rev Req Model (2009 GRC) Revised 01-18-2010 2 2" xfId="343" xr:uid="{00000000-0005-0000-0000-000050010000}"/>
    <cellStyle name="_4.13E Montana Energy Tax_Book2_Electric Rev Req Model (2009 GRC) Revised 01-18-2010 3" xfId="344" xr:uid="{00000000-0005-0000-0000-000051010000}"/>
    <cellStyle name="_4.13E Montana Energy Tax_Book2_Final Order Electric EXHIBIT A-1" xfId="345" xr:uid="{00000000-0005-0000-0000-000052010000}"/>
    <cellStyle name="_4.13E Montana Energy Tax_Book2_Final Order Electric EXHIBIT A-1 2" xfId="346" xr:uid="{00000000-0005-0000-0000-000053010000}"/>
    <cellStyle name="_4.13E Montana Energy Tax_Book2_Final Order Electric EXHIBIT A-1 2 2" xfId="347" xr:uid="{00000000-0005-0000-0000-000054010000}"/>
    <cellStyle name="_4.13E Montana Energy Tax_Book2_Final Order Electric EXHIBIT A-1 3" xfId="348" xr:uid="{00000000-0005-0000-0000-000055010000}"/>
    <cellStyle name="_4.13E Montana Energy Tax_Book4" xfId="349" xr:uid="{00000000-0005-0000-0000-000056010000}"/>
    <cellStyle name="_4.13E Montana Energy Tax_Book4 2" xfId="350" xr:uid="{00000000-0005-0000-0000-000057010000}"/>
    <cellStyle name="_4.13E Montana Energy Tax_Book4 2 2" xfId="351" xr:uid="{00000000-0005-0000-0000-000058010000}"/>
    <cellStyle name="_4.13E Montana Energy Tax_Book4 3" xfId="352" xr:uid="{00000000-0005-0000-0000-000059010000}"/>
    <cellStyle name="_4.13E Montana Energy Tax_Book9" xfId="353" xr:uid="{00000000-0005-0000-0000-00005A010000}"/>
    <cellStyle name="_4.13E Montana Energy Tax_Book9 2" xfId="354" xr:uid="{00000000-0005-0000-0000-00005B010000}"/>
    <cellStyle name="_4.13E Montana Energy Tax_Book9 2 2" xfId="355" xr:uid="{00000000-0005-0000-0000-00005C010000}"/>
    <cellStyle name="_4.13E Montana Energy Tax_Book9 3" xfId="356" xr:uid="{00000000-0005-0000-0000-00005D010000}"/>
    <cellStyle name="_4.13E Montana Energy Tax_Chelan PUD Power Costs (8-10)" xfId="357" xr:uid="{00000000-0005-0000-0000-00005E010000}"/>
    <cellStyle name="_4.13E Montana Energy Tax_INPUTS" xfId="358" xr:uid="{00000000-0005-0000-0000-00005F010000}"/>
    <cellStyle name="_4.13E Montana Energy Tax_INPUTS 2" xfId="359" xr:uid="{00000000-0005-0000-0000-000060010000}"/>
    <cellStyle name="_4.13E Montana Energy Tax_INPUTS 2 2" xfId="360" xr:uid="{00000000-0005-0000-0000-000061010000}"/>
    <cellStyle name="_4.13E Montana Energy Tax_INPUTS 3" xfId="361" xr:uid="{00000000-0005-0000-0000-000062010000}"/>
    <cellStyle name="_4.13E Montana Energy Tax_NIM Summary" xfId="362" xr:uid="{00000000-0005-0000-0000-000063010000}"/>
    <cellStyle name="_4.13E Montana Energy Tax_NIM Summary 09GRC" xfId="363" xr:uid="{00000000-0005-0000-0000-000064010000}"/>
    <cellStyle name="_4.13E Montana Energy Tax_NIM Summary 09GRC 2" xfId="364" xr:uid="{00000000-0005-0000-0000-000065010000}"/>
    <cellStyle name="_4.13E Montana Energy Tax_NIM Summary 2" xfId="365" xr:uid="{00000000-0005-0000-0000-000066010000}"/>
    <cellStyle name="_4.13E Montana Energy Tax_NIM Summary 3" xfId="366" xr:uid="{00000000-0005-0000-0000-000067010000}"/>
    <cellStyle name="_4.13E Montana Energy Tax_NIM Summary 4" xfId="367" xr:uid="{00000000-0005-0000-0000-000068010000}"/>
    <cellStyle name="_4.13E Montana Energy Tax_NIM Summary 5" xfId="368" xr:uid="{00000000-0005-0000-0000-000069010000}"/>
    <cellStyle name="_4.13E Montana Energy Tax_NIM Summary 6" xfId="369" xr:uid="{00000000-0005-0000-0000-00006A010000}"/>
    <cellStyle name="_4.13E Montana Energy Tax_NIM Summary 7" xfId="370" xr:uid="{00000000-0005-0000-0000-00006B010000}"/>
    <cellStyle name="_4.13E Montana Energy Tax_NIM Summary 8" xfId="371" xr:uid="{00000000-0005-0000-0000-00006C010000}"/>
    <cellStyle name="_4.13E Montana Energy Tax_NIM Summary 9" xfId="372" xr:uid="{00000000-0005-0000-0000-00006D010000}"/>
    <cellStyle name="_4.13E Montana Energy Tax_PCA 10 -  Exhibit D from A Kellogg Jan 2011" xfId="373" xr:uid="{00000000-0005-0000-0000-00006E010000}"/>
    <cellStyle name="_4.13E Montana Energy Tax_PCA 10 -  Exhibit D from A Kellogg July 2011" xfId="374" xr:uid="{00000000-0005-0000-0000-00006F010000}"/>
    <cellStyle name="_4.13E Montana Energy Tax_PCA 10 -  Exhibit D from S Free Rcv'd 12-11" xfId="375" xr:uid="{00000000-0005-0000-0000-000070010000}"/>
    <cellStyle name="_4.13E Montana Energy Tax_PCA 9 -  Exhibit D April 2010" xfId="376" xr:uid="{00000000-0005-0000-0000-000071010000}"/>
    <cellStyle name="_4.13E Montana Energy Tax_PCA 9 -  Exhibit D April 2010 (3)" xfId="377" xr:uid="{00000000-0005-0000-0000-000072010000}"/>
    <cellStyle name="_4.13E Montana Energy Tax_PCA 9 -  Exhibit D April 2010 (3) 2" xfId="378" xr:uid="{00000000-0005-0000-0000-000073010000}"/>
    <cellStyle name="_4.13E Montana Energy Tax_PCA 9 -  Exhibit D Nov 2010" xfId="379" xr:uid="{00000000-0005-0000-0000-000074010000}"/>
    <cellStyle name="_4.13E Montana Energy Tax_PCA 9 - Exhibit D at August 2010" xfId="380" xr:uid="{00000000-0005-0000-0000-000075010000}"/>
    <cellStyle name="_4.13E Montana Energy Tax_PCA 9 - Exhibit D June 2010 GRC" xfId="381" xr:uid="{00000000-0005-0000-0000-000076010000}"/>
    <cellStyle name="_4.13E Montana Energy Tax_Power Costs - Comparison bx Rbtl-Staff-Jt-PC" xfId="382" xr:uid="{00000000-0005-0000-0000-000077010000}"/>
    <cellStyle name="_4.13E Montana Energy Tax_Power Costs - Comparison bx Rbtl-Staff-Jt-PC 2" xfId="383" xr:uid="{00000000-0005-0000-0000-000078010000}"/>
    <cellStyle name="_4.13E Montana Energy Tax_Power Costs - Comparison bx Rbtl-Staff-Jt-PC 2 2" xfId="384" xr:uid="{00000000-0005-0000-0000-000079010000}"/>
    <cellStyle name="_4.13E Montana Energy Tax_Power Costs - Comparison bx Rbtl-Staff-Jt-PC 3" xfId="385" xr:uid="{00000000-0005-0000-0000-00007A010000}"/>
    <cellStyle name="_4.13E Montana Energy Tax_Power Costs - Comparison bx Rbtl-Staff-Jt-PC_Adj Bench DR 3 for Initial Briefs (Electric)" xfId="386" xr:uid="{00000000-0005-0000-0000-00007B010000}"/>
    <cellStyle name="_4.13E Montana Energy Tax_Power Costs - Comparison bx Rbtl-Staff-Jt-PC_Adj Bench DR 3 for Initial Briefs (Electric) 2" xfId="387" xr:uid="{00000000-0005-0000-0000-00007C010000}"/>
    <cellStyle name="_4.13E Montana Energy Tax_Power Costs - Comparison bx Rbtl-Staff-Jt-PC_Adj Bench DR 3 for Initial Briefs (Electric) 2 2" xfId="388" xr:uid="{00000000-0005-0000-0000-00007D010000}"/>
    <cellStyle name="_4.13E Montana Energy Tax_Power Costs - Comparison bx Rbtl-Staff-Jt-PC_Adj Bench DR 3 for Initial Briefs (Electric) 3" xfId="389" xr:uid="{00000000-0005-0000-0000-00007E010000}"/>
    <cellStyle name="_4.13E Montana Energy Tax_Power Costs - Comparison bx Rbtl-Staff-Jt-PC_Electric Rev Req Model (2009 GRC) Rebuttal" xfId="390" xr:uid="{00000000-0005-0000-0000-00007F010000}"/>
    <cellStyle name="_4.13E Montana Energy Tax_Power Costs - Comparison bx Rbtl-Staff-Jt-PC_Electric Rev Req Model (2009 GRC) Rebuttal 2" xfId="391" xr:uid="{00000000-0005-0000-0000-000080010000}"/>
    <cellStyle name="_4.13E Montana Energy Tax_Power Costs - Comparison bx Rbtl-Staff-Jt-PC_Electric Rev Req Model (2009 GRC) Rebuttal 2 2" xfId="392" xr:uid="{00000000-0005-0000-0000-000081010000}"/>
    <cellStyle name="_4.13E Montana Energy Tax_Power Costs - Comparison bx Rbtl-Staff-Jt-PC_Electric Rev Req Model (2009 GRC) Rebuttal 3" xfId="393" xr:uid="{00000000-0005-0000-0000-000082010000}"/>
    <cellStyle name="_4.13E Montana Energy Tax_Power Costs - Comparison bx Rbtl-Staff-Jt-PC_Electric Rev Req Model (2009 GRC) Rebuttal REmoval of New  WH Solar AdjustMI" xfId="394" xr:uid="{00000000-0005-0000-0000-000083010000}"/>
    <cellStyle name="_4.13E Montana Energy Tax_Power Costs - Comparison bx Rbtl-Staff-Jt-PC_Electric Rev Req Model (2009 GRC) Rebuttal REmoval of New  WH Solar AdjustMI 2" xfId="395" xr:uid="{00000000-0005-0000-0000-000084010000}"/>
    <cellStyle name="_4.13E Montana Energy Tax_Power Costs - Comparison bx Rbtl-Staff-Jt-PC_Electric Rev Req Model (2009 GRC) Rebuttal REmoval of New  WH Solar AdjustMI 2 2" xfId="396" xr:uid="{00000000-0005-0000-0000-000085010000}"/>
    <cellStyle name="_4.13E Montana Energy Tax_Power Costs - Comparison bx Rbtl-Staff-Jt-PC_Electric Rev Req Model (2009 GRC) Rebuttal REmoval of New  WH Solar AdjustMI 3" xfId="397" xr:uid="{00000000-0005-0000-0000-000086010000}"/>
    <cellStyle name="_4.13E Montana Energy Tax_Power Costs - Comparison bx Rbtl-Staff-Jt-PC_Electric Rev Req Model (2009 GRC) Revised 01-18-2010" xfId="398" xr:uid="{00000000-0005-0000-0000-000087010000}"/>
    <cellStyle name="_4.13E Montana Energy Tax_Power Costs - Comparison bx Rbtl-Staff-Jt-PC_Electric Rev Req Model (2009 GRC) Revised 01-18-2010 2" xfId="399" xr:uid="{00000000-0005-0000-0000-000088010000}"/>
    <cellStyle name="_4.13E Montana Energy Tax_Power Costs - Comparison bx Rbtl-Staff-Jt-PC_Electric Rev Req Model (2009 GRC) Revised 01-18-2010 2 2" xfId="400" xr:uid="{00000000-0005-0000-0000-000089010000}"/>
    <cellStyle name="_4.13E Montana Energy Tax_Power Costs - Comparison bx Rbtl-Staff-Jt-PC_Electric Rev Req Model (2009 GRC) Revised 01-18-2010 3" xfId="401" xr:uid="{00000000-0005-0000-0000-00008A010000}"/>
    <cellStyle name="_4.13E Montana Energy Tax_Power Costs - Comparison bx Rbtl-Staff-Jt-PC_Final Order Electric EXHIBIT A-1" xfId="402" xr:uid="{00000000-0005-0000-0000-00008B010000}"/>
    <cellStyle name="_4.13E Montana Energy Tax_Power Costs - Comparison bx Rbtl-Staff-Jt-PC_Final Order Electric EXHIBIT A-1 2" xfId="403" xr:uid="{00000000-0005-0000-0000-00008C010000}"/>
    <cellStyle name="_4.13E Montana Energy Tax_Power Costs - Comparison bx Rbtl-Staff-Jt-PC_Final Order Electric EXHIBIT A-1 2 2" xfId="404" xr:uid="{00000000-0005-0000-0000-00008D010000}"/>
    <cellStyle name="_4.13E Montana Energy Tax_Power Costs - Comparison bx Rbtl-Staff-Jt-PC_Final Order Electric EXHIBIT A-1 3" xfId="405" xr:uid="{00000000-0005-0000-0000-00008E010000}"/>
    <cellStyle name="_4.13E Montana Energy Tax_Production Adj 4.37" xfId="406" xr:uid="{00000000-0005-0000-0000-00008F010000}"/>
    <cellStyle name="_4.13E Montana Energy Tax_Production Adj 4.37 2" xfId="407" xr:uid="{00000000-0005-0000-0000-000090010000}"/>
    <cellStyle name="_4.13E Montana Energy Tax_Production Adj 4.37 2 2" xfId="408" xr:uid="{00000000-0005-0000-0000-000091010000}"/>
    <cellStyle name="_4.13E Montana Energy Tax_Production Adj 4.37 3" xfId="409" xr:uid="{00000000-0005-0000-0000-000092010000}"/>
    <cellStyle name="_4.13E Montana Energy Tax_Purchased Power Adj 4.03" xfId="410" xr:uid="{00000000-0005-0000-0000-000093010000}"/>
    <cellStyle name="_4.13E Montana Energy Tax_Purchased Power Adj 4.03 2" xfId="411" xr:uid="{00000000-0005-0000-0000-000094010000}"/>
    <cellStyle name="_4.13E Montana Energy Tax_Purchased Power Adj 4.03 2 2" xfId="412" xr:uid="{00000000-0005-0000-0000-000095010000}"/>
    <cellStyle name="_4.13E Montana Energy Tax_Purchased Power Adj 4.03 3" xfId="413" xr:uid="{00000000-0005-0000-0000-000096010000}"/>
    <cellStyle name="_4.13E Montana Energy Tax_Rebuttal Power Costs" xfId="414" xr:uid="{00000000-0005-0000-0000-000097010000}"/>
    <cellStyle name="_4.13E Montana Energy Tax_Rebuttal Power Costs 2" xfId="415" xr:uid="{00000000-0005-0000-0000-000098010000}"/>
    <cellStyle name="_4.13E Montana Energy Tax_Rebuttal Power Costs 2 2" xfId="416" xr:uid="{00000000-0005-0000-0000-000099010000}"/>
    <cellStyle name="_4.13E Montana Energy Tax_Rebuttal Power Costs 3" xfId="417" xr:uid="{00000000-0005-0000-0000-00009A010000}"/>
    <cellStyle name="_4.13E Montana Energy Tax_Rebuttal Power Costs_Adj Bench DR 3 for Initial Briefs (Electric)" xfId="418" xr:uid="{00000000-0005-0000-0000-00009B010000}"/>
    <cellStyle name="_4.13E Montana Energy Tax_Rebuttal Power Costs_Adj Bench DR 3 for Initial Briefs (Electric) 2" xfId="419" xr:uid="{00000000-0005-0000-0000-00009C010000}"/>
    <cellStyle name="_4.13E Montana Energy Tax_Rebuttal Power Costs_Adj Bench DR 3 for Initial Briefs (Electric) 2 2" xfId="420" xr:uid="{00000000-0005-0000-0000-00009D010000}"/>
    <cellStyle name="_4.13E Montana Energy Tax_Rebuttal Power Costs_Adj Bench DR 3 for Initial Briefs (Electric) 3" xfId="421" xr:uid="{00000000-0005-0000-0000-00009E010000}"/>
    <cellStyle name="_4.13E Montana Energy Tax_Rebuttal Power Costs_Electric Rev Req Model (2009 GRC) Rebuttal" xfId="422" xr:uid="{00000000-0005-0000-0000-00009F010000}"/>
    <cellStyle name="_4.13E Montana Energy Tax_Rebuttal Power Costs_Electric Rev Req Model (2009 GRC) Rebuttal 2" xfId="423" xr:uid="{00000000-0005-0000-0000-0000A0010000}"/>
    <cellStyle name="_4.13E Montana Energy Tax_Rebuttal Power Costs_Electric Rev Req Model (2009 GRC) Rebuttal 2 2" xfId="424" xr:uid="{00000000-0005-0000-0000-0000A1010000}"/>
    <cellStyle name="_4.13E Montana Energy Tax_Rebuttal Power Costs_Electric Rev Req Model (2009 GRC) Rebuttal 3" xfId="425" xr:uid="{00000000-0005-0000-0000-0000A2010000}"/>
    <cellStyle name="_4.13E Montana Energy Tax_Rebuttal Power Costs_Electric Rev Req Model (2009 GRC) Rebuttal REmoval of New  WH Solar AdjustMI" xfId="426" xr:uid="{00000000-0005-0000-0000-0000A3010000}"/>
    <cellStyle name="_4.13E Montana Energy Tax_Rebuttal Power Costs_Electric Rev Req Model (2009 GRC) Rebuttal REmoval of New  WH Solar AdjustMI 2" xfId="427" xr:uid="{00000000-0005-0000-0000-0000A4010000}"/>
    <cellStyle name="_4.13E Montana Energy Tax_Rebuttal Power Costs_Electric Rev Req Model (2009 GRC) Rebuttal REmoval of New  WH Solar AdjustMI 2 2" xfId="428" xr:uid="{00000000-0005-0000-0000-0000A5010000}"/>
    <cellStyle name="_4.13E Montana Energy Tax_Rebuttal Power Costs_Electric Rev Req Model (2009 GRC) Rebuttal REmoval of New  WH Solar AdjustMI 3" xfId="429" xr:uid="{00000000-0005-0000-0000-0000A6010000}"/>
    <cellStyle name="_4.13E Montana Energy Tax_Rebuttal Power Costs_Electric Rev Req Model (2009 GRC) Revised 01-18-2010" xfId="430" xr:uid="{00000000-0005-0000-0000-0000A7010000}"/>
    <cellStyle name="_4.13E Montana Energy Tax_Rebuttal Power Costs_Electric Rev Req Model (2009 GRC) Revised 01-18-2010 2" xfId="431" xr:uid="{00000000-0005-0000-0000-0000A8010000}"/>
    <cellStyle name="_4.13E Montana Energy Tax_Rebuttal Power Costs_Electric Rev Req Model (2009 GRC) Revised 01-18-2010 2 2" xfId="432" xr:uid="{00000000-0005-0000-0000-0000A9010000}"/>
    <cellStyle name="_4.13E Montana Energy Tax_Rebuttal Power Costs_Electric Rev Req Model (2009 GRC) Revised 01-18-2010 3" xfId="433" xr:uid="{00000000-0005-0000-0000-0000AA010000}"/>
    <cellStyle name="_4.13E Montana Energy Tax_Rebuttal Power Costs_Final Order Electric EXHIBIT A-1" xfId="434" xr:uid="{00000000-0005-0000-0000-0000AB010000}"/>
    <cellStyle name="_4.13E Montana Energy Tax_Rebuttal Power Costs_Final Order Electric EXHIBIT A-1 2" xfId="435" xr:uid="{00000000-0005-0000-0000-0000AC010000}"/>
    <cellStyle name="_4.13E Montana Energy Tax_Rebuttal Power Costs_Final Order Electric EXHIBIT A-1 2 2" xfId="436" xr:uid="{00000000-0005-0000-0000-0000AD010000}"/>
    <cellStyle name="_4.13E Montana Energy Tax_Rebuttal Power Costs_Final Order Electric EXHIBIT A-1 3" xfId="437" xr:uid="{00000000-0005-0000-0000-0000AE010000}"/>
    <cellStyle name="_4.13E Montana Energy Tax_ROR &amp; CONV FACTOR" xfId="438" xr:uid="{00000000-0005-0000-0000-0000AF010000}"/>
    <cellStyle name="_4.13E Montana Energy Tax_ROR &amp; CONV FACTOR 2" xfId="439" xr:uid="{00000000-0005-0000-0000-0000B0010000}"/>
    <cellStyle name="_4.13E Montana Energy Tax_ROR &amp; CONV FACTOR 2 2" xfId="440" xr:uid="{00000000-0005-0000-0000-0000B1010000}"/>
    <cellStyle name="_4.13E Montana Energy Tax_ROR &amp; CONV FACTOR 3" xfId="441" xr:uid="{00000000-0005-0000-0000-0000B2010000}"/>
    <cellStyle name="_4.13E Montana Energy Tax_ROR 5.02" xfId="442" xr:uid="{00000000-0005-0000-0000-0000B3010000}"/>
    <cellStyle name="_4.13E Montana Energy Tax_ROR 5.02 2" xfId="443" xr:uid="{00000000-0005-0000-0000-0000B4010000}"/>
    <cellStyle name="_4.13E Montana Energy Tax_ROR 5.02 2 2" xfId="444" xr:uid="{00000000-0005-0000-0000-0000B5010000}"/>
    <cellStyle name="_4.13E Montana Energy Tax_ROR 5.02 3" xfId="445" xr:uid="{00000000-0005-0000-0000-0000B6010000}"/>
    <cellStyle name="_4.13E Montana Energy Tax_Wind Integration 10GRC" xfId="446" xr:uid="{00000000-0005-0000-0000-0000B7010000}"/>
    <cellStyle name="_4.13E Montana Energy Tax_Wind Integration 10GRC 2" xfId="447" xr:uid="{00000000-0005-0000-0000-0000B8010000}"/>
    <cellStyle name="_4.17E Montana Energy Tax Working File" xfId="448" xr:uid="{00000000-0005-0000-0000-0000B9010000}"/>
    <cellStyle name="_5 year summary (9-25-09)" xfId="449" xr:uid="{00000000-0005-0000-0000-0000BA010000}"/>
    <cellStyle name="_5.03G-Conversion Factor Working FileMI" xfId="450" xr:uid="{00000000-0005-0000-0000-0000BB010000}"/>
    <cellStyle name="_x0013__Adj Bench DR 3 for Initial Briefs (Electric)" xfId="451" xr:uid="{00000000-0005-0000-0000-0000BC010000}"/>
    <cellStyle name="_x0013__Adj Bench DR 3 for Initial Briefs (Electric) 2" xfId="452" xr:uid="{00000000-0005-0000-0000-0000BD010000}"/>
    <cellStyle name="_x0013__Adj Bench DR 3 for Initial Briefs (Electric) 2 2" xfId="453" xr:uid="{00000000-0005-0000-0000-0000BE010000}"/>
    <cellStyle name="_x0013__Adj Bench DR 3 for Initial Briefs (Electric) 3" xfId="454" xr:uid="{00000000-0005-0000-0000-0000BF010000}"/>
    <cellStyle name="_AURORA WIP" xfId="455" xr:uid="{00000000-0005-0000-0000-0000C0010000}"/>
    <cellStyle name="_AURORA WIP 2" xfId="456" xr:uid="{00000000-0005-0000-0000-0000C1010000}"/>
    <cellStyle name="_AURORA WIP 2 2" xfId="457" xr:uid="{00000000-0005-0000-0000-0000C2010000}"/>
    <cellStyle name="_AURORA WIP 3" xfId="458" xr:uid="{00000000-0005-0000-0000-0000C3010000}"/>
    <cellStyle name="_AURORA WIP_Chelan PUD Power Costs (8-10)" xfId="459" xr:uid="{00000000-0005-0000-0000-0000C4010000}"/>
    <cellStyle name="_AURORA WIP_DEM-WP(C) Costs Not In AURORA 2010GRC As Filed" xfId="460" xr:uid="{00000000-0005-0000-0000-0000C5010000}"/>
    <cellStyle name="_AURORA WIP_DEM-WP(C) Costs Not In AURORA 2010GRC As Filed 2" xfId="461" xr:uid="{00000000-0005-0000-0000-0000C6010000}"/>
    <cellStyle name="_AURORA WIP_NIM Summary" xfId="462" xr:uid="{00000000-0005-0000-0000-0000C7010000}"/>
    <cellStyle name="_AURORA WIP_NIM Summary 09GRC" xfId="463" xr:uid="{00000000-0005-0000-0000-0000C8010000}"/>
    <cellStyle name="_AURORA WIP_NIM Summary 09GRC 2" xfId="464" xr:uid="{00000000-0005-0000-0000-0000C9010000}"/>
    <cellStyle name="_AURORA WIP_NIM Summary 2" xfId="465" xr:uid="{00000000-0005-0000-0000-0000CA010000}"/>
    <cellStyle name="_AURORA WIP_NIM Summary 3" xfId="466" xr:uid="{00000000-0005-0000-0000-0000CB010000}"/>
    <cellStyle name="_AURORA WIP_NIM Summary 4" xfId="467" xr:uid="{00000000-0005-0000-0000-0000CC010000}"/>
    <cellStyle name="_AURORA WIP_NIM Summary 5" xfId="468" xr:uid="{00000000-0005-0000-0000-0000CD010000}"/>
    <cellStyle name="_AURORA WIP_NIM Summary 6" xfId="469" xr:uid="{00000000-0005-0000-0000-0000CE010000}"/>
    <cellStyle name="_AURORA WIP_NIM Summary 7" xfId="470" xr:uid="{00000000-0005-0000-0000-0000CF010000}"/>
    <cellStyle name="_AURORA WIP_NIM Summary 8" xfId="471" xr:uid="{00000000-0005-0000-0000-0000D0010000}"/>
    <cellStyle name="_AURORA WIP_NIM Summary 9" xfId="472" xr:uid="{00000000-0005-0000-0000-0000D1010000}"/>
    <cellStyle name="_AURORA WIP_PCA 9 -  Exhibit D April 2010 (3)" xfId="473" xr:uid="{00000000-0005-0000-0000-0000D2010000}"/>
    <cellStyle name="_AURORA WIP_PCA 9 -  Exhibit D April 2010 (3) 2" xfId="474" xr:uid="{00000000-0005-0000-0000-0000D3010000}"/>
    <cellStyle name="_AURORA WIP_Reconciliation" xfId="475" xr:uid="{00000000-0005-0000-0000-0000D4010000}"/>
    <cellStyle name="_AURORA WIP_Reconciliation 2" xfId="476" xr:uid="{00000000-0005-0000-0000-0000D5010000}"/>
    <cellStyle name="_AURORA WIP_Wind Integration 10GRC" xfId="477" xr:uid="{00000000-0005-0000-0000-0000D6010000}"/>
    <cellStyle name="_AURORA WIP_Wind Integration 10GRC 2" xfId="478" xr:uid="{00000000-0005-0000-0000-0000D7010000}"/>
    <cellStyle name="_Book1" xfId="479" xr:uid="{00000000-0005-0000-0000-0000D8010000}"/>
    <cellStyle name="_x0013__Book1" xfId="480" xr:uid="{00000000-0005-0000-0000-0000D9010000}"/>
    <cellStyle name="_Book1 (2)" xfId="481" xr:uid="{00000000-0005-0000-0000-0000DA010000}"/>
    <cellStyle name="_Book1 (2) 2" xfId="482" xr:uid="{00000000-0005-0000-0000-0000DB010000}"/>
    <cellStyle name="_Book1 (2) 2 2" xfId="483" xr:uid="{00000000-0005-0000-0000-0000DC010000}"/>
    <cellStyle name="_Book1 (2) 2 2 2" xfId="484" xr:uid="{00000000-0005-0000-0000-0000DD010000}"/>
    <cellStyle name="_Book1 (2) 2 3" xfId="485" xr:uid="{00000000-0005-0000-0000-0000DE010000}"/>
    <cellStyle name="_Book1 (2) 3" xfId="486" xr:uid="{00000000-0005-0000-0000-0000DF010000}"/>
    <cellStyle name="_Book1 (2) 3 2" xfId="487" xr:uid="{00000000-0005-0000-0000-0000E0010000}"/>
    <cellStyle name="_Book1 (2) 3 2 2" xfId="488" xr:uid="{00000000-0005-0000-0000-0000E1010000}"/>
    <cellStyle name="_Book1 (2) 3 3" xfId="489" xr:uid="{00000000-0005-0000-0000-0000E2010000}"/>
    <cellStyle name="_Book1 (2) 3 3 2" xfId="490" xr:uid="{00000000-0005-0000-0000-0000E3010000}"/>
    <cellStyle name="_Book1 (2) 3 4" xfId="491" xr:uid="{00000000-0005-0000-0000-0000E4010000}"/>
    <cellStyle name="_Book1 (2) 3 4 2" xfId="492" xr:uid="{00000000-0005-0000-0000-0000E5010000}"/>
    <cellStyle name="_Book1 (2) 4" xfId="493" xr:uid="{00000000-0005-0000-0000-0000E6010000}"/>
    <cellStyle name="_Book1 (2) 4 2" xfId="494" xr:uid="{00000000-0005-0000-0000-0000E7010000}"/>
    <cellStyle name="_Book1 (2) 5" xfId="495" xr:uid="{00000000-0005-0000-0000-0000E8010000}"/>
    <cellStyle name="_Book1 (2) 6" xfId="496" xr:uid="{00000000-0005-0000-0000-0000E9010000}"/>
    <cellStyle name="_Book1 (2) 7" xfId="497" xr:uid="{00000000-0005-0000-0000-0000EA010000}"/>
    <cellStyle name="_Book1 (2)_04 07E Wild Horse Wind Expansion (C) (2)" xfId="498" xr:uid="{00000000-0005-0000-0000-0000EB010000}"/>
    <cellStyle name="_Book1 (2)_04 07E Wild Horse Wind Expansion (C) (2) 2" xfId="499" xr:uid="{00000000-0005-0000-0000-0000EC010000}"/>
    <cellStyle name="_Book1 (2)_04 07E Wild Horse Wind Expansion (C) (2) 2 2" xfId="500" xr:uid="{00000000-0005-0000-0000-0000ED010000}"/>
    <cellStyle name="_Book1 (2)_04 07E Wild Horse Wind Expansion (C) (2) 3" xfId="501" xr:uid="{00000000-0005-0000-0000-0000EE010000}"/>
    <cellStyle name="_Book1 (2)_04 07E Wild Horse Wind Expansion (C) (2)_Adj Bench DR 3 for Initial Briefs (Electric)" xfId="502" xr:uid="{00000000-0005-0000-0000-0000EF010000}"/>
    <cellStyle name="_Book1 (2)_04 07E Wild Horse Wind Expansion (C) (2)_Adj Bench DR 3 for Initial Briefs (Electric) 2" xfId="503" xr:uid="{00000000-0005-0000-0000-0000F0010000}"/>
    <cellStyle name="_Book1 (2)_04 07E Wild Horse Wind Expansion (C) (2)_Adj Bench DR 3 for Initial Briefs (Electric) 2 2" xfId="504" xr:uid="{00000000-0005-0000-0000-0000F1010000}"/>
    <cellStyle name="_Book1 (2)_04 07E Wild Horse Wind Expansion (C) (2)_Adj Bench DR 3 for Initial Briefs (Electric) 3" xfId="505" xr:uid="{00000000-0005-0000-0000-0000F2010000}"/>
    <cellStyle name="_Book1 (2)_04 07E Wild Horse Wind Expansion (C) (2)_Book1" xfId="506" xr:uid="{00000000-0005-0000-0000-0000F3010000}"/>
    <cellStyle name="_Book1 (2)_04 07E Wild Horse Wind Expansion (C) (2)_Electric Rev Req Model (2009 GRC) " xfId="507" xr:uid="{00000000-0005-0000-0000-0000F4010000}"/>
    <cellStyle name="_Book1 (2)_04 07E Wild Horse Wind Expansion (C) (2)_Electric Rev Req Model (2009 GRC)  2" xfId="508" xr:uid="{00000000-0005-0000-0000-0000F5010000}"/>
    <cellStyle name="_Book1 (2)_04 07E Wild Horse Wind Expansion (C) (2)_Electric Rev Req Model (2009 GRC)  2 2" xfId="509" xr:uid="{00000000-0005-0000-0000-0000F6010000}"/>
    <cellStyle name="_Book1 (2)_04 07E Wild Horse Wind Expansion (C) (2)_Electric Rev Req Model (2009 GRC)  3" xfId="510" xr:uid="{00000000-0005-0000-0000-0000F7010000}"/>
    <cellStyle name="_Book1 (2)_04 07E Wild Horse Wind Expansion (C) (2)_Electric Rev Req Model (2009 GRC) Rebuttal" xfId="511" xr:uid="{00000000-0005-0000-0000-0000F8010000}"/>
    <cellStyle name="_Book1 (2)_04 07E Wild Horse Wind Expansion (C) (2)_Electric Rev Req Model (2009 GRC) Rebuttal 2" xfId="512" xr:uid="{00000000-0005-0000-0000-0000F9010000}"/>
    <cellStyle name="_Book1 (2)_04 07E Wild Horse Wind Expansion (C) (2)_Electric Rev Req Model (2009 GRC) Rebuttal 2 2" xfId="513" xr:uid="{00000000-0005-0000-0000-0000FA010000}"/>
    <cellStyle name="_Book1 (2)_04 07E Wild Horse Wind Expansion (C) (2)_Electric Rev Req Model (2009 GRC) Rebuttal 3" xfId="514" xr:uid="{00000000-0005-0000-0000-0000FB010000}"/>
    <cellStyle name="_Book1 (2)_04 07E Wild Horse Wind Expansion (C) (2)_Electric Rev Req Model (2009 GRC) Rebuttal REmoval of New  WH Solar AdjustMI" xfId="515" xr:uid="{00000000-0005-0000-0000-0000FC010000}"/>
    <cellStyle name="_Book1 (2)_04 07E Wild Horse Wind Expansion (C) (2)_Electric Rev Req Model (2009 GRC) Rebuttal REmoval of New  WH Solar AdjustMI 2" xfId="516" xr:uid="{00000000-0005-0000-0000-0000FD010000}"/>
    <cellStyle name="_Book1 (2)_04 07E Wild Horse Wind Expansion (C) (2)_Electric Rev Req Model (2009 GRC) Rebuttal REmoval of New  WH Solar AdjustMI 2 2" xfId="517" xr:uid="{00000000-0005-0000-0000-0000FE010000}"/>
    <cellStyle name="_Book1 (2)_04 07E Wild Horse Wind Expansion (C) (2)_Electric Rev Req Model (2009 GRC) Rebuttal REmoval of New  WH Solar AdjustMI 3" xfId="518" xr:uid="{00000000-0005-0000-0000-0000FF010000}"/>
    <cellStyle name="_Book1 (2)_04 07E Wild Horse Wind Expansion (C) (2)_Electric Rev Req Model (2009 GRC) Revised 01-18-2010" xfId="519" xr:uid="{00000000-0005-0000-0000-000000020000}"/>
    <cellStyle name="_Book1 (2)_04 07E Wild Horse Wind Expansion (C) (2)_Electric Rev Req Model (2009 GRC) Revised 01-18-2010 2" xfId="520" xr:uid="{00000000-0005-0000-0000-000001020000}"/>
    <cellStyle name="_Book1 (2)_04 07E Wild Horse Wind Expansion (C) (2)_Electric Rev Req Model (2009 GRC) Revised 01-18-2010 2 2" xfId="521" xr:uid="{00000000-0005-0000-0000-000002020000}"/>
    <cellStyle name="_Book1 (2)_04 07E Wild Horse Wind Expansion (C) (2)_Electric Rev Req Model (2009 GRC) Revised 01-18-2010 3" xfId="522" xr:uid="{00000000-0005-0000-0000-000003020000}"/>
    <cellStyle name="_Book1 (2)_04 07E Wild Horse Wind Expansion (C) (2)_Electric Rev Req Model (2010 GRC)" xfId="523" xr:uid="{00000000-0005-0000-0000-000004020000}"/>
    <cellStyle name="_Book1 (2)_04 07E Wild Horse Wind Expansion (C) (2)_Electric Rev Req Model (2010 GRC) SF" xfId="524" xr:uid="{00000000-0005-0000-0000-000005020000}"/>
    <cellStyle name="_Book1 (2)_04 07E Wild Horse Wind Expansion (C) (2)_Final Order Electric EXHIBIT A-1" xfId="525" xr:uid="{00000000-0005-0000-0000-000006020000}"/>
    <cellStyle name="_Book1 (2)_04 07E Wild Horse Wind Expansion (C) (2)_Final Order Electric EXHIBIT A-1 2" xfId="526" xr:uid="{00000000-0005-0000-0000-000007020000}"/>
    <cellStyle name="_Book1 (2)_04 07E Wild Horse Wind Expansion (C) (2)_Final Order Electric EXHIBIT A-1 2 2" xfId="527" xr:uid="{00000000-0005-0000-0000-000008020000}"/>
    <cellStyle name="_Book1 (2)_04 07E Wild Horse Wind Expansion (C) (2)_Final Order Electric EXHIBIT A-1 3" xfId="528" xr:uid="{00000000-0005-0000-0000-000009020000}"/>
    <cellStyle name="_Book1 (2)_04 07E Wild Horse Wind Expansion (C) (2)_TENASKA REGULATORY ASSET" xfId="529" xr:uid="{00000000-0005-0000-0000-00000A020000}"/>
    <cellStyle name="_Book1 (2)_04 07E Wild Horse Wind Expansion (C) (2)_TENASKA REGULATORY ASSET 2" xfId="530" xr:uid="{00000000-0005-0000-0000-00000B020000}"/>
    <cellStyle name="_Book1 (2)_04 07E Wild Horse Wind Expansion (C) (2)_TENASKA REGULATORY ASSET 2 2" xfId="531" xr:uid="{00000000-0005-0000-0000-00000C020000}"/>
    <cellStyle name="_Book1 (2)_04 07E Wild Horse Wind Expansion (C) (2)_TENASKA REGULATORY ASSET 3" xfId="532" xr:uid="{00000000-0005-0000-0000-00000D020000}"/>
    <cellStyle name="_Book1 (2)_16.37E Wild Horse Expansion DeferralRevwrkingfile SF" xfId="533" xr:uid="{00000000-0005-0000-0000-00000E020000}"/>
    <cellStyle name="_Book1 (2)_16.37E Wild Horse Expansion DeferralRevwrkingfile SF 2" xfId="534" xr:uid="{00000000-0005-0000-0000-00000F020000}"/>
    <cellStyle name="_Book1 (2)_16.37E Wild Horse Expansion DeferralRevwrkingfile SF 2 2" xfId="535" xr:uid="{00000000-0005-0000-0000-000010020000}"/>
    <cellStyle name="_Book1 (2)_16.37E Wild Horse Expansion DeferralRevwrkingfile SF 3" xfId="536" xr:uid="{00000000-0005-0000-0000-000011020000}"/>
    <cellStyle name="_Book1 (2)_2009 Compliance Filing PCA Exhibits for GRC" xfId="537" xr:uid="{00000000-0005-0000-0000-000012020000}"/>
    <cellStyle name="_Book1 (2)_2009 GRC Compl Filing - Exhibit D" xfId="538" xr:uid="{00000000-0005-0000-0000-000013020000}"/>
    <cellStyle name="_Book1 (2)_2009 GRC Compl Filing - Exhibit D 2" xfId="539" xr:uid="{00000000-0005-0000-0000-000014020000}"/>
    <cellStyle name="_Book1 (2)_3.01 Income Statement" xfId="540" xr:uid="{00000000-0005-0000-0000-000015020000}"/>
    <cellStyle name="_Book1 (2)_4 31 Regulatory Assets and Liabilities  7 06- Exhibit D" xfId="541" xr:uid="{00000000-0005-0000-0000-000016020000}"/>
    <cellStyle name="_Book1 (2)_4 31 Regulatory Assets and Liabilities  7 06- Exhibit D 2" xfId="542" xr:uid="{00000000-0005-0000-0000-000017020000}"/>
    <cellStyle name="_Book1 (2)_4 31 Regulatory Assets and Liabilities  7 06- Exhibit D 2 2" xfId="543" xr:uid="{00000000-0005-0000-0000-000018020000}"/>
    <cellStyle name="_Book1 (2)_4 31 Regulatory Assets and Liabilities  7 06- Exhibit D 3" xfId="544" xr:uid="{00000000-0005-0000-0000-000019020000}"/>
    <cellStyle name="_Book1 (2)_4 31 Regulatory Assets and Liabilities  7 06- Exhibit D_NIM Summary" xfId="545" xr:uid="{00000000-0005-0000-0000-00001A020000}"/>
    <cellStyle name="_Book1 (2)_4 31 Regulatory Assets and Liabilities  7 06- Exhibit D_NIM Summary 2" xfId="546" xr:uid="{00000000-0005-0000-0000-00001B020000}"/>
    <cellStyle name="_Book1 (2)_4 32 Regulatory Assets and Liabilities  7 06- Exhibit D" xfId="547" xr:uid="{00000000-0005-0000-0000-00001C020000}"/>
    <cellStyle name="_Book1 (2)_4 32 Regulatory Assets and Liabilities  7 06- Exhibit D 2" xfId="548" xr:uid="{00000000-0005-0000-0000-00001D020000}"/>
    <cellStyle name="_Book1 (2)_4 32 Regulatory Assets and Liabilities  7 06- Exhibit D 2 2" xfId="549" xr:uid="{00000000-0005-0000-0000-00001E020000}"/>
    <cellStyle name="_Book1 (2)_4 32 Regulatory Assets and Liabilities  7 06- Exhibit D 3" xfId="550" xr:uid="{00000000-0005-0000-0000-00001F020000}"/>
    <cellStyle name="_Book1 (2)_4 32 Regulatory Assets and Liabilities  7 06- Exhibit D_NIM Summary" xfId="551" xr:uid="{00000000-0005-0000-0000-000020020000}"/>
    <cellStyle name="_Book1 (2)_4 32 Regulatory Assets and Liabilities  7 06- Exhibit D_NIM Summary 2" xfId="552" xr:uid="{00000000-0005-0000-0000-000021020000}"/>
    <cellStyle name="_Book1 (2)_ACCOUNTS" xfId="553" xr:uid="{00000000-0005-0000-0000-000022020000}"/>
    <cellStyle name="_Book1 (2)_AURORA Total New" xfId="554" xr:uid="{00000000-0005-0000-0000-000023020000}"/>
    <cellStyle name="_Book1 (2)_AURORA Total New 2" xfId="555" xr:uid="{00000000-0005-0000-0000-000024020000}"/>
    <cellStyle name="_Book1 (2)_Book2" xfId="556" xr:uid="{00000000-0005-0000-0000-000025020000}"/>
    <cellStyle name="_Book1 (2)_Book2 2" xfId="557" xr:uid="{00000000-0005-0000-0000-000026020000}"/>
    <cellStyle name="_Book1 (2)_Book2 2 2" xfId="558" xr:uid="{00000000-0005-0000-0000-000027020000}"/>
    <cellStyle name="_Book1 (2)_Book2 3" xfId="559" xr:uid="{00000000-0005-0000-0000-000028020000}"/>
    <cellStyle name="_Book1 (2)_Book2_Adj Bench DR 3 for Initial Briefs (Electric)" xfId="560" xr:uid="{00000000-0005-0000-0000-000029020000}"/>
    <cellStyle name="_Book1 (2)_Book2_Adj Bench DR 3 for Initial Briefs (Electric) 2" xfId="561" xr:uid="{00000000-0005-0000-0000-00002A020000}"/>
    <cellStyle name="_Book1 (2)_Book2_Adj Bench DR 3 for Initial Briefs (Electric) 2 2" xfId="562" xr:uid="{00000000-0005-0000-0000-00002B020000}"/>
    <cellStyle name="_Book1 (2)_Book2_Adj Bench DR 3 for Initial Briefs (Electric) 3" xfId="563" xr:uid="{00000000-0005-0000-0000-00002C020000}"/>
    <cellStyle name="_Book1 (2)_Book2_Electric Rev Req Model (2009 GRC) Rebuttal" xfId="564" xr:uid="{00000000-0005-0000-0000-00002D020000}"/>
    <cellStyle name="_Book1 (2)_Book2_Electric Rev Req Model (2009 GRC) Rebuttal 2" xfId="565" xr:uid="{00000000-0005-0000-0000-00002E020000}"/>
    <cellStyle name="_Book1 (2)_Book2_Electric Rev Req Model (2009 GRC) Rebuttal 2 2" xfId="566" xr:uid="{00000000-0005-0000-0000-00002F020000}"/>
    <cellStyle name="_Book1 (2)_Book2_Electric Rev Req Model (2009 GRC) Rebuttal 3" xfId="567" xr:uid="{00000000-0005-0000-0000-000030020000}"/>
    <cellStyle name="_Book1 (2)_Book2_Electric Rev Req Model (2009 GRC) Rebuttal REmoval of New  WH Solar AdjustMI" xfId="568" xr:uid="{00000000-0005-0000-0000-000031020000}"/>
    <cellStyle name="_Book1 (2)_Book2_Electric Rev Req Model (2009 GRC) Rebuttal REmoval of New  WH Solar AdjustMI 2" xfId="569" xr:uid="{00000000-0005-0000-0000-000032020000}"/>
    <cellStyle name="_Book1 (2)_Book2_Electric Rev Req Model (2009 GRC) Rebuttal REmoval of New  WH Solar AdjustMI 2 2" xfId="570" xr:uid="{00000000-0005-0000-0000-000033020000}"/>
    <cellStyle name="_Book1 (2)_Book2_Electric Rev Req Model (2009 GRC) Rebuttal REmoval of New  WH Solar AdjustMI 3" xfId="571" xr:uid="{00000000-0005-0000-0000-000034020000}"/>
    <cellStyle name="_Book1 (2)_Book2_Electric Rev Req Model (2009 GRC) Revised 01-18-2010" xfId="572" xr:uid="{00000000-0005-0000-0000-000035020000}"/>
    <cellStyle name="_Book1 (2)_Book2_Electric Rev Req Model (2009 GRC) Revised 01-18-2010 2" xfId="573" xr:uid="{00000000-0005-0000-0000-000036020000}"/>
    <cellStyle name="_Book1 (2)_Book2_Electric Rev Req Model (2009 GRC) Revised 01-18-2010 2 2" xfId="574" xr:uid="{00000000-0005-0000-0000-000037020000}"/>
    <cellStyle name="_Book1 (2)_Book2_Electric Rev Req Model (2009 GRC) Revised 01-18-2010 3" xfId="575" xr:uid="{00000000-0005-0000-0000-000038020000}"/>
    <cellStyle name="_Book1 (2)_Book2_Final Order Electric EXHIBIT A-1" xfId="576" xr:uid="{00000000-0005-0000-0000-000039020000}"/>
    <cellStyle name="_Book1 (2)_Book2_Final Order Electric EXHIBIT A-1 2" xfId="577" xr:uid="{00000000-0005-0000-0000-00003A020000}"/>
    <cellStyle name="_Book1 (2)_Book2_Final Order Electric EXHIBIT A-1 2 2" xfId="578" xr:uid="{00000000-0005-0000-0000-00003B020000}"/>
    <cellStyle name="_Book1 (2)_Book2_Final Order Electric EXHIBIT A-1 3" xfId="579" xr:uid="{00000000-0005-0000-0000-00003C020000}"/>
    <cellStyle name="_Book1 (2)_Book4" xfId="580" xr:uid="{00000000-0005-0000-0000-00003D020000}"/>
    <cellStyle name="_Book1 (2)_Book4 2" xfId="581" xr:uid="{00000000-0005-0000-0000-00003E020000}"/>
    <cellStyle name="_Book1 (2)_Book4 2 2" xfId="582" xr:uid="{00000000-0005-0000-0000-00003F020000}"/>
    <cellStyle name="_Book1 (2)_Book4 3" xfId="583" xr:uid="{00000000-0005-0000-0000-000040020000}"/>
    <cellStyle name="_Book1 (2)_Book9" xfId="584" xr:uid="{00000000-0005-0000-0000-000041020000}"/>
    <cellStyle name="_Book1 (2)_Book9 2" xfId="585" xr:uid="{00000000-0005-0000-0000-000042020000}"/>
    <cellStyle name="_Book1 (2)_Book9 2 2" xfId="586" xr:uid="{00000000-0005-0000-0000-000043020000}"/>
    <cellStyle name="_Book1 (2)_Book9 3" xfId="587" xr:uid="{00000000-0005-0000-0000-000044020000}"/>
    <cellStyle name="_Book1 (2)_Chelan PUD Power Costs (8-10)" xfId="588" xr:uid="{00000000-0005-0000-0000-000045020000}"/>
    <cellStyle name="_Book1 (2)_Gas Rev Req Model (2010 GRC)" xfId="589" xr:uid="{00000000-0005-0000-0000-000046020000}"/>
    <cellStyle name="_Book1 (2)_INPUTS" xfId="590" xr:uid="{00000000-0005-0000-0000-000047020000}"/>
    <cellStyle name="_Book1 (2)_INPUTS 2" xfId="591" xr:uid="{00000000-0005-0000-0000-000048020000}"/>
    <cellStyle name="_Book1 (2)_INPUTS 2 2" xfId="592" xr:uid="{00000000-0005-0000-0000-000049020000}"/>
    <cellStyle name="_Book1 (2)_INPUTS 3" xfId="593" xr:uid="{00000000-0005-0000-0000-00004A020000}"/>
    <cellStyle name="_Book1 (2)_NIM Summary" xfId="594" xr:uid="{00000000-0005-0000-0000-00004B020000}"/>
    <cellStyle name="_Book1 (2)_NIM Summary 09GRC" xfId="595" xr:uid="{00000000-0005-0000-0000-00004C020000}"/>
    <cellStyle name="_Book1 (2)_NIM Summary 09GRC 2" xfId="596" xr:uid="{00000000-0005-0000-0000-00004D020000}"/>
    <cellStyle name="_Book1 (2)_NIM Summary 2" xfId="597" xr:uid="{00000000-0005-0000-0000-00004E020000}"/>
    <cellStyle name="_Book1 (2)_NIM Summary 3" xfId="598" xr:uid="{00000000-0005-0000-0000-00004F020000}"/>
    <cellStyle name="_Book1 (2)_NIM Summary 4" xfId="599" xr:uid="{00000000-0005-0000-0000-000050020000}"/>
    <cellStyle name="_Book1 (2)_NIM Summary 5" xfId="600" xr:uid="{00000000-0005-0000-0000-000051020000}"/>
    <cellStyle name="_Book1 (2)_NIM Summary 6" xfId="601" xr:uid="{00000000-0005-0000-0000-000052020000}"/>
    <cellStyle name="_Book1 (2)_NIM Summary 7" xfId="602" xr:uid="{00000000-0005-0000-0000-000053020000}"/>
    <cellStyle name="_Book1 (2)_NIM Summary 8" xfId="603" xr:uid="{00000000-0005-0000-0000-000054020000}"/>
    <cellStyle name="_Book1 (2)_NIM Summary 9" xfId="604" xr:uid="{00000000-0005-0000-0000-000055020000}"/>
    <cellStyle name="_Book1 (2)_PCA 10 -  Exhibit D from A Kellogg Jan 2011" xfId="605" xr:uid="{00000000-0005-0000-0000-000056020000}"/>
    <cellStyle name="_Book1 (2)_PCA 10 -  Exhibit D from A Kellogg July 2011" xfId="606" xr:uid="{00000000-0005-0000-0000-000057020000}"/>
    <cellStyle name="_Book1 (2)_PCA 10 -  Exhibit D from S Free Rcv'd 12-11" xfId="607" xr:uid="{00000000-0005-0000-0000-000058020000}"/>
    <cellStyle name="_Book1 (2)_PCA 9 -  Exhibit D April 2010" xfId="608" xr:uid="{00000000-0005-0000-0000-000059020000}"/>
    <cellStyle name="_Book1 (2)_PCA 9 -  Exhibit D April 2010 (3)" xfId="609" xr:uid="{00000000-0005-0000-0000-00005A020000}"/>
    <cellStyle name="_Book1 (2)_PCA 9 -  Exhibit D April 2010 (3) 2" xfId="610" xr:uid="{00000000-0005-0000-0000-00005B020000}"/>
    <cellStyle name="_Book1 (2)_PCA 9 -  Exhibit D Nov 2010" xfId="611" xr:uid="{00000000-0005-0000-0000-00005C020000}"/>
    <cellStyle name="_Book1 (2)_PCA 9 - Exhibit D at August 2010" xfId="612" xr:uid="{00000000-0005-0000-0000-00005D020000}"/>
    <cellStyle name="_Book1 (2)_PCA 9 - Exhibit D June 2010 GRC" xfId="613" xr:uid="{00000000-0005-0000-0000-00005E020000}"/>
    <cellStyle name="_Book1 (2)_Power Costs - Comparison bx Rbtl-Staff-Jt-PC" xfId="614" xr:uid="{00000000-0005-0000-0000-00005F020000}"/>
    <cellStyle name="_Book1 (2)_Power Costs - Comparison bx Rbtl-Staff-Jt-PC 2" xfId="615" xr:uid="{00000000-0005-0000-0000-000060020000}"/>
    <cellStyle name="_Book1 (2)_Power Costs - Comparison bx Rbtl-Staff-Jt-PC 2 2" xfId="616" xr:uid="{00000000-0005-0000-0000-000061020000}"/>
    <cellStyle name="_Book1 (2)_Power Costs - Comparison bx Rbtl-Staff-Jt-PC 3" xfId="617" xr:uid="{00000000-0005-0000-0000-000062020000}"/>
    <cellStyle name="_Book1 (2)_Power Costs - Comparison bx Rbtl-Staff-Jt-PC_Adj Bench DR 3 for Initial Briefs (Electric)" xfId="618" xr:uid="{00000000-0005-0000-0000-000063020000}"/>
    <cellStyle name="_Book1 (2)_Power Costs - Comparison bx Rbtl-Staff-Jt-PC_Adj Bench DR 3 for Initial Briefs (Electric) 2" xfId="619" xr:uid="{00000000-0005-0000-0000-000064020000}"/>
    <cellStyle name="_Book1 (2)_Power Costs - Comparison bx Rbtl-Staff-Jt-PC_Adj Bench DR 3 for Initial Briefs (Electric) 2 2" xfId="620" xr:uid="{00000000-0005-0000-0000-000065020000}"/>
    <cellStyle name="_Book1 (2)_Power Costs - Comparison bx Rbtl-Staff-Jt-PC_Adj Bench DR 3 for Initial Briefs (Electric) 3" xfId="621" xr:uid="{00000000-0005-0000-0000-000066020000}"/>
    <cellStyle name="_Book1 (2)_Power Costs - Comparison bx Rbtl-Staff-Jt-PC_Electric Rev Req Model (2009 GRC) Rebuttal" xfId="622" xr:uid="{00000000-0005-0000-0000-000067020000}"/>
    <cellStyle name="_Book1 (2)_Power Costs - Comparison bx Rbtl-Staff-Jt-PC_Electric Rev Req Model (2009 GRC) Rebuttal 2" xfId="623" xr:uid="{00000000-0005-0000-0000-000068020000}"/>
    <cellStyle name="_Book1 (2)_Power Costs - Comparison bx Rbtl-Staff-Jt-PC_Electric Rev Req Model (2009 GRC) Rebuttal 2 2" xfId="624" xr:uid="{00000000-0005-0000-0000-000069020000}"/>
    <cellStyle name="_Book1 (2)_Power Costs - Comparison bx Rbtl-Staff-Jt-PC_Electric Rev Req Model (2009 GRC) Rebuttal 3" xfId="625" xr:uid="{00000000-0005-0000-0000-00006A020000}"/>
    <cellStyle name="_Book1 (2)_Power Costs - Comparison bx Rbtl-Staff-Jt-PC_Electric Rev Req Model (2009 GRC) Rebuttal REmoval of New  WH Solar AdjustMI" xfId="626" xr:uid="{00000000-0005-0000-0000-00006B020000}"/>
    <cellStyle name="_Book1 (2)_Power Costs - Comparison bx Rbtl-Staff-Jt-PC_Electric Rev Req Model (2009 GRC) Rebuttal REmoval of New  WH Solar AdjustMI 2" xfId="627" xr:uid="{00000000-0005-0000-0000-00006C020000}"/>
    <cellStyle name="_Book1 (2)_Power Costs - Comparison bx Rbtl-Staff-Jt-PC_Electric Rev Req Model (2009 GRC) Rebuttal REmoval of New  WH Solar AdjustMI 2 2" xfId="628" xr:uid="{00000000-0005-0000-0000-00006D020000}"/>
    <cellStyle name="_Book1 (2)_Power Costs - Comparison bx Rbtl-Staff-Jt-PC_Electric Rev Req Model (2009 GRC) Rebuttal REmoval of New  WH Solar AdjustMI 3" xfId="629" xr:uid="{00000000-0005-0000-0000-00006E020000}"/>
    <cellStyle name="_Book1 (2)_Power Costs - Comparison bx Rbtl-Staff-Jt-PC_Electric Rev Req Model (2009 GRC) Revised 01-18-2010" xfId="630" xr:uid="{00000000-0005-0000-0000-00006F020000}"/>
    <cellStyle name="_Book1 (2)_Power Costs - Comparison bx Rbtl-Staff-Jt-PC_Electric Rev Req Model (2009 GRC) Revised 01-18-2010 2" xfId="631" xr:uid="{00000000-0005-0000-0000-000070020000}"/>
    <cellStyle name="_Book1 (2)_Power Costs - Comparison bx Rbtl-Staff-Jt-PC_Electric Rev Req Model (2009 GRC) Revised 01-18-2010 2 2" xfId="632" xr:uid="{00000000-0005-0000-0000-000071020000}"/>
    <cellStyle name="_Book1 (2)_Power Costs - Comparison bx Rbtl-Staff-Jt-PC_Electric Rev Req Model (2009 GRC) Revised 01-18-2010 3" xfId="633" xr:uid="{00000000-0005-0000-0000-000072020000}"/>
    <cellStyle name="_Book1 (2)_Power Costs - Comparison bx Rbtl-Staff-Jt-PC_Final Order Electric EXHIBIT A-1" xfId="634" xr:uid="{00000000-0005-0000-0000-000073020000}"/>
    <cellStyle name="_Book1 (2)_Power Costs - Comparison bx Rbtl-Staff-Jt-PC_Final Order Electric EXHIBIT A-1 2" xfId="635" xr:uid="{00000000-0005-0000-0000-000074020000}"/>
    <cellStyle name="_Book1 (2)_Power Costs - Comparison bx Rbtl-Staff-Jt-PC_Final Order Electric EXHIBIT A-1 2 2" xfId="636" xr:uid="{00000000-0005-0000-0000-000075020000}"/>
    <cellStyle name="_Book1 (2)_Power Costs - Comparison bx Rbtl-Staff-Jt-PC_Final Order Electric EXHIBIT A-1 3" xfId="637" xr:uid="{00000000-0005-0000-0000-000076020000}"/>
    <cellStyle name="_Book1 (2)_Production Adj 4.37" xfId="638" xr:uid="{00000000-0005-0000-0000-000077020000}"/>
    <cellStyle name="_Book1 (2)_Production Adj 4.37 2" xfId="639" xr:uid="{00000000-0005-0000-0000-000078020000}"/>
    <cellStyle name="_Book1 (2)_Production Adj 4.37 2 2" xfId="640" xr:uid="{00000000-0005-0000-0000-000079020000}"/>
    <cellStyle name="_Book1 (2)_Production Adj 4.37 3" xfId="641" xr:uid="{00000000-0005-0000-0000-00007A020000}"/>
    <cellStyle name="_Book1 (2)_Purchased Power Adj 4.03" xfId="642" xr:uid="{00000000-0005-0000-0000-00007B020000}"/>
    <cellStyle name="_Book1 (2)_Purchased Power Adj 4.03 2" xfId="643" xr:uid="{00000000-0005-0000-0000-00007C020000}"/>
    <cellStyle name="_Book1 (2)_Purchased Power Adj 4.03 2 2" xfId="644" xr:uid="{00000000-0005-0000-0000-00007D020000}"/>
    <cellStyle name="_Book1 (2)_Purchased Power Adj 4.03 3" xfId="645" xr:uid="{00000000-0005-0000-0000-00007E020000}"/>
    <cellStyle name="_Book1 (2)_Rebuttal Power Costs" xfId="646" xr:uid="{00000000-0005-0000-0000-00007F020000}"/>
    <cellStyle name="_Book1 (2)_Rebuttal Power Costs 2" xfId="647" xr:uid="{00000000-0005-0000-0000-000080020000}"/>
    <cellStyle name="_Book1 (2)_Rebuttal Power Costs 2 2" xfId="648" xr:uid="{00000000-0005-0000-0000-000081020000}"/>
    <cellStyle name="_Book1 (2)_Rebuttal Power Costs 3" xfId="649" xr:uid="{00000000-0005-0000-0000-000082020000}"/>
    <cellStyle name="_Book1 (2)_Rebuttal Power Costs_Adj Bench DR 3 for Initial Briefs (Electric)" xfId="650" xr:uid="{00000000-0005-0000-0000-000083020000}"/>
    <cellStyle name="_Book1 (2)_Rebuttal Power Costs_Adj Bench DR 3 for Initial Briefs (Electric) 2" xfId="651" xr:uid="{00000000-0005-0000-0000-000084020000}"/>
    <cellStyle name="_Book1 (2)_Rebuttal Power Costs_Adj Bench DR 3 for Initial Briefs (Electric) 2 2" xfId="652" xr:uid="{00000000-0005-0000-0000-000085020000}"/>
    <cellStyle name="_Book1 (2)_Rebuttal Power Costs_Adj Bench DR 3 for Initial Briefs (Electric) 3" xfId="653" xr:uid="{00000000-0005-0000-0000-000086020000}"/>
    <cellStyle name="_Book1 (2)_Rebuttal Power Costs_Electric Rev Req Model (2009 GRC) Rebuttal" xfId="654" xr:uid="{00000000-0005-0000-0000-000087020000}"/>
    <cellStyle name="_Book1 (2)_Rebuttal Power Costs_Electric Rev Req Model (2009 GRC) Rebuttal 2" xfId="655" xr:uid="{00000000-0005-0000-0000-000088020000}"/>
    <cellStyle name="_Book1 (2)_Rebuttal Power Costs_Electric Rev Req Model (2009 GRC) Rebuttal 2 2" xfId="656" xr:uid="{00000000-0005-0000-0000-000089020000}"/>
    <cellStyle name="_Book1 (2)_Rebuttal Power Costs_Electric Rev Req Model (2009 GRC) Rebuttal 3" xfId="657" xr:uid="{00000000-0005-0000-0000-00008A020000}"/>
    <cellStyle name="_Book1 (2)_Rebuttal Power Costs_Electric Rev Req Model (2009 GRC) Rebuttal REmoval of New  WH Solar AdjustMI" xfId="658" xr:uid="{00000000-0005-0000-0000-00008B020000}"/>
    <cellStyle name="_Book1 (2)_Rebuttal Power Costs_Electric Rev Req Model (2009 GRC) Rebuttal REmoval of New  WH Solar AdjustMI 2" xfId="659" xr:uid="{00000000-0005-0000-0000-00008C020000}"/>
    <cellStyle name="_Book1 (2)_Rebuttal Power Costs_Electric Rev Req Model (2009 GRC) Rebuttal REmoval of New  WH Solar AdjustMI 2 2" xfId="660" xr:uid="{00000000-0005-0000-0000-00008D020000}"/>
    <cellStyle name="_Book1 (2)_Rebuttal Power Costs_Electric Rev Req Model (2009 GRC) Rebuttal REmoval of New  WH Solar AdjustMI 3" xfId="661" xr:uid="{00000000-0005-0000-0000-00008E020000}"/>
    <cellStyle name="_Book1 (2)_Rebuttal Power Costs_Electric Rev Req Model (2009 GRC) Revised 01-18-2010" xfId="662" xr:uid="{00000000-0005-0000-0000-00008F020000}"/>
    <cellStyle name="_Book1 (2)_Rebuttal Power Costs_Electric Rev Req Model (2009 GRC) Revised 01-18-2010 2" xfId="663" xr:uid="{00000000-0005-0000-0000-000090020000}"/>
    <cellStyle name="_Book1 (2)_Rebuttal Power Costs_Electric Rev Req Model (2009 GRC) Revised 01-18-2010 2 2" xfId="664" xr:uid="{00000000-0005-0000-0000-000091020000}"/>
    <cellStyle name="_Book1 (2)_Rebuttal Power Costs_Electric Rev Req Model (2009 GRC) Revised 01-18-2010 3" xfId="665" xr:uid="{00000000-0005-0000-0000-000092020000}"/>
    <cellStyle name="_Book1 (2)_Rebuttal Power Costs_Final Order Electric EXHIBIT A-1" xfId="666" xr:uid="{00000000-0005-0000-0000-000093020000}"/>
    <cellStyle name="_Book1 (2)_Rebuttal Power Costs_Final Order Electric EXHIBIT A-1 2" xfId="667" xr:uid="{00000000-0005-0000-0000-000094020000}"/>
    <cellStyle name="_Book1 (2)_Rebuttal Power Costs_Final Order Electric EXHIBIT A-1 2 2" xfId="668" xr:uid="{00000000-0005-0000-0000-000095020000}"/>
    <cellStyle name="_Book1 (2)_Rebuttal Power Costs_Final Order Electric EXHIBIT A-1 3" xfId="669" xr:uid="{00000000-0005-0000-0000-000096020000}"/>
    <cellStyle name="_Book1 (2)_ROR &amp; CONV FACTOR" xfId="670" xr:uid="{00000000-0005-0000-0000-000097020000}"/>
    <cellStyle name="_Book1 (2)_ROR &amp; CONV FACTOR 2" xfId="671" xr:uid="{00000000-0005-0000-0000-000098020000}"/>
    <cellStyle name="_Book1 (2)_ROR &amp; CONV FACTOR 2 2" xfId="672" xr:uid="{00000000-0005-0000-0000-000099020000}"/>
    <cellStyle name="_Book1 (2)_ROR &amp; CONV FACTOR 3" xfId="673" xr:uid="{00000000-0005-0000-0000-00009A020000}"/>
    <cellStyle name="_Book1 (2)_ROR 5.02" xfId="674" xr:uid="{00000000-0005-0000-0000-00009B020000}"/>
    <cellStyle name="_Book1 (2)_ROR 5.02 2" xfId="675" xr:uid="{00000000-0005-0000-0000-00009C020000}"/>
    <cellStyle name="_Book1 (2)_ROR 5.02 2 2" xfId="676" xr:uid="{00000000-0005-0000-0000-00009D020000}"/>
    <cellStyle name="_Book1 (2)_ROR 5.02 3" xfId="677" xr:uid="{00000000-0005-0000-0000-00009E020000}"/>
    <cellStyle name="_Book1 (2)_Wind Integration 10GRC" xfId="678" xr:uid="{00000000-0005-0000-0000-00009F020000}"/>
    <cellStyle name="_Book1 (2)_Wind Integration 10GRC 2" xfId="679" xr:uid="{00000000-0005-0000-0000-0000A0020000}"/>
    <cellStyle name="_Book1 10" xfId="680" xr:uid="{00000000-0005-0000-0000-0000A1020000}"/>
    <cellStyle name="_Book1 10 2" xfId="681" xr:uid="{00000000-0005-0000-0000-0000A2020000}"/>
    <cellStyle name="_Book1 11" xfId="682" xr:uid="{00000000-0005-0000-0000-0000A3020000}"/>
    <cellStyle name="_Book1 12" xfId="683" xr:uid="{00000000-0005-0000-0000-0000A4020000}"/>
    <cellStyle name="_Book1 13" xfId="684" xr:uid="{00000000-0005-0000-0000-0000A5020000}"/>
    <cellStyle name="_Book1 2" xfId="685" xr:uid="{00000000-0005-0000-0000-0000A6020000}"/>
    <cellStyle name="_Book1 2 2" xfId="686" xr:uid="{00000000-0005-0000-0000-0000A7020000}"/>
    <cellStyle name="_Book1 2 2 2" xfId="687" xr:uid="{00000000-0005-0000-0000-0000A8020000}"/>
    <cellStyle name="_Book1 2 3" xfId="688" xr:uid="{00000000-0005-0000-0000-0000A9020000}"/>
    <cellStyle name="_Book1 3" xfId="689" xr:uid="{00000000-0005-0000-0000-0000AA020000}"/>
    <cellStyle name="_Book1 3 2" xfId="690" xr:uid="{00000000-0005-0000-0000-0000AB020000}"/>
    <cellStyle name="_Book1 4" xfId="691" xr:uid="{00000000-0005-0000-0000-0000AC020000}"/>
    <cellStyle name="_Book1 4 2" xfId="692" xr:uid="{00000000-0005-0000-0000-0000AD020000}"/>
    <cellStyle name="_Book1 5" xfId="693" xr:uid="{00000000-0005-0000-0000-0000AE020000}"/>
    <cellStyle name="_Book1 5 2" xfId="694" xr:uid="{00000000-0005-0000-0000-0000AF020000}"/>
    <cellStyle name="_Book1 6" xfId="695" xr:uid="{00000000-0005-0000-0000-0000B0020000}"/>
    <cellStyle name="_Book1 6 2" xfId="696" xr:uid="{00000000-0005-0000-0000-0000B1020000}"/>
    <cellStyle name="_Book1 7" xfId="697" xr:uid="{00000000-0005-0000-0000-0000B2020000}"/>
    <cellStyle name="_Book1 7 2" xfId="698" xr:uid="{00000000-0005-0000-0000-0000B3020000}"/>
    <cellStyle name="_Book1 8" xfId="699" xr:uid="{00000000-0005-0000-0000-0000B4020000}"/>
    <cellStyle name="_Book1 8 2" xfId="700" xr:uid="{00000000-0005-0000-0000-0000B5020000}"/>
    <cellStyle name="_Book1 9" xfId="701" xr:uid="{00000000-0005-0000-0000-0000B6020000}"/>
    <cellStyle name="_Book1 9 2" xfId="702" xr:uid="{00000000-0005-0000-0000-0000B7020000}"/>
    <cellStyle name="_Book1_(C) WHE Proforma with ITC cash grant 10 Yr Amort_for deferral_102809" xfId="703" xr:uid="{00000000-0005-0000-0000-0000B8020000}"/>
    <cellStyle name="_Book1_(C) WHE Proforma with ITC cash grant 10 Yr Amort_for deferral_102809 2" xfId="704" xr:uid="{00000000-0005-0000-0000-0000B9020000}"/>
    <cellStyle name="_Book1_(C) WHE Proforma with ITC cash grant 10 Yr Amort_for deferral_102809 2 2" xfId="705" xr:uid="{00000000-0005-0000-0000-0000BA020000}"/>
    <cellStyle name="_Book1_(C) WHE Proforma with ITC cash grant 10 Yr Amort_for deferral_102809 3" xfId="706" xr:uid="{00000000-0005-0000-0000-0000BB020000}"/>
    <cellStyle name="_Book1_(C) WHE Proforma with ITC cash grant 10 Yr Amort_for deferral_102809_16.07E Wild Horse Wind Expansionwrkingfile" xfId="707" xr:uid="{00000000-0005-0000-0000-0000BC020000}"/>
    <cellStyle name="_Book1_(C) WHE Proforma with ITC cash grant 10 Yr Amort_for deferral_102809_16.07E Wild Horse Wind Expansionwrkingfile 2" xfId="708" xr:uid="{00000000-0005-0000-0000-0000BD020000}"/>
    <cellStyle name="_Book1_(C) WHE Proforma with ITC cash grant 10 Yr Amort_for deferral_102809_16.07E Wild Horse Wind Expansionwrkingfile 2 2" xfId="709" xr:uid="{00000000-0005-0000-0000-0000BE020000}"/>
    <cellStyle name="_Book1_(C) WHE Proforma with ITC cash grant 10 Yr Amort_for deferral_102809_16.07E Wild Horse Wind Expansionwrkingfile 3" xfId="710" xr:uid="{00000000-0005-0000-0000-0000BF020000}"/>
    <cellStyle name="_Book1_(C) WHE Proforma with ITC cash grant 10 Yr Amort_for deferral_102809_16.07E Wild Horse Wind Expansionwrkingfile SF" xfId="711" xr:uid="{00000000-0005-0000-0000-0000C0020000}"/>
    <cellStyle name="_Book1_(C) WHE Proforma with ITC cash grant 10 Yr Amort_for deferral_102809_16.07E Wild Horse Wind Expansionwrkingfile SF 2" xfId="712" xr:uid="{00000000-0005-0000-0000-0000C1020000}"/>
    <cellStyle name="_Book1_(C) WHE Proforma with ITC cash grant 10 Yr Amort_for deferral_102809_16.07E Wild Horse Wind Expansionwrkingfile SF 2 2" xfId="713" xr:uid="{00000000-0005-0000-0000-0000C2020000}"/>
    <cellStyle name="_Book1_(C) WHE Proforma with ITC cash grant 10 Yr Amort_for deferral_102809_16.07E Wild Horse Wind Expansionwrkingfile SF 3" xfId="714" xr:uid="{00000000-0005-0000-0000-0000C3020000}"/>
    <cellStyle name="_Book1_(C) WHE Proforma with ITC cash grant 10 Yr Amort_for deferral_102809_16.37E Wild Horse Expansion DeferralRevwrkingfile SF" xfId="715" xr:uid="{00000000-0005-0000-0000-0000C4020000}"/>
    <cellStyle name="_Book1_(C) WHE Proforma with ITC cash grant 10 Yr Amort_for deferral_102809_16.37E Wild Horse Expansion DeferralRevwrkingfile SF 2" xfId="716" xr:uid="{00000000-0005-0000-0000-0000C5020000}"/>
    <cellStyle name="_Book1_(C) WHE Proforma with ITC cash grant 10 Yr Amort_for deferral_102809_16.37E Wild Horse Expansion DeferralRevwrkingfile SF 2 2" xfId="717" xr:uid="{00000000-0005-0000-0000-0000C6020000}"/>
    <cellStyle name="_Book1_(C) WHE Proforma with ITC cash grant 10 Yr Amort_for deferral_102809_16.37E Wild Horse Expansion DeferralRevwrkingfile SF 3" xfId="718" xr:uid="{00000000-0005-0000-0000-0000C7020000}"/>
    <cellStyle name="_Book1_(C) WHE Proforma with ITC cash grant 10 Yr Amort_for rebuttal_120709" xfId="719" xr:uid="{00000000-0005-0000-0000-0000C8020000}"/>
    <cellStyle name="_Book1_(C) WHE Proforma with ITC cash grant 10 Yr Amort_for rebuttal_120709 2" xfId="720" xr:uid="{00000000-0005-0000-0000-0000C9020000}"/>
    <cellStyle name="_Book1_(C) WHE Proforma with ITC cash grant 10 Yr Amort_for rebuttal_120709 2 2" xfId="721" xr:uid="{00000000-0005-0000-0000-0000CA020000}"/>
    <cellStyle name="_Book1_(C) WHE Proforma with ITC cash grant 10 Yr Amort_for rebuttal_120709 3" xfId="722" xr:uid="{00000000-0005-0000-0000-0000CB020000}"/>
    <cellStyle name="_Book1_04.07E Wild Horse Wind Expansion" xfId="723" xr:uid="{00000000-0005-0000-0000-0000CC020000}"/>
    <cellStyle name="_Book1_04.07E Wild Horse Wind Expansion 2" xfId="724" xr:uid="{00000000-0005-0000-0000-0000CD020000}"/>
    <cellStyle name="_Book1_04.07E Wild Horse Wind Expansion 2 2" xfId="725" xr:uid="{00000000-0005-0000-0000-0000CE020000}"/>
    <cellStyle name="_Book1_04.07E Wild Horse Wind Expansion 3" xfId="726" xr:uid="{00000000-0005-0000-0000-0000CF020000}"/>
    <cellStyle name="_Book1_04.07E Wild Horse Wind Expansion_16.07E Wild Horse Wind Expansionwrkingfile" xfId="727" xr:uid="{00000000-0005-0000-0000-0000D0020000}"/>
    <cellStyle name="_Book1_04.07E Wild Horse Wind Expansion_16.07E Wild Horse Wind Expansionwrkingfile 2" xfId="728" xr:uid="{00000000-0005-0000-0000-0000D1020000}"/>
    <cellStyle name="_Book1_04.07E Wild Horse Wind Expansion_16.07E Wild Horse Wind Expansionwrkingfile 2 2" xfId="729" xr:uid="{00000000-0005-0000-0000-0000D2020000}"/>
    <cellStyle name="_Book1_04.07E Wild Horse Wind Expansion_16.07E Wild Horse Wind Expansionwrkingfile 3" xfId="730" xr:uid="{00000000-0005-0000-0000-0000D3020000}"/>
    <cellStyle name="_Book1_04.07E Wild Horse Wind Expansion_16.07E Wild Horse Wind Expansionwrkingfile SF" xfId="731" xr:uid="{00000000-0005-0000-0000-0000D4020000}"/>
    <cellStyle name="_Book1_04.07E Wild Horse Wind Expansion_16.07E Wild Horse Wind Expansionwrkingfile SF 2" xfId="732" xr:uid="{00000000-0005-0000-0000-0000D5020000}"/>
    <cellStyle name="_Book1_04.07E Wild Horse Wind Expansion_16.07E Wild Horse Wind Expansionwrkingfile SF 2 2" xfId="733" xr:uid="{00000000-0005-0000-0000-0000D6020000}"/>
    <cellStyle name="_Book1_04.07E Wild Horse Wind Expansion_16.07E Wild Horse Wind Expansionwrkingfile SF 3" xfId="734" xr:uid="{00000000-0005-0000-0000-0000D7020000}"/>
    <cellStyle name="_Book1_04.07E Wild Horse Wind Expansion_16.37E Wild Horse Expansion DeferralRevwrkingfile SF" xfId="735" xr:uid="{00000000-0005-0000-0000-0000D8020000}"/>
    <cellStyle name="_Book1_04.07E Wild Horse Wind Expansion_16.37E Wild Horse Expansion DeferralRevwrkingfile SF 2" xfId="736" xr:uid="{00000000-0005-0000-0000-0000D9020000}"/>
    <cellStyle name="_Book1_04.07E Wild Horse Wind Expansion_16.37E Wild Horse Expansion DeferralRevwrkingfile SF 2 2" xfId="737" xr:uid="{00000000-0005-0000-0000-0000DA020000}"/>
    <cellStyle name="_Book1_04.07E Wild Horse Wind Expansion_16.37E Wild Horse Expansion DeferralRevwrkingfile SF 3" xfId="738" xr:uid="{00000000-0005-0000-0000-0000DB020000}"/>
    <cellStyle name="_Book1_16.07E Wild Horse Wind Expansionwrkingfile" xfId="739" xr:uid="{00000000-0005-0000-0000-0000DC020000}"/>
    <cellStyle name="_Book1_16.07E Wild Horse Wind Expansionwrkingfile 2" xfId="740" xr:uid="{00000000-0005-0000-0000-0000DD020000}"/>
    <cellStyle name="_Book1_16.07E Wild Horse Wind Expansionwrkingfile 2 2" xfId="741" xr:uid="{00000000-0005-0000-0000-0000DE020000}"/>
    <cellStyle name="_Book1_16.07E Wild Horse Wind Expansionwrkingfile 3" xfId="742" xr:uid="{00000000-0005-0000-0000-0000DF020000}"/>
    <cellStyle name="_Book1_16.07E Wild Horse Wind Expansionwrkingfile SF" xfId="743" xr:uid="{00000000-0005-0000-0000-0000E0020000}"/>
    <cellStyle name="_Book1_16.07E Wild Horse Wind Expansionwrkingfile SF 2" xfId="744" xr:uid="{00000000-0005-0000-0000-0000E1020000}"/>
    <cellStyle name="_Book1_16.07E Wild Horse Wind Expansionwrkingfile SF 2 2" xfId="745" xr:uid="{00000000-0005-0000-0000-0000E2020000}"/>
    <cellStyle name="_Book1_16.07E Wild Horse Wind Expansionwrkingfile SF 3" xfId="746" xr:uid="{00000000-0005-0000-0000-0000E3020000}"/>
    <cellStyle name="_Book1_16.37E Wild Horse Expansion DeferralRevwrkingfile SF" xfId="747" xr:uid="{00000000-0005-0000-0000-0000E4020000}"/>
    <cellStyle name="_Book1_16.37E Wild Horse Expansion DeferralRevwrkingfile SF 2" xfId="748" xr:uid="{00000000-0005-0000-0000-0000E5020000}"/>
    <cellStyle name="_Book1_16.37E Wild Horse Expansion DeferralRevwrkingfile SF 2 2" xfId="749" xr:uid="{00000000-0005-0000-0000-0000E6020000}"/>
    <cellStyle name="_Book1_16.37E Wild Horse Expansion DeferralRevwrkingfile SF 3" xfId="750" xr:uid="{00000000-0005-0000-0000-0000E7020000}"/>
    <cellStyle name="_Book1_2009 Compliance Filing PCA Exhibits for GRC" xfId="751" xr:uid="{00000000-0005-0000-0000-0000E8020000}"/>
    <cellStyle name="_Book1_2009 GRC Compl Filing - Exhibit D" xfId="752" xr:uid="{00000000-0005-0000-0000-0000E9020000}"/>
    <cellStyle name="_Book1_2009 GRC Compl Filing - Exhibit D 2" xfId="753" xr:uid="{00000000-0005-0000-0000-0000EA020000}"/>
    <cellStyle name="_Book1_3.01 Income Statement" xfId="754" xr:uid="{00000000-0005-0000-0000-0000EB020000}"/>
    <cellStyle name="_Book1_4 31 Regulatory Assets and Liabilities  7 06- Exhibit D" xfId="755" xr:uid="{00000000-0005-0000-0000-0000EC020000}"/>
    <cellStyle name="_Book1_4 31 Regulatory Assets and Liabilities  7 06- Exhibit D 2" xfId="756" xr:uid="{00000000-0005-0000-0000-0000ED020000}"/>
    <cellStyle name="_Book1_4 31 Regulatory Assets and Liabilities  7 06- Exhibit D 2 2" xfId="757" xr:uid="{00000000-0005-0000-0000-0000EE020000}"/>
    <cellStyle name="_Book1_4 31 Regulatory Assets and Liabilities  7 06- Exhibit D 3" xfId="758" xr:uid="{00000000-0005-0000-0000-0000EF020000}"/>
    <cellStyle name="_Book1_4 31 Regulatory Assets and Liabilities  7 06- Exhibit D_NIM Summary" xfId="759" xr:uid="{00000000-0005-0000-0000-0000F0020000}"/>
    <cellStyle name="_Book1_4 31 Regulatory Assets and Liabilities  7 06- Exhibit D_NIM Summary 2" xfId="760" xr:uid="{00000000-0005-0000-0000-0000F1020000}"/>
    <cellStyle name="_Book1_4 32 Regulatory Assets and Liabilities  7 06- Exhibit D" xfId="761" xr:uid="{00000000-0005-0000-0000-0000F2020000}"/>
    <cellStyle name="_Book1_4 32 Regulatory Assets and Liabilities  7 06- Exhibit D 2" xfId="762" xr:uid="{00000000-0005-0000-0000-0000F3020000}"/>
    <cellStyle name="_Book1_4 32 Regulatory Assets and Liabilities  7 06- Exhibit D 2 2" xfId="763" xr:uid="{00000000-0005-0000-0000-0000F4020000}"/>
    <cellStyle name="_Book1_4 32 Regulatory Assets and Liabilities  7 06- Exhibit D 3" xfId="764" xr:uid="{00000000-0005-0000-0000-0000F5020000}"/>
    <cellStyle name="_Book1_4 32 Regulatory Assets and Liabilities  7 06- Exhibit D_NIM Summary" xfId="765" xr:uid="{00000000-0005-0000-0000-0000F6020000}"/>
    <cellStyle name="_Book1_4 32 Regulatory Assets and Liabilities  7 06- Exhibit D_NIM Summary 2" xfId="766" xr:uid="{00000000-0005-0000-0000-0000F7020000}"/>
    <cellStyle name="_Book1_AURORA Total New" xfId="767" xr:uid="{00000000-0005-0000-0000-0000F8020000}"/>
    <cellStyle name="_Book1_AURORA Total New 2" xfId="768" xr:uid="{00000000-0005-0000-0000-0000F9020000}"/>
    <cellStyle name="_Book1_Book2" xfId="769" xr:uid="{00000000-0005-0000-0000-0000FA020000}"/>
    <cellStyle name="_Book1_Book2 2" xfId="770" xr:uid="{00000000-0005-0000-0000-0000FB020000}"/>
    <cellStyle name="_Book1_Book2 2 2" xfId="771" xr:uid="{00000000-0005-0000-0000-0000FC020000}"/>
    <cellStyle name="_Book1_Book2 3" xfId="772" xr:uid="{00000000-0005-0000-0000-0000FD020000}"/>
    <cellStyle name="_Book1_Book2_Adj Bench DR 3 for Initial Briefs (Electric)" xfId="773" xr:uid="{00000000-0005-0000-0000-0000FE020000}"/>
    <cellStyle name="_Book1_Book2_Adj Bench DR 3 for Initial Briefs (Electric) 2" xfId="774" xr:uid="{00000000-0005-0000-0000-0000FF020000}"/>
    <cellStyle name="_Book1_Book2_Adj Bench DR 3 for Initial Briefs (Electric) 2 2" xfId="775" xr:uid="{00000000-0005-0000-0000-000000030000}"/>
    <cellStyle name="_Book1_Book2_Adj Bench DR 3 for Initial Briefs (Electric) 3" xfId="776" xr:uid="{00000000-0005-0000-0000-000001030000}"/>
    <cellStyle name="_Book1_Book2_Electric Rev Req Model (2009 GRC) Rebuttal" xfId="777" xr:uid="{00000000-0005-0000-0000-000002030000}"/>
    <cellStyle name="_Book1_Book2_Electric Rev Req Model (2009 GRC) Rebuttal 2" xfId="778" xr:uid="{00000000-0005-0000-0000-000003030000}"/>
    <cellStyle name="_Book1_Book2_Electric Rev Req Model (2009 GRC) Rebuttal 2 2" xfId="779" xr:uid="{00000000-0005-0000-0000-000004030000}"/>
    <cellStyle name="_Book1_Book2_Electric Rev Req Model (2009 GRC) Rebuttal 3" xfId="780" xr:uid="{00000000-0005-0000-0000-000005030000}"/>
    <cellStyle name="_Book1_Book2_Electric Rev Req Model (2009 GRC) Rebuttal REmoval of New  WH Solar AdjustMI" xfId="781" xr:uid="{00000000-0005-0000-0000-000006030000}"/>
    <cellStyle name="_Book1_Book2_Electric Rev Req Model (2009 GRC) Rebuttal REmoval of New  WH Solar AdjustMI 2" xfId="782" xr:uid="{00000000-0005-0000-0000-000007030000}"/>
    <cellStyle name="_Book1_Book2_Electric Rev Req Model (2009 GRC) Rebuttal REmoval of New  WH Solar AdjustMI 2 2" xfId="783" xr:uid="{00000000-0005-0000-0000-000008030000}"/>
    <cellStyle name="_Book1_Book2_Electric Rev Req Model (2009 GRC) Rebuttal REmoval of New  WH Solar AdjustMI 3" xfId="784" xr:uid="{00000000-0005-0000-0000-000009030000}"/>
    <cellStyle name="_Book1_Book2_Electric Rev Req Model (2009 GRC) Revised 01-18-2010" xfId="785" xr:uid="{00000000-0005-0000-0000-00000A030000}"/>
    <cellStyle name="_Book1_Book2_Electric Rev Req Model (2009 GRC) Revised 01-18-2010 2" xfId="786" xr:uid="{00000000-0005-0000-0000-00000B030000}"/>
    <cellStyle name="_Book1_Book2_Electric Rev Req Model (2009 GRC) Revised 01-18-2010 2 2" xfId="787" xr:uid="{00000000-0005-0000-0000-00000C030000}"/>
    <cellStyle name="_Book1_Book2_Electric Rev Req Model (2009 GRC) Revised 01-18-2010 3" xfId="788" xr:uid="{00000000-0005-0000-0000-00000D030000}"/>
    <cellStyle name="_Book1_Book2_Final Order Electric EXHIBIT A-1" xfId="789" xr:uid="{00000000-0005-0000-0000-00000E030000}"/>
    <cellStyle name="_Book1_Book2_Final Order Electric EXHIBIT A-1 2" xfId="790" xr:uid="{00000000-0005-0000-0000-00000F030000}"/>
    <cellStyle name="_Book1_Book2_Final Order Electric EXHIBIT A-1 2 2" xfId="791" xr:uid="{00000000-0005-0000-0000-000010030000}"/>
    <cellStyle name="_Book1_Book2_Final Order Electric EXHIBIT A-1 3" xfId="792" xr:uid="{00000000-0005-0000-0000-000011030000}"/>
    <cellStyle name="_Book1_Book4" xfId="793" xr:uid="{00000000-0005-0000-0000-000012030000}"/>
    <cellStyle name="_Book1_Book4 2" xfId="794" xr:uid="{00000000-0005-0000-0000-000013030000}"/>
    <cellStyle name="_Book1_Book4 2 2" xfId="795" xr:uid="{00000000-0005-0000-0000-000014030000}"/>
    <cellStyle name="_Book1_Book4 3" xfId="796" xr:uid="{00000000-0005-0000-0000-000015030000}"/>
    <cellStyle name="_Book1_Book9" xfId="797" xr:uid="{00000000-0005-0000-0000-000016030000}"/>
    <cellStyle name="_Book1_Book9 2" xfId="798" xr:uid="{00000000-0005-0000-0000-000017030000}"/>
    <cellStyle name="_Book1_Book9 2 2" xfId="799" xr:uid="{00000000-0005-0000-0000-000018030000}"/>
    <cellStyle name="_Book1_Book9 3" xfId="800" xr:uid="{00000000-0005-0000-0000-000019030000}"/>
    <cellStyle name="_Book1_Chelan PUD Power Costs (8-10)" xfId="801" xr:uid="{00000000-0005-0000-0000-00001A030000}"/>
    <cellStyle name="_Book1_Electric COS Inputs" xfId="802" xr:uid="{00000000-0005-0000-0000-00001B030000}"/>
    <cellStyle name="_Book1_Electric COS Inputs 2" xfId="803" xr:uid="{00000000-0005-0000-0000-00001C030000}"/>
    <cellStyle name="_Book1_Electric COS Inputs 2 2" xfId="804" xr:uid="{00000000-0005-0000-0000-00001D030000}"/>
    <cellStyle name="_Book1_Electric COS Inputs 2 2 2" xfId="805" xr:uid="{00000000-0005-0000-0000-00001E030000}"/>
    <cellStyle name="_Book1_Electric COS Inputs 2 3" xfId="806" xr:uid="{00000000-0005-0000-0000-00001F030000}"/>
    <cellStyle name="_Book1_Electric COS Inputs 2 3 2" xfId="807" xr:uid="{00000000-0005-0000-0000-000020030000}"/>
    <cellStyle name="_Book1_Electric COS Inputs 2 4" xfId="808" xr:uid="{00000000-0005-0000-0000-000021030000}"/>
    <cellStyle name="_Book1_Electric COS Inputs 2 4 2" xfId="809" xr:uid="{00000000-0005-0000-0000-000022030000}"/>
    <cellStyle name="_Book1_Electric COS Inputs 3" xfId="810" xr:uid="{00000000-0005-0000-0000-000023030000}"/>
    <cellStyle name="_Book1_Electric COS Inputs 3 2" xfId="811" xr:uid="{00000000-0005-0000-0000-000024030000}"/>
    <cellStyle name="_Book1_Electric COS Inputs 4" xfId="812" xr:uid="{00000000-0005-0000-0000-000025030000}"/>
    <cellStyle name="_Book1_Electric COS Inputs 4 2" xfId="813" xr:uid="{00000000-0005-0000-0000-000026030000}"/>
    <cellStyle name="_Book1_Electric COS Inputs 5" xfId="814" xr:uid="{00000000-0005-0000-0000-000027030000}"/>
    <cellStyle name="_Book1_Electric COS Inputs 6" xfId="815" xr:uid="{00000000-0005-0000-0000-000028030000}"/>
    <cellStyle name="_Book1_NIM Summary" xfId="816" xr:uid="{00000000-0005-0000-0000-000029030000}"/>
    <cellStyle name="_Book1_NIM Summary 09GRC" xfId="817" xr:uid="{00000000-0005-0000-0000-00002A030000}"/>
    <cellStyle name="_Book1_NIM Summary 09GRC 2" xfId="818" xr:uid="{00000000-0005-0000-0000-00002B030000}"/>
    <cellStyle name="_Book1_NIM Summary 2" xfId="819" xr:uid="{00000000-0005-0000-0000-00002C030000}"/>
    <cellStyle name="_Book1_NIM Summary 3" xfId="820" xr:uid="{00000000-0005-0000-0000-00002D030000}"/>
    <cellStyle name="_Book1_NIM Summary 4" xfId="821" xr:uid="{00000000-0005-0000-0000-00002E030000}"/>
    <cellStyle name="_Book1_NIM Summary 5" xfId="822" xr:uid="{00000000-0005-0000-0000-00002F030000}"/>
    <cellStyle name="_Book1_NIM Summary 6" xfId="823" xr:uid="{00000000-0005-0000-0000-000030030000}"/>
    <cellStyle name="_Book1_NIM Summary 7" xfId="824" xr:uid="{00000000-0005-0000-0000-000031030000}"/>
    <cellStyle name="_Book1_NIM Summary 8" xfId="825" xr:uid="{00000000-0005-0000-0000-000032030000}"/>
    <cellStyle name="_Book1_NIM Summary 9" xfId="826" xr:uid="{00000000-0005-0000-0000-000033030000}"/>
    <cellStyle name="_Book1_PCA 10 -  Exhibit D from A Kellogg Jan 2011" xfId="827" xr:uid="{00000000-0005-0000-0000-000034030000}"/>
    <cellStyle name="_Book1_PCA 10 -  Exhibit D from A Kellogg July 2011" xfId="828" xr:uid="{00000000-0005-0000-0000-000035030000}"/>
    <cellStyle name="_Book1_PCA 10 -  Exhibit D from S Free Rcv'd 12-11" xfId="829" xr:uid="{00000000-0005-0000-0000-000036030000}"/>
    <cellStyle name="_Book1_PCA 9 -  Exhibit D April 2010" xfId="830" xr:uid="{00000000-0005-0000-0000-000037030000}"/>
    <cellStyle name="_Book1_PCA 9 -  Exhibit D April 2010 (3)" xfId="831" xr:uid="{00000000-0005-0000-0000-000038030000}"/>
    <cellStyle name="_Book1_PCA 9 -  Exhibit D April 2010 (3) 2" xfId="832" xr:uid="{00000000-0005-0000-0000-000039030000}"/>
    <cellStyle name="_Book1_PCA 9 -  Exhibit D Nov 2010" xfId="833" xr:uid="{00000000-0005-0000-0000-00003A030000}"/>
    <cellStyle name="_Book1_PCA 9 - Exhibit D at August 2010" xfId="834" xr:uid="{00000000-0005-0000-0000-00003B030000}"/>
    <cellStyle name="_Book1_PCA 9 - Exhibit D June 2010 GRC" xfId="835" xr:uid="{00000000-0005-0000-0000-00003C030000}"/>
    <cellStyle name="_Book1_Power Costs - Comparison bx Rbtl-Staff-Jt-PC" xfId="836" xr:uid="{00000000-0005-0000-0000-00003D030000}"/>
    <cellStyle name="_Book1_Power Costs - Comparison bx Rbtl-Staff-Jt-PC 2" xfId="837" xr:uid="{00000000-0005-0000-0000-00003E030000}"/>
    <cellStyle name="_Book1_Power Costs - Comparison bx Rbtl-Staff-Jt-PC 2 2" xfId="838" xr:uid="{00000000-0005-0000-0000-00003F030000}"/>
    <cellStyle name="_Book1_Power Costs - Comparison bx Rbtl-Staff-Jt-PC 3" xfId="839" xr:uid="{00000000-0005-0000-0000-000040030000}"/>
    <cellStyle name="_Book1_Power Costs - Comparison bx Rbtl-Staff-Jt-PC_Adj Bench DR 3 for Initial Briefs (Electric)" xfId="840" xr:uid="{00000000-0005-0000-0000-000041030000}"/>
    <cellStyle name="_Book1_Power Costs - Comparison bx Rbtl-Staff-Jt-PC_Adj Bench DR 3 for Initial Briefs (Electric) 2" xfId="841" xr:uid="{00000000-0005-0000-0000-000042030000}"/>
    <cellStyle name="_Book1_Power Costs - Comparison bx Rbtl-Staff-Jt-PC_Adj Bench DR 3 for Initial Briefs (Electric) 2 2" xfId="842" xr:uid="{00000000-0005-0000-0000-000043030000}"/>
    <cellStyle name="_Book1_Power Costs - Comparison bx Rbtl-Staff-Jt-PC_Adj Bench DR 3 for Initial Briefs (Electric) 3" xfId="843" xr:uid="{00000000-0005-0000-0000-000044030000}"/>
    <cellStyle name="_Book1_Power Costs - Comparison bx Rbtl-Staff-Jt-PC_Electric Rev Req Model (2009 GRC) Rebuttal" xfId="844" xr:uid="{00000000-0005-0000-0000-000045030000}"/>
    <cellStyle name="_Book1_Power Costs - Comparison bx Rbtl-Staff-Jt-PC_Electric Rev Req Model (2009 GRC) Rebuttal 2" xfId="845" xr:uid="{00000000-0005-0000-0000-000046030000}"/>
    <cellStyle name="_Book1_Power Costs - Comparison bx Rbtl-Staff-Jt-PC_Electric Rev Req Model (2009 GRC) Rebuttal 2 2" xfId="846" xr:uid="{00000000-0005-0000-0000-000047030000}"/>
    <cellStyle name="_Book1_Power Costs - Comparison bx Rbtl-Staff-Jt-PC_Electric Rev Req Model (2009 GRC) Rebuttal 3" xfId="847" xr:uid="{00000000-0005-0000-0000-000048030000}"/>
    <cellStyle name="_Book1_Power Costs - Comparison bx Rbtl-Staff-Jt-PC_Electric Rev Req Model (2009 GRC) Rebuttal REmoval of New  WH Solar AdjustMI" xfId="848" xr:uid="{00000000-0005-0000-0000-000049030000}"/>
    <cellStyle name="_Book1_Power Costs - Comparison bx Rbtl-Staff-Jt-PC_Electric Rev Req Model (2009 GRC) Rebuttal REmoval of New  WH Solar AdjustMI 2" xfId="849" xr:uid="{00000000-0005-0000-0000-00004A030000}"/>
    <cellStyle name="_Book1_Power Costs - Comparison bx Rbtl-Staff-Jt-PC_Electric Rev Req Model (2009 GRC) Rebuttal REmoval of New  WH Solar AdjustMI 2 2" xfId="850" xr:uid="{00000000-0005-0000-0000-00004B030000}"/>
    <cellStyle name="_Book1_Power Costs - Comparison bx Rbtl-Staff-Jt-PC_Electric Rev Req Model (2009 GRC) Rebuttal REmoval of New  WH Solar AdjustMI 3" xfId="851" xr:uid="{00000000-0005-0000-0000-00004C030000}"/>
    <cellStyle name="_Book1_Power Costs - Comparison bx Rbtl-Staff-Jt-PC_Electric Rev Req Model (2009 GRC) Revised 01-18-2010" xfId="852" xr:uid="{00000000-0005-0000-0000-00004D030000}"/>
    <cellStyle name="_Book1_Power Costs - Comparison bx Rbtl-Staff-Jt-PC_Electric Rev Req Model (2009 GRC) Revised 01-18-2010 2" xfId="853" xr:uid="{00000000-0005-0000-0000-00004E030000}"/>
    <cellStyle name="_Book1_Power Costs - Comparison bx Rbtl-Staff-Jt-PC_Electric Rev Req Model (2009 GRC) Revised 01-18-2010 2 2" xfId="854" xr:uid="{00000000-0005-0000-0000-00004F030000}"/>
    <cellStyle name="_Book1_Power Costs - Comparison bx Rbtl-Staff-Jt-PC_Electric Rev Req Model (2009 GRC) Revised 01-18-2010 3" xfId="855" xr:uid="{00000000-0005-0000-0000-000050030000}"/>
    <cellStyle name="_Book1_Power Costs - Comparison bx Rbtl-Staff-Jt-PC_Final Order Electric EXHIBIT A-1" xfId="856" xr:uid="{00000000-0005-0000-0000-000051030000}"/>
    <cellStyle name="_Book1_Power Costs - Comparison bx Rbtl-Staff-Jt-PC_Final Order Electric EXHIBIT A-1 2" xfId="857" xr:uid="{00000000-0005-0000-0000-000052030000}"/>
    <cellStyle name="_Book1_Power Costs - Comparison bx Rbtl-Staff-Jt-PC_Final Order Electric EXHIBIT A-1 2 2" xfId="858" xr:uid="{00000000-0005-0000-0000-000053030000}"/>
    <cellStyle name="_Book1_Power Costs - Comparison bx Rbtl-Staff-Jt-PC_Final Order Electric EXHIBIT A-1 3" xfId="859" xr:uid="{00000000-0005-0000-0000-000054030000}"/>
    <cellStyle name="_Book1_Production Adj 4.37" xfId="860" xr:uid="{00000000-0005-0000-0000-000055030000}"/>
    <cellStyle name="_Book1_Production Adj 4.37 2" xfId="861" xr:uid="{00000000-0005-0000-0000-000056030000}"/>
    <cellStyle name="_Book1_Production Adj 4.37 2 2" xfId="862" xr:uid="{00000000-0005-0000-0000-000057030000}"/>
    <cellStyle name="_Book1_Production Adj 4.37 3" xfId="863" xr:uid="{00000000-0005-0000-0000-000058030000}"/>
    <cellStyle name="_Book1_Purchased Power Adj 4.03" xfId="864" xr:uid="{00000000-0005-0000-0000-000059030000}"/>
    <cellStyle name="_Book1_Purchased Power Adj 4.03 2" xfId="865" xr:uid="{00000000-0005-0000-0000-00005A030000}"/>
    <cellStyle name="_Book1_Purchased Power Adj 4.03 2 2" xfId="866" xr:uid="{00000000-0005-0000-0000-00005B030000}"/>
    <cellStyle name="_Book1_Purchased Power Adj 4.03 3" xfId="867" xr:uid="{00000000-0005-0000-0000-00005C030000}"/>
    <cellStyle name="_Book1_Rebuttal Power Costs" xfId="868" xr:uid="{00000000-0005-0000-0000-00005D030000}"/>
    <cellStyle name="_Book1_Rebuttal Power Costs 2" xfId="869" xr:uid="{00000000-0005-0000-0000-00005E030000}"/>
    <cellStyle name="_Book1_Rebuttal Power Costs 2 2" xfId="870" xr:uid="{00000000-0005-0000-0000-00005F030000}"/>
    <cellStyle name="_Book1_Rebuttal Power Costs 3" xfId="871" xr:uid="{00000000-0005-0000-0000-000060030000}"/>
    <cellStyle name="_Book1_Rebuttal Power Costs_Adj Bench DR 3 for Initial Briefs (Electric)" xfId="872" xr:uid="{00000000-0005-0000-0000-000061030000}"/>
    <cellStyle name="_Book1_Rebuttal Power Costs_Adj Bench DR 3 for Initial Briefs (Electric) 2" xfId="873" xr:uid="{00000000-0005-0000-0000-000062030000}"/>
    <cellStyle name="_Book1_Rebuttal Power Costs_Adj Bench DR 3 for Initial Briefs (Electric) 2 2" xfId="874" xr:uid="{00000000-0005-0000-0000-000063030000}"/>
    <cellStyle name="_Book1_Rebuttal Power Costs_Adj Bench DR 3 for Initial Briefs (Electric) 3" xfId="875" xr:uid="{00000000-0005-0000-0000-000064030000}"/>
    <cellStyle name="_Book1_Rebuttal Power Costs_Electric Rev Req Model (2009 GRC) Rebuttal" xfId="876" xr:uid="{00000000-0005-0000-0000-000065030000}"/>
    <cellStyle name="_Book1_Rebuttal Power Costs_Electric Rev Req Model (2009 GRC) Rebuttal 2" xfId="877" xr:uid="{00000000-0005-0000-0000-000066030000}"/>
    <cellStyle name="_Book1_Rebuttal Power Costs_Electric Rev Req Model (2009 GRC) Rebuttal 2 2" xfId="878" xr:uid="{00000000-0005-0000-0000-000067030000}"/>
    <cellStyle name="_Book1_Rebuttal Power Costs_Electric Rev Req Model (2009 GRC) Rebuttal 3" xfId="879" xr:uid="{00000000-0005-0000-0000-000068030000}"/>
    <cellStyle name="_Book1_Rebuttal Power Costs_Electric Rev Req Model (2009 GRC) Rebuttal REmoval of New  WH Solar AdjustMI" xfId="880" xr:uid="{00000000-0005-0000-0000-000069030000}"/>
    <cellStyle name="_Book1_Rebuttal Power Costs_Electric Rev Req Model (2009 GRC) Rebuttal REmoval of New  WH Solar AdjustMI 2" xfId="881" xr:uid="{00000000-0005-0000-0000-00006A030000}"/>
    <cellStyle name="_Book1_Rebuttal Power Costs_Electric Rev Req Model (2009 GRC) Rebuttal REmoval of New  WH Solar AdjustMI 2 2" xfId="882" xr:uid="{00000000-0005-0000-0000-00006B030000}"/>
    <cellStyle name="_Book1_Rebuttal Power Costs_Electric Rev Req Model (2009 GRC) Rebuttal REmoval of New  WH Solar AdjustMI 3" xfId="883" xr:uid="{00000000-0005-0000-0000-00006C030000}"/>
    <cellStyle name="_Book1_Rebuttal Power Costs_Electric Rev Req Model (2009 GRC) Revised 01-18-2010" xfId="884" xr:uid="{00000000-0005-0000-0000-00006D030000}"/>
    <cellStyle name="_Book1_Rebuttal Power Costs_Electric Rev Req Model (2009 GRC) Revised 01-18-2010 2" xfId="885" xr:uid="{00000000-0005-0000-0000-00006E030000}"/>
    <cellStyle name="_Book1_Rebuttal Power Costs_Electric Rev Req Model (2009 GRC) Revised 01-18-2010 2 2" xfId="886" xr:uid="{00000000-0005-0000-0000-00006F030000}"/>
    <cellStyle name="_Book1_Rebuttal Power Costs_Electric Rev Req Model (2009 GRC) Revised 01-18-2010 3" xfId="887" xr:uid="{00000000-0005-0000-0000-000070030000}"/>
    <cellStyle name="_Book1_Rebuttal Power Costs_Final Order Electric EXHIBIT A-1" xfId="888" xr:uid="{00000000-0005-0000-0000-000071030000}"/>
    <cellStyle name="_Book1_Rebuttal Power Costs_Final Order Electric EXHIBIT A-1 2" xfId="889" xr:uid="{00000000-0005-0000-0000-000072030000}"/>
    <cellStyle name="_Book1_Rebuttal Power Costs_Final Order Electric EXHIBIT A-1 2 2" xfId="890" xr:uid="{00000000-0005-0000-0000-000073030000}"/>
    <cellStyle name="_Book1_Rebuttal Power Costs_Final Order Electric EXHIBIT A-1 3" xfId="891" xr:uid="{00000000-0005-0000-0000-000074030000}"/>
    <cellStyle name="_Book1_ROR 5.02" xfId="892" xr:uid="{00000000-0005-0000-0000-000075030000}"/>
    <cellStyle name="_Book1_ROR 5.02 2" xfId="893" xr:uid="{00000000-0005-0000-0000-000076030000}"/>
    <cellStyle name="_Book1_ROR 5.02 2 2" xfId="894" xr:uid="{00000000-0005-0000-0000-000077030000}"/>
    <cellStyle name="_Book1_ROR 5.02 3" xfId="895" xr:uid="{00000000-0005-0000-0000-000078030000}"/>
    <cellStyle name="_Book1_Transmission Workbook for May BOD" xfId="896" xr:uid="{00000000-0005-0000-0000-000079030000}"/>
    <cellStyle name="_Book1_Transmission Workbook for May BOD 2" xfId="897" xr:uid="{00000000-0005-0000-0000-00007A030000}"/>
    <cellStyle name="_Book1_Wind Integration 10GRC" xfId="898" xr:uid="{00000000-0005-0000-0000-00007B030000}"/>
    <cellStyle name="_Book1_Wind Integration 10GRC 2" xfId="899" xr:uid="{00000000-0005-0000-0000-00007C030000}"/>
    <cellStyle name="_Book2" xfId="900" xr:uid="{00000000-0005-0000-0000-00007D030000}"/>
    <cellStyle name="_x0013__Book2" xfId="901" xr:uid="{00000000-0005-0000-0000-00007E030000}"/>
    <cellStyle name="_Book2 10" xfId="902" xr:uid="{00000000-0005-0000-0000-00007F030000}"/>
    <cellStyle name="_x0013__Book2 10" xfId="903" xr:uid="{00000000-0005-0000-0000-000080030000}"/>
    <cellStyle name="_Book2 10 2" xfId="904" xr:uid="{00000000-0005-0000-0000-000081030000}"/>
    <cellStyle name="_Book2 11" xfId="905" xr:uid="{00000000-0005-0000-0000-000082030000}"/>
    <cellStyle name="_x0013__Book2 11" xfId="906" xr:uid="{00000000-0005-0000-0000-000083030000}"/>
    <cellStyle name="_Book2 11 2" xfId="907" xr:uid="{00000000-0005-0000-0000-000084030000}"/>
    <cellStyle name="_Book2 12" xfId="908" xr:uid="{00000000-0005-0000-0000-000085030000}"/>
    <cellStyle name="_x0013__Book2 12" xfId="909" xr:uid="{00000000-0005-0000-0000-000086030000}"/>
    <cellStyle name="_Book2 12 2" xfId="910" xr:uid="{00000000-0005-0000-0000-000087030000}"/>
    <cellStyle name="_Book2 13" xfId="911" xr:uid="{00000000-0005-0000-0000-000088030000}"/>
    <cellStyle name="_Book2 13 2" xfId="912" xr:uid="{00000000-0005-0000-0000-000089030000}"/>
    <cellStyle name="_Book2 14" xfId="913" xr:uid="{00000000-0005-0000-0000-00008A030000}"/>
    <cellStyle name="_Book2 14 2" xfId="914" xr:uid="{00000000-0005-0000-0000-00008B030000}"/>
    <cellStyle name="_Book2 15" xfId="915" xr:uid="{00000000-0005-0000-0000-00008C030000}"/>
    <cellStyle name="_Book2 15 2" xfId="916" xr:uid="{00000000-0005-0000-0000-00008D030000}"/>
    <cellStyle name="_Book2 16" xfId="917" xr:uid="{00000000-0005-0000-0000-00008E030000}"/>
    <cellStyle name="_Book2 16 2" xfId="918" xr:uid="{00000000-0005-0000-0000-00008F030000}"/>
    <cellStyle name="_Book2 17" xfId="919" xr:uid="{00000000-0005-0000-0000-000090030000}"/>
    <cellStyle name="_Book2 17 2" xfId="920" xr:uid="{00000000-0005-0000-0000-000091030000}"/>
    <cellStyle name="_Book2 18" xfId="921" xr:uid="{00000000-0005-0000-0000-000092030000}"/>
    <cellStyle name="_Book2 18 2" xfId="922" xr:uid="{00000000-0005-0000-0000-000093030000}"/>
    <cellStyle name="_Book2 19" xfId="923" xr:uid="{00000000-0005-0000-0000-000094030000}"/>
    <cellStyle name="_Book2 2" xfId="924" xr:uid="{00000000-0005-0000-0000-000095030000}"/>
    <cellStyle name="_x0013__Book2 2" xfId="925" xr:uid="{00000000-0005-0000-0000-000096030000}"/>
    <cellStyle name="_Book2 2 10" xfId="926" xr:uid="{00000000-0005-0000-0000-000097030000}"/>
    <cellStyle name="_Book2 2 2" xfId="927" xr:uid="{00000000-0005-0000-0000-000098030000}"/>
    <cellStyle name="_x0013__Book2 2 2" xfId="928" xr:uid="{00000000-0005-0000-0000-000099030000}"/>
    <cellStyle name="_Book2 2 2 2" xfId="929" xr:uid="{00000000-0005-0000-0000-00009A030000}"/>
    <cellStyle name="_Book2 2 3" xfId="930" xr:uid="{00000000-0005-0000-0000-00009B030000}"/>
    <cellStyle name="_Book2 2 3 2" xfId="931" xr:uid="{00000000-0005-0000-0000-00009C030000}"/>
    <cellStyle name="_Book2 2 4" xfId="932" xr:uid="{00000000-0005-0000-0000-00009D030000}"/>
    <cellStyle name="_Book2 2 4 2" xfId="933" xr:uid="{00000000-0005-0000-0000-00009E030000}"/>
    <cellStyle name="_Book2 2 5" xfId="934" xr:uid="{00000000-0005-0000-0000-00009F030000}"/>
    <cellStyle name="_Book2 2 5 2" xfId="935" xr:uid="{00000000-0005-0000-0000-0000A0030000}"/>
    <cellStyle name="_Book2 2 6" xfId="936" xr:uid="{00000000-0005-0000-0000-0000A1030000}"/>
    <cellStyle name="_Book2 2 6 2" xfId="937" xr:uid="{00000000-0005-0000-0000-0000A2030000}"/>
    <cellStyle name="_Book2 2 7" xfId="938" xr:uid="{00000000-0005-0000-0000-0000A3030000}"/>
    <cellStyle name="_Book2 2 7 2" xfId="939" xr:uid="{00000000-0005-0000-0000-0000A4030000}"/>
    <cellStyle name="_Book2 2 8" xfId="940" xr:uid="{00000000-0005-0000-0000-0000A5030000}"/>
    <cellStyle name="_Book2 2 8 2" xfId="941" xr:uid="{00000000-0005-0000-0000-0000A6030000}"/>
    <cellStyle name="_Book2 2 9" xfId="942" xr:uid="{00000000-0005-0000-0000-0000A7030000}"/>
    <cellStyle name="_Book2 2 9 2" xfId="943" xr:uid="{00000000-0005-0000-0000-0000A8030000}"/>
    <cellStyle name="_Book2 20" xfId="944" xr:uid="{00000000-0005-0000-0000-0000A9030000}"/>
    <cellStyle name="_Book2 21" xfId="945" xr:uid="{00000000-0005-0000-0000-0000AA030000}"/>
    <cellStyle name="_Book2 22" xfId="946" xr:uid="{00000000-0005-0000-0000-0000AB030000}"/>
    <cellStyle name="_Book2 23" xfId="947" xr:uid="{00000000-0005-0000-0000-0000AC030000}"/>
    <cellStyle name="_Book2 24" xfId="948" xr:uid="{00000000-0005-0000-0000-0000AD030000}"/>
    <cellStyle name="_Book2 25" xfId="949" xr:uid="{00000000-0005-0000-0000-0000AE030000}"/>
    <cellStyle name="_Book2 26" xfId="950" xr:uid="{00000000-0005-0000-0000-0000AF030000}"/>
    <cellStyle name="_Book2 27" xfId="951" xr:uid="{00000000-0005-0000-0000-0000B0030000}"/>
    <cellStyle name="_Book2 28" xfId="952" xr:uid="{00000000-0005-0000-0000-0000B1030000}"/>
    <cellStyle name="_Book2 29" xfId="953" xr:uid="{00000000-0005-0000-0000-0000B2030000}"/>
    <cellStyle name="_Book2 3" xfId="954" xr:uid="{00000000-0005-0000-0000-0000B3030000}"/>
    <cellStyle name="_x0013__Book2 3" xfId="955" xr:uid="{00000000-0005-0000-0000-0000B4030000}"/>
    <cellStyle name="_Book2 3 10" xfId="956" xr:uid="{00000000-0005-0000-0000-0000B5030000}"/>
    <cellStyle name="_Book2 3 10 2" xfId="957" xr:uid="{00000000-0005-0000-0000-0000B6030000}"/>
    <cellStyle name="_Book2 3 11" xfId="958" xr:uid="{00000000-0005-0000-0000-0000B7030000}"/>
    <cellStyle name="_Book2 3 11 2" xfId="959" xr:uid="{00000000-0005-0000-0000-0000B8030000}"/>
    <cellStyle name="_Book2 3 12" xfId="960" xr:uid="{00000000-0005-0000-0000-0000B9030000}"/>
    <cellStyle name="_Book2 3 12 2" xfId="961" xr:uid="{00000000-0005-0000-0000-0000BA030000}"/>
    <cellStyle name="_Book2 3 13" xfId="962" xr:uid="{00000000-0005-0000-0000-0000BB030000}"/>
    <cellStyle name="_Book2 3 13 2" xfId="963" xr:uid="{00000000-0005-0000-0000-0000BC030000}"/>
    <cellStyle name="_Book2 3 14" xfId="964" xr:uid="{00000000-0005-0000-0000-0000BD030000}"/>
    <cellStyle name="_Book2 3 14 2" xfId="965" xr:uid="{00000000-0005-0000-0000-0000BE030000}"/>
    <cellStyle name="_Book2 3 15" xfId="966" xr:uid="{00000000-0005-0000-0000-0000BF030000}"/>
    <cellStyle name="_Book2 3 15 2" xfId="967" xr:uid="{00000000-0005-0000-0000-0000C0030000}"/>
    <cellStyle name="_Book2 3 16" xfId="968" xr:uid="{00000000-0005-0000-0000-0000C1030000}"/>
    <cellStyle name="_Book2 3 16 2" xfId="969" xr:uid="{00000000-0005-0000-0000-0000C2030000}"/>
    <cellStyle name="_Book2 3 17" xfId="970" xr:uid="{00000000-0005-0000-0000-0000C3030000}"/>
    <cellStyle name="_Book2 3 17 2" xfId="971" xr:uid="{00000000-0005-0000-0000-0000C4030000}"/>
    <cellStyle name="_Book2 3 18" xfId="972" xr:uid="{00000000-0005-0000-0000-0000C5030000}"/>
    <cellStyle name="_Book2 3 18 2" xfId="973" xr:uid="{00000000-0005-0000-0000-0000C6030000}"/>
    <cellStyle name="_Book2 3 19" xfId="974" xr:uid="{00000000-0005-0000-0000-0000C7030000}"/>
    <cellStyle name="_Book2 3 19 2" xfId="975" xr:uid="{00000000-0005-0000-0000-0000C8030000}"/>
    <cellStyle name="_Book2 3 2" xfId="976" xr:uid="{00000000-0005-0000-0000-0000C9030000}"/>
    <cellStyle name="_x0013__Book2 3 2" xfId="977" xr:uid="{00000000-0005-0000-0000-0000CA030000}"/>
    <cellStyle name="_Book2 3 2 2" xfId="978" xr:uid="{00000000-0005-0000-0000-0000CB030000}"/>
    <cellStyle name="_Book2 3 20" xfId="979" xr:uid="{00000000-0005-0000-0000-0000CC030000}"/>
    <cellStyle name="_Book2 3 20 2" xfId="980" xr:uid="{00000000-0005-0000-0000-0000CD030000}"/>
    <cellStyle name="_Book2 3 21" xfId="981" xr:uid="{00000000-0005-0000-0000-0000CE030000}"/>
    <cellStyle name="_Book2 3 21 2" xfId="982" xr:uid="{00000000-0005-0000-0000-0000CF030000}"/>
    <cellStyle name="_Book2 3 22" xfId="983" xr:uid="{00000000-0005-0000-0000-0000D0030000}"/>
    <cellStyle name="_Book2 3 23" xfId="984" xr:uid="{00000000-0005-0000-0000-0000D1030000}"/>
    <cellStyle name="_Book2 3 24" xfId="985" xr:uid="{00000000-0005-0000-0000-0000D2030000}"/>
    <cellStyle name="_Book2 3 25" xfId="986" xr:uid="{00000000-0005-0000-0000-0000D3030000}"/>
    <cellStyle name="_Book2 3 26" xfId="987" xr:uid="{00000000-0005-0000-0000-0000D4030000}"/>
    <cellStyle name="_Book2 3 27" xfId="988" xr:uid="{00000000-0005-0000-0000-0000D5030000}"/>
    <cellStyle name="_Book2 3 28" xfId="989" xr:uid="{00000000-0005-0000-0000-0000D6030000}"/>
    <cellStyle name="_Book2 3 29" xfId="990" xr:uid="{00000000-0005-0000-0000-0000D7030000}"/>
    <cellStyle name="_Book2 3 3" xfId="991" xr:uid="{00000000-0005-0000-0000-0000D8030000}"/>
    <cellStyle name="_Book2 3 3 2" xfId="992" xr:uid="{00000000-0005-0000-0000-0000D9030000}"/>
    <cellStyle name="_Book2 3 30" xfId="993" xr:uid="{00000000-0005-0000-0000-0000DA030000}"/>
    <cellStyle name="_Book2 3 31" xfId="994" xr:uid="{00000000-0005-0000-0000-0000DB030000}"/>
    <cellStyle name="_Book2 3 32" xfId="995" xr:uid="{00000000-0005-0000-0000-0000DC030000}"/>
    <cellStyle name="_Book2 3 33" xfId="996" xr:uid="{00000000-0005-0000-0000-0000DD030000}"/>
    <cellStyle name="_Book2 3 34" xfId="997" xr:uid="{00000000-0005-0000-0000-0000DE030000}"/>
    <cellStyle name="_Book2 3 35" xfId="998" xr:uid="{00000000-0005-0000-0000-0000DF030000}"/>
    <cellStyle name="_Book2 3 36" xfId="999" xr:uid="{00000000-0005-0000-0000-0000E0030000}"/>
    <cellStyle name="_Book2 3 37" xfId="1000" xr:uid="{00000000-0005-0000-0000-0000E1030000}"/>
    <cellStyle name="_Book2 3 38" xfId="1001" xr:uid="{00000000-0005-0000-0000-0000E2030000}"/>
    <cellStyle name="_Book2 3 39" xfId="1002" xr:uid="{00000000-0005-0000-0000-0000E3030000}"/>
    <cellStyle name="_Book2 3 4" xfId="1003" xr:uid="{00000000-0005-0000-0000-0000E4030000}"/>
    <cellStyle name="_Book2 3 4 2" xfId="1004" xr:uid="{00000000-0005-0000-0000-0000E5030000}"/>
    <cellStyle name="_Book2 3 40" xfId="1005" xr:uid="{00000000-0005-0000-0000-0000E6030000}"/>
    <cellStyle name="_Book2 3 41" xfId="1006" xr:uid="{00000000-0005-0000-0000-0000E7030000}"/>
    <cellStyle name="_Book2 3 42" xfId="1007" xr:uid="{00000000-0005-0000-0000-0000E8030000}"/>
    <cellStyle name="_Book2 3 43" xfId="1008" xr:uid="{00000000-0005-0000-0000-0000E9030000}"/>
    <cellStyle name="_Book2 3 44" xfId="1009" xr:uid="{00000000-0005-0000-0000-0000EA030000}"/>
    <cellStyle name="_Book2 3 45" xfId="1010" xr:uid="{00000000-0005-0000-0000-0000EB030000}"/>
    <cellStyle name="_Book2 3 5" xfId="1011" xr:uid="{00000000-0005-0000-0000-0000EC030000}"/>
    <cellStyle name="_Book2 3 5 2" xfId="1012" xr:uid="{00000000-0005-0000-0000-0000ED030000}"/>
    <cellStyle name="_Book2 3 6" xfId="1013" xr:uid="{00000000-0005-0000-0000-0000EE030000}"/>
    <cellStyle name="_Book2 3 6 2" xfId="1014" xr:uid="{00000000-0005-0000-0000-0000EF030000}"/>
    <cellStyle name="_Book2 3 7" xfId="1015" xr:uid="{00000000-0005-0000-0000-0000F0030000}"/>
    <cellStyle name="_Book2 3 7 2" xfId="1016" xr:uid="{00000000-0005-0000-0000-0000F1030000}"/>
    <cellStyle name="_Book2 3 8" xfId="1017" xr:uid="{00000000-0005-0000-0000-0000F2030000}"/>
    <cellStyle name="_Book2 3 8 2" xfId="1018" xr:uid="{00000000-0005-0000-0000-0000F3030000}"/>
    <cellStyle name="_Book2 3 9" xfId="1019" xr:uid="{00000000-0005-0000-0000-0000F4030000}"/>
    <cellStyle name="_Book2 3 9 2" xfId="1020" xr:uid="{00000000-0005-0000-0000-0000F5030000}"/>
    <cellStyle name="_Book2 30" xfId="1021" xr:uid="{00000000-0005-0000-0000-0000F6030000}"/>
    <cellStyle name="_Book2 31" xfId="1022" xr:uid="{00000000-0005-0000-0000-0000F7030000}"/>
    <cellStyle name="_Book2 32" xfId="1023" xr:uid="{00000000-0005-0000-0000-0000F8030000}"/>
    <cellStyle name="_Book2 33" xfId="1024" xr:uid="{00000000-0005-0000-0000-0000F9030000}"/>
    <cellStyle name="_Book2 34" xfId="1025" xr:uid="{00000000-0005-0000-0000-0000FA030000}"/>
    <cellStyle name="_Book2 35" xfId="1026" xr:uid="{00000000-0005-0000-0000-0000FB030000}"/>
    <cellStyle name="_Book2 36" xfId="1027" xr:uid="{00000000-0005-0000-0000-0000FC030000}"/>
    <cellStyle name="_Book2 37" xfId="1028" xr:uid="{00000000-0005-0000-0000-0000FD030000}"/>
    <cellStyle name="_Book2 38" xfId="1029" xr:uid="{00000000-0005-0000-0000-0000FE030000}"/>
    <cellStyle name="_Book2 39" xfId="1030" xr:uid="{00000000-0005-0000-0000-0000FF030000}"/>
    <cellStyle name="_Book2 4" xfId="1031" xr:uid="{00000000-0005-0000-0000-000000040000}"/>
    <cellStyle name="_x0013__Book2 4" xfId="1032" xr:uid="{00000000-0005-0000-0000-000001040000}"/>
    <cellStyle name="_Book2 4 10" xfId="1033" xr:uid="{00000000-0005-0000-0000-000002040000}"/>
    <cellStyle name="_Book2 4 10 2" xfId="1034" xr:uid="{00000000-0005-0000-0000-000003040000}"/>
    <cellStyle name="_Book2 4 11" xfId="1035" xr:uid="{00000000-0005-0000-0000-000004040000}"/>
    <cellStyle name="_Book2 4 11 2" xfId="1036" xr:uid="{00000000-0005-0000-0000-000005040000}"/>
    <cellStyle name="_Book2 4 12" xfId="1037" xr:uid="{00000000-0005-0000-0000-000006040000}"/>
    <cellStyle name="_Book2 4 12 2" xfId="1038" xr:uid="{00000000-0005-0000-0000-000007040000}"/>
    <cellStyle name="_Book2 4 13" xfId="1039" xr:uid="{00000000-0005-0000-0000-000008040000}"/>
    <cellStyle name="_Book2 4 13 2" xfId="1040" xr:uid="{00000000-0005-0000-0000-000009040000}"/>
    <cellStyle name="_Book2 4 14" xfId="1041" xr:uid="{00000000-0005-0000-0000-00000A040000}"/>
    <cellStyle name="_Book2 4 14 2" xfId="1042" xr:uid="{00000000-0005-0000-0000-00000B040000}"/>
    <cellStyle name="_Book2 4 15" xfId="1043" xr:uid="{00000000-0005-0000-0000-00000C040000}"/>
    <cellStyle name="_Book2 4 15 2" xfId="1044" xr:uid="{00000000-0005-0000-0000-00000D040000}"/>
    <cellStyle name="_Book2 4 16" xfId="1045" xr:uid="{00000000-0005-0000-0000-00000E040000}"/>
    <cellStyle name="_Book2 4 16 2" xfId="1046" xr:uid="{00000000-0005-0000-0000-00000F040000}"/>
    <cellStyle name="_Book2 4 17" xfId="1047" xr:uid="{00000000-0005-0000-0000-000010040000}"/>
    <cellStyle name="_Book2 4 17 2" xfId="1048" xr:uid="{00000000-0005-0000-0000-000011040000}"/>
    <cellStyle name="_Book2 4 18" xfId="1049" xr:uid="{00000000-0005-0000-0000-000012040000}"/>
    <cellStyle name="_Book2 4 18 2" xfId="1050" xr:uid="{00000000-0005-0000-0000-000013040000}"/>
    <cellStyle name="_Book2 4 19" xfId="1051" xr:uid="{00000000-0005-0000-0000-000014040000}"/>
    <cellStyle name="_Book2 4 19 2" xfId="1052" xr:uid="{00000000-0005-0000-0000-000015040000}"/>
    <cellStyle name="_Book2 4 2" xfId="1053" xr:uid="{00000000-0005-0000-0000-000016040000}"/>
    <cellStyle name="_x0013__Book2 4 2" xfId="1054" xr:uid="{00000000-0005-0000-0000-000017040000}"/>
    <cellStyle name="_Book2 4 2 2" xfId="1055" xr:uid="{00000000-0005-0000-0000-000018040000}"/>
    <cellStyle name="_Book2 4 20" xfId="1056" xr:uid="{00000000-0005-0000-0000-000019040000}"/>
    <cellStyle name="_Book2 4 20 2" xfId="1057" xr:uid="{00000000-0005-0000-0000-00001A040000}"/>
    <cellStyle name="_Book2 4 21" xfId="1058" xr:uid="{00000000-0005-0000-0000-00001B040000}"/>
    <cellStyle name="_Book2 4 22" xfId="1059" xr:uid="{00000000-0005-0000-0000-00001C040000}"/>
    <cellStyle name="_Book2 4 23" xfId="1060" xr:uid="{00000000-0005-0000-0000-00001D040000}"/>
    <cellStyle name="_Book2 4 24" xfId="1061" xr:uid="{00000000-0005-0000-0000-00001E040000}"/>
    <cellStyle name="_Book2 4 25" xfId="1062" xr:uid="{00000000-0005-0000-0000-00001F040000}"/>
    <cellStyle name="_Book2 4 26" xfId="1063" xr:uid="{00000000-0005-0000-0000-000020040000}"/>
    <cellStyle name="_Book2 4 27" xfId="1064" xr:uid="{00000000-0005-0000-0000-000021040000}"/>
    <cellStyle name="_Book2 4 28" xfId="1065" xr:uid="{00000000-0005-0000-0000-000022040000}"/>
    <cellStyle name="_Book2 4 29" xfId="1066" xr:uid="{00000000-0005-0000-0000-000023040000}"/>
    <cellStyle name="_Book2 4 3" xfId="1067" xr:uid="{00000000-0005-0000-0000-000024040000}"/>
    <cellStyle name="_Book2 4 3 2" xfId="1068" xr:uid="{00000000-0005-0000-0000-000025040000}"/>
    <cellStyle name="_Book2 4 30" xfId="1069" xr:uid="{00000000-0005-0000-0000-000026040000}"/>
    <cellStyle name="_Book2 4 31" xfId="1070" xr:uid="{00000000-0005-0000-0000-000027040000}"/>
    <cellStyle name="_Book2 4 32" xfId="1071" xr:uid="{00000000-0005-0000-0000-000028040000}"/>
    <cellStyle name="_Book2 4 33" xfId="1072" xr:uid="{00000000-0005-0000-0000-000029040000}"/>
    <cellStyle name="_Book2 4 34" xfId="1073" xr:uid="{00000000-0005-0000-0000-00002A040000}"/>
    <cellStyle name="_Book2 4 35" xfId="1074" xr:uid="{00000000-0005-0000-0000-00002B040000}"/>
    <cellStyle name="_Book2 4 36" xfId="1075" xr:uid="{00000000-0005-0000-0000-00002C040000}"/>
    <cellStyle name="_Book2 4 37" xfId="1076" xr:uid="{00000000-0005-0000-0000-00002D040000}"/>
    <cellStyle name="_Book2 4 38" xfId="1077" xr:uid="{00000000-0005-0000-0000-00002E040000}"/>
    <cellStyle name="_Book2 4 39" xfId="1078" xr:uid="{00000000-0005-0000-0000-00002F040000}"/>
    <cellStyle name="_Book2 4 4" xfId="1079" xr:uid="{00000000-0005-0000-0000-000030040000}"/>
    <cellStyle name="_Book2 4 4 2" xfId="1080" xr:uid="{00000000-0005-0000-0000-000031040000}"/>
    <cellStyle name="_Book2 4 40" xfId="1081" xr:uid="{00000000-0005-0000-0000-000032040000}"/>
    <cellStyle name="_Book2 4 41" xfId="1082" xr:uid="{00000000-0005-0000-0000-000033040000}"/>
    <cellStyle name="_Book2 4 42" xfId="1083" xr:uid="{00000000-0005-0000-0000-000034040000}"/>
    <cellStyle name="_Book2 4 43" xfId="1084" xr:uid="{00000000-0005-0000-0000-000035040000}"/>
    <cellStyle name="_Book2 4 44" xfId="1085" xr:uid="{00000000-0005-0000-0000-000036040000}"/>
    <cellStyle name="_Book2 4 45" xfId="1086" xr:uid="{00000000-0005-0000-0000-000037040000}"/>
    <cellStyle name="_Book2 4 5" xfId="1087" xr:uid="{00000000-0005-0000-0000-000038040000}"/>
    <cellStyle name="_Book2 4 5 2" xfId="1088" xr:uid="{00000000-0005-0000-0000-000039040000}"/>
    <cellStyle name="_Book2 4 6" xfId="1089" xr:uid="{00000000-0005-0000-0000-00003A040000}"/>
    <cellStyle name="_Book2 4 6 2" xfId="1090" xr:uid="{00000000-0005-0000-0000-00003B040000}"/>
    <cellStyle name="_Book2 4 7" xfId="1091" xr:uid="{00000000-0005-0000-0000-00003C040000}"/>
    <cellStyle name="_Book2 4 7 2" xfId="1092" xr:uid="{00000000-0005-0000-0000-00003D040000}"/>
    <cellStyle name="_Book2 4 8" xfId="1093" xr:uid="{00000000-0005-0000-0000-00003E040000}"/>
    <cellStyle name="_Book2 4 8 2" xfId="1094" xr:uid="{00000000-0005-0000-0000-00003F040000}"/>
    <cellStyle name="_Book2 4 9" xfId="1095" xr:uid="{00000000-0005-0000-0000-000040040000}"/>
    <cellStyle name="_Book2 4 9 2" xfId="1096" xr:uid="{00000000-0005-0000-0000-000041040000}"/>
    <cellStyle name="_Book2 40" xfId="1097" xr:uid="{00000000-0005-0000-0000-000042040000}"/>
    <cellStyle name="_Book2 41" xfId="1098" xr:uid="{00000000-0005-0000-0000-000043040000}"/>
    <cellStyle name="_Book2 42" xfId="1099" xr:uid="{00000000-0005-0000-0000-000044040000}"/>
    <cellStyle name="_Book2 43" xfId="1100" xr:uid="{00000000-0005-0000-0000-000045040000}"/>
    <cellStyle name="_Book2 44" xfId="1101" xr:uid="{00000000-0005-0000-0000-000046040000}"/>
    <cellStyle name="_Book2 45" xfId="1102" xr:uid="{00000000-0005-0000-0000-000047040000}"/>
    <cellStyle name="_Book2 46" xfId="1103" xr:uid="{00000000-0005-0000-0000-000048040000}"/>
    <cellStyle name="_Book2 47" xfId="1104" xr:uid="{00000000-0005-0000-0000-000049040000}"/>
    <cellStyle name="_Book2 48" xfId="1105" xr:uid="{00000000-0005-0000-0000-00004A040000}"/>
    <cellStyle name="_Book2 49" xfId="1106" xr:uid="{00000000-0005-0000-0000-00004B040000}"/>
    <cellStyle name="_Book2 5" xfId="1107" xr:uid="{00000000-0005-0000-0000-00004C040000}"/>
    <cellStyle name="_x0013__Book2 5" xfId="1108" xr:uid="{00000000-0005-0000-0000-00004D040000}"/>
    <cellStyle name="_Book2 5 2" xfId="1109" xr:uid="{00000000-0005-0000-0000-00004E040000}"/>
    <cellStyle name="_x0013__Book2 5 2" xfId="1110" xr:uid="{00000000-0005-0000-0000-00004F040000}"/>
    <cellStyle name="_Book2 5 2 2" xfId="1111" xr:uid="{00000000-0005-0000-0000-000050040000}"/>
    <cellStyle name="_Book2 5 3" xfId="1112" xr:uid="{00000000-0005-0000-0000-000051040000}"/>
    <cellStyle name="_Book2 5 3 2" xfId="1113" xr:uid="{00000000-0005-0000-0000-000052040000}"/>
    <cellStyle name="_Book2 5 4" xfId="1114" xr:uid="{00000000-0005-0000-0000-000053040000}"/>
    <cellStyle name="_Book2 5 4 2" xfId="1115" xr:uid="{00000000-0005-0000-0000-000054040000}"/>
    <cellStyle name="_Book2 5 5" xfId="1116" xr:uid="{00000000-0005-0000-0000-000055040000}"/>
    <cellStyle name="_Book2 5 5 2" xfId="1117" xr:uid="{00000000-0005-0000-0000-000056040000}"/>
    <cellStyle name="_Book2 5 6" xfId="1118" xr:uid="{00000000-0005-0000-0000-000057040000}"/>
    <cellStyle name="_Book2 5 6 2" xfId="1119" xr:uid="{00000000-0005-0000-0000-000058040000}"/>
    <cellStyle name="_Book2 5 7" xfId="1120" xr:uid="{00000000-0005-0000-0000-000059040000}"/>
    <cellStyle name="_Book2 50" xfId="1121" xr:uid="{00000000-0005-0000-0000-00005A040000}"/>
    <cellStyle name="_Book2 51" xfId="1122" xr:uid="{00000000-0005-0000-0000-00005B040000}"/>
    <cellStyle name="_Book2 52" xfId="1123" xr:uid="{00000000-0005-0000-0000-00005C040000}"/>
    <cellStyle name="_Book2 53" xfId="1124" xr:uid="{00000000-0005-0000-0000-00005D040000}"/>
    <cellStyle name="_Book2 54" xfId="1125" xr:uid="{00000000-0005-0000-0000-00005E040000}"/>
    <cellStyle name="_Book2 55" xfId="1126" xr:uid="{00000000-0005-0000-0000-00005F040000}"/>
    <cellStyle name="_Book2 6" xfId="1127" xr:uid="{00000000-0005-0000-0000-000060040000}"/>
    <cellStyle name="_x0013__Book2 6" xfId="1128" xr:uid="{00000000-0005-0000-0000-000061040000}"/>
    <cellStyle name="_Book2 6 2" xfId="1129" xr:uid="{00000000-0005-0000-0000-000062040000}"/>
    <cellStyle name="_x0013__Book2 6 2" xfId="1130" xr:uid="{00000000-0005-0000-0000-000063040000}"/>
    <cellStyle name="_Book2 7" xfId="1131" xr:uid="{00000000-0005-0000-0000-000064040000}"/>
    <cellStyle name="_x0013__Book2 7" xfId="1132" xr:uid="{00000000-0005-0000-0000-000065040000}"/>
    <cellStyle name="_Book2 7 2" xfId="1133" xr:uid="{00000000-0005-0000-0000-000066040000}"/>
    <cellStyle name="_x0013__Book2 7 2" xfId="1134" xr:uid="{00000000-0005-0000-0000-000067040000}"/>
    <cellStyle name="_Book2 8" xfId="1135" xr:uid="{00000000-0005-0000-0000-000068040000}"/>
    <cellStyle name="_x0013__Book2 8" xfId="1136" xr:uid="{00000000-0005-0000-0000-000069040000}"/>
    <cellStyle name="_Book2 8 2" xfId="1137" xr:uid="{00000000-0005-0000-0000-00006A040000}"/>
    <cellStyle name="_x0013__Book2 8 2" xfId="1138" xr:uid="{00000000-0005-0000-0000-00006B040000}"/>
    <cellStyle name="_Book2 9" xfId="1139" xr:uid="{00000000-0005-0000-0000-00006C040000}"/>
    <cellStyle name="_x0013__Book2 9" xfId="1140" xr:uid="{00000000-0005-0000-0000-00006D040000}"/>
    <cellStyle name="_Book2 9 2" xfId="1141" xr:uid="{00000000-0005-0000-0000-00006E040000}"/>
    <cellStyle name="_x0013__Book2 9 2" xfId="1142" xr:uid="{00000000-0005-0000-0000-00006F040000}"/>
    <cellStyle name="_Book2_04 07E Wild Horse Wind Expansion (C) (2)" xfId="1143" xr:uid="{00000000-0005-0000-0000-000070040000}"/>
    <cellStyle name="_Book2_04 07E Wild Horse Wind Expansion (C) (2) 2" xfId="1144" xr:uid="{00000000-0005-0000-0000-000071040000}"/>
    <cellStyle name="_Book2_04 07E Wild Horse Wind Expansion (C) (2) 2 2" xfId="1145" xr:uid="{00000000-0005-0000-0000-000072040000}"/>
    <cellStyle name="_Book2_04 07E Wild Horse Wind Expansion (C) (2) 3" xfId="1146" xr:uid="{00000000-0005-0000-0000-000073040000}"/>
    <cellStyle name="_Book2_04 07E Wild Horse Wind Expansion (C) (2)_Adj Bench DR 3 for Initial Briefs (Electric)" xfId="1147" xr:uid="{00000000-0005-0000-0000-000074040000}"/>
    <cellStyle name="_Book2_04 07E Wild Horse Wind Expansion (C) (2)_Adj Bench DR 3 for Initial Briefs (Electric) 2" xfId="1148" xr:uid="{00000000-0005-0000-0000-000075040000}"/>
    <cellStyle name="_Book2_04 07E Wild Horse Wind Expansion (C) (2)_Adj Bench DR 3 for Initial Briefs (Electric) 2 2" xfId="1149" xr:uid="{00000000-0005-0000-0000-000076040000}"/>
    <cellStyle name="_Book2_04 07E Wild Horse Wind Expansion (C) (2)_Adj Bench DR 3 for Initial Briefs (Electric) 3" xfId="1150" xr:uid="{00000000-0005-0000-0000-000077040000}"/>
    <cellStyle name="_Book2_04 07E Wild Horse Wind Expansion (C) (2)_Book1" xfId="1151" xr:uid="{00000000-0005-0000-0000-000078040000}"/>
    <cellStyle name="_Book2_04 07E Wild Horse Wind Expansion (C) (2)_Electric Rev Req Model (2009 GRC) " xfId="1152" xr:uid="{00000000-0005-0000-0000-000079040000}"/>
    <cellStyle name="_Book2_04 07E Wild Horse Wind Expansion (C) (2)_Electric Rev Req Model (2009 GRC)  2" xfId="1153" xr:uid="{00000000-0005-0000-0000-00007A040000}"/>
    <cellStyle name="_Book2_04 07E Wild Horse Wind Expansion (C) (2)_Electric Rev Req Model (2009 GRC)  2 2" xfId="1154" xr:uid="{00000000-0005-0000-0000-00007B040000}"/>
    <cellStyle name="_Book2_04 07E Wild Horse Wind Expansion (C) (2)_Electric Rev Req Model (2009 GRC)  3" xfId="1155" xr:uid="{00000000-0005-0000-0000-00007C040000}"/>
    <cellStyle name="_Book2_04 07E Wild Horse Wind Expansion (C) (2)_Electric Rev Req Model (2009 GRC) Rebuttal" xfId="1156" xr:uid="{00000000-0005-0000-0000-00007D040000}"/>
    <cellStyle name="_Book2_04 07E Wild Horse Wind Expansion (C) (2)_Electric Rev Req Model (2009 GRC) Rebuttal 2" xfId="1157" xr:uid="{00000000-0005-0000-0000-00007E040000}"/>
    <cellStyle name="_Book2_04 07E Wild Horse Wind Expansion (C) (2)_Electric Rev Req Model (2009 GRC) Rebuttal 2 2" xfId="1158" xr:uid="{00000000-0005-0000-0000-00007F040000}"/>
    <cellStyle name="_Book2_04 07E Wild Horse Wind Expansion (C) (2)_Electric Rev Req Model (2009 GRC) Rebuttal 3" xfId="1159" xr:uid="{00000000-0005-0000-0000-000080040000}"/>
    <cellStyle name="_Book2_04 07E Wild Horse Wind Expansion (C) (2)_Electric Rev Req Model (2009 GRC) Rebuttal REmoval of New  WH Solar AdjustMI" xfId="1160" xr:uid="{00000000-0005-0000-0000-000081040000}"/>
    <cellStyle name="_Book2_04 07E Wild Horse Wind Expansion (C) (2)_Electric Rev Req Model (2009 GRC) Rebuttal REmoval of New  WH Solar AdjustMI 2" xfId="1161" xr:uid="{00000000-0005-0000-0000-000082040000}"/>
    <cellStyle name="_Book2_04 07E Wild Horse Wind Expansion (C) (2)_Electric Rev Req Model (2009 GRC) Rebuttal REmoval of New  WH Solar AdjustMI 2 2" xfId="1162" xr:uid="{00000000-0005-0000-0000-000083040000}"/>
    <cellStyle name="_Book2_04 07E Wild Horse Wind Expansion (C) (2)_Electric Rev Req Model (2009 GRC) Rebuttal REmoval of New  WH Solar AdjustMI 3" xfId="1163" xr:uid="{00000000-0005-0000-0000-000084040000}"/>
    <cellStyle name="_Book2_04 07E Wild Horse Wind Expansion (C) (2)_Electric Rev Req Model (2009 GRC) Revised 01-18-2010" xfId="1164" xr:uid="{00000000-0005-0000-0000-000085040000}"/>
    <cellStyle name="_Book2_04 07E Wild Horse Wind Expansion (C) (2)_Electric Rev Req Model (2009 GRC) Revised 01-18-2010 2" xfId="1165" xr:uid="{00000000-0005-0000-0000-000086040000}"/>
    <cellStyle name="_Book2_04 07E Wild Horse Wind Expansion (C) (2)_Electric Rev Req Model (2009 GRC) Revised 01-18-2010 2 2" xfId="1166" xr:uid="{00000000-0005-0000-0000-000087040000}"/>
    <cellStyle name="_Book2_04 07E Wild Horse Wind Expansion (C) (2)_Electric Rev Req Model (2009 GRC) Revised 01-18-2010 3" xfId="1167" xr:uid="{00000000-0005-0000-0000-000088040000}"/>
    <cellStyle name="_Book2_04 07E Wild Horse Wind Expansion (C) (2)_Electric Rev Req Model (2010 GRC)" xfId="1168" xr:uid="{00000000-0005-0000-0000-000089040000}"/>
    <cellStyle name="_Book2_04 07E Wild Horse Wind Expansion (C) (2)_Electric Rev Req Model (2010 GRC) SF" xfId="1169" xr:uid="{00000000-0005-0000-0000-00008A040000}"/>
    <cellStyle name="_Book2_04 07E Wild Horse Wind Expansion (C) (2)_Final Order Electric EXHIBIT A-1" xfId="1170" xr:uid="{00000000-0005-0000-0000-00008B040000}"/>
    <cellStyle name="_Book2_04 07E Wild Horse Wind Expansion (C) (2)_Final Order Electric EXHIBIT A-1 2" xfId="1171" xr:uid="{00000000-0005-0000-0000-00008C040000}"/>
    <cellStyle name="_Book2_04 07E Wild Horse Wind Expansion (C) (2)_Final Order Electric EXHIBIT A-1 2 2" xfId="1172" xr:uid="{00000000-0005-0000-0000-00008D040000}"/>
    <cellStyle name="_Book2_04 07E Wild Horse Wind Expansion (C) (2)_Final Order Electric EXHIBIT A-1 3" xfId="1173" xr:uid="{00000000-0005-0000-0000-00008E040000}"/>
    <cellStyle name="_Book2_04 07E Wild Horse Wind Expansion (C) (2)_TENASKA REGULATORY ASSET" xfId="1174" xr:uid="{00000000-0005-0000-0000-00008F040000}"/>
    <cellStyle name="_Book2_04 07E Wild Horse Wind Expansion (C) (2)_TENASKA REGULATORY ASSET 2" xfId="1175" xr:uid="{00000000-0005-0000-0000-000090040000}"/>
    <cellStyle name="_Book2_04 07E Wild Horse Wind Expansion (C) (2)_TENASKA REGULATORY ASSET 2 2" xfId="1176" xr:uid="{00000000-0005-0000-0000-000091040000}"/>
    <cellStyle name="_Book2_04 07E Wild Horse Wind Expansion (C) (2)_TENASKA REGULATORY ASSET 3" xfId="1177" xr:uid="{00000000-0005-0000-0000-000092040000}"/>
    <cellStyle name="_Book2_16.37E Wild Horse Expansion DeferralRevwrkingfile SF" xfId="1178" xr:uid="{00000000-0005-0000-0000-000093040000}"/>
    <cellStyle name="_Book2_16.37E Wild Horse Expansion DeferralRevwrkingfile SF 2" xfId="1179" xr:uid="{00000000-0005-0000-0000-000094040000}"/>
    <cellStyle name="_Book2_16.37E Wild Horse Expansion DeferralRevwrkingfile SF 2 2" xfId="1180" xr:uid="{00000000-0005-0000-0000-000095040000}"/>
    <cellStyle name="_Book2_16.37E Wild Horse Expansion DeferralRevwrkingfile SF 3" xfId="1181" xr:uid="{00000000-0005-0000-0000-000096040000}"/>
    <cellStyle name="_Book2_2009 Compliance Filing PCA Exhibits for GRC" xfId="1182" xr:uid="{00000000-0005-0000-0000-000097040000}"/>
    <cellStyle name="_Book2_2009 GRC Compl Filing - Exhibit D" xfId="1183" xr:uid="{00000000-0005-0000-0000-000098040000}"/>
    <cellStyle name="_Book2_2009 GRC Compl Filing - Exhibit D 2" xfId="1184" xr:uid="{00000000-0005-0000-0000-000099040000}"/>
    <cellStyle name="_Book2_3.01 Income Statement" xfId="1185" xr:uid="{00000000-0005-0000-0000-00009A040000}"/>
    <cellStyle name="_Book2_4 31 Regulatory Assets and Liabilities  7 06- Exhibit D" xfId="1186" xr:uid="{00000000-0005-0000-0000-00009B040000}"/>
    <cellStyle name="_Book2_4 31 Regulatory Assets and Liabilities  7 06- Exhibit D 2" xfId="1187" xr:uid="{00000000-0005-0000-0000-00009C040000}"/>
    <cellStyle name="_Book2_4 31 Regulatory Assets and Liabilities  7 06- Exhibit D 2 2" xfId="1188" xr:uid="{00000000-0005-0000-0000-00009D040000}"/>
    <cellStyle name="_Book2_4 31 Regulatory Assets and Liabilities  7 06- Exhibit D 3" xfId="1189" xr:uid="{00000000-0005-0000-0000-00009E040000}"/>
    <cellStyle name="_Book2_4 31 Regulatory Assets and Liabilities  7 06- Exhibit D_NIM Summary" xfId="1190" xr:uid="{00000000-0005-0000-0000-00009F040000}"/>
    <cellStyle name="_Book2_4 31 Regulatory Assets and Liabilities  7 06- Exhibit D_NIM Summary 2" xfId="1191" xr:uid="{00000000-0005-0000-0000-0000A0040000}"/>
    <cellStyle name="_Book2_4 32 Regulatory Assets and Liabilities  7 06- Exhibit D" xfId="1192" xr:uid="{00000000-0005-0000-0000-0000A1040000}"/>
    <cellStyle name="_Book2_4 32 Regulatory Assets and Liabilities  7 06- Exhibit D 2" xfId="1193" xr:uid="{00000000-0005-0000-0000-0000A2040000}"/>
    <cellStyle name="_Book2_4 32 Regulatory Assets and Liabilities  7 06- Exhibit D 2 2" xfId="1194" xr:uid="{00000000-0005-0000-0000-0000A3040000}"/>
    <cellStyle name="_Book2_4 32 Regulatory Assets and Liabilities  7 06- Exhibit D 3" xfId="1195" xr:uid="{00000000-0005-0000-0000-0000A4040000}"/>
    <cellStyle name="_Book2_4 32 Regulatory Assets and Liabilities  7 06- Exhibit D_NIM Summary" xfId="1196" xr:uid="{00000000-0005-0000-0000-0000A5040000}"/>
    <cellStyle name="_Book2_4 32 Regulatory Assets and Liabilities  7 06- Exhibit D_NIM Summary 2" xfId="1197" xr:uid="{00000000-0005-0000-0000-0000A6040000}"/>
    <cellStyle name="_Book2_ACCOUNTS" xfId="1198" xr:uid="{00000000-0005-0000-0000-0000A7040000}"/>
    <cellStyle name="_x0013__Book2_Adj Bench DR 3 for Initial Briefs (Electric)" xfId="1199" xr:uid="{00000000-0005-0000-0000-0000A8040000}"/>
    <cellStyle name="_x0013__Book2_Adj Bench DR 3 for Initial Briefs (Electric) 2" xfId="1200" xr:uid="{00000000-0005-0000-0000-0000A9040000}"/>
    <cellStyle name="_x0013__Book2_Adj Bench DR 3 for Initial Briefs (Electric) 2 2" xfId="1201" xr:uid="{00000000-0005-0000-0000-0000AA040000}"/>
    <cellStyle name="_x0013__Book2_Adj Bench DR 3 for Initial Briefs (Electric) 3" xfId="1202" xr:uid="{00000000-0005-0000-0000-0000AB040000}"/>
    <cellStyle name="_Book2_AURORA Total New" xfId="1203" xr:uid="{00000000-0005-0000-0000-0000AC040000}"/>
    <cellStyle name="_Book2_AURORA Total New 2" xfId="1204" xr:uid="{00000000-0005-0000-0000-0000AD040000}"/>
    <cellStyle name="_Book2_Book2" xfId="1205" xr:uid="{00000000-0005-0000-0000-0000AE040000}"/>
    <cellStyle name="_Book2_Book2 2" xfId="1206" xr:uid="{00000000-0005-0000-0000-0000AF040000}"/>
    <cellStyle name="_Book2_Book2 2 2" xfId="1207" xr:uid="{00000000-0005-0000-0000-0000B0040000}"/>
    <cellStyle name="_Book2_Book2 3" xfId="1208" xr:uid="{00000000-0005-0000-0000-0000B1040000}"/>
    <cellStyle name="_Book2_Book2_Adj Bench DR 3 for Initial Briefs (Electric)" xfId="1209" xr:uid="{00000000-0005-0000-0000-0000B2040000}"/>
    <cellStyle name="_Book2_Book2_Adj Bench DR 3 for Initial Briefs (Electric) 2" xfId="1210" xr:uid="{00000000-0005-0000-0000-0000B3040000}"/>
    <cellStyle name="_Book2_Book2_Adj Bench DR 3 for Initial Briefs (Electric) 2 2" xfId="1211" xr:uid="{00000000-0005-0000-0000-0000B4040000}"/>
    <cellStyle name="_Book2_Book2_Adj Bench DR 3 for Initial Briefs (Electric) 3" xfId="1212" xr:uid="{00000000-0005-0000-0000-0000B5040000}"/>
    <cellStyle name="_Book2_Book2_Electric Rev Req Model (2009 GRC) Rebuttal" xfId="1213" xr:uid="{00000000-0005-0000-0000-0000B6040000}"/>
    <cellStyle name="_Book2_Book2_Electric Rev Req Model (2009 GRC) Rebuttal 2" xfId="1214" xr:uid="{00000000-0005-0000-0000-0000B7040000}"/>
    <cellStyle name="_Book2_Book2_Electric Rev Req Model (2009 GRC) Rebuttal 2 2" xfId="1215" xr:uid="{00000000-0005-0000-0000-0000B8040000}"/>
    <cellStyle name="_Book2_Book2_Electric Rev Req Model (2009 GRC) Rebuttal 3" xfId="1216" xr:uid="{00000000-0005-0000-0000-0000B9040000}"/>
    <cellStyle name="_Book2_Book2_Electric Rev Req Model (2009 GRC) Rebuttal REmoval of New  WH Solar AdjustMI" xfId="1217" xr:uid="{00000000-0005-0000-0000-0000BA040000}"/>
    <cellStyle name="_Book2_Book2_Electric Rev Req Model (2009 GRC) Rebuttal REmoval of New  WH Solar AdjustMI 2" xfId="1218" xr:uid="{00000000-0005-0000-0000-0000BB040000}"/>
    <cellStyle name="_Book2_Book2_Electric Rev Req Model (2009 GRC) Rebuttal REmoval of New  WH Solar AdjustMI 2 2" xfId="1219" xr:uid="{00000000-0005-0000-0000-0000BC040000}"/>
    <cellStyle name="_Book2_Book2_Electric Rev Req Model (2009 GRC) Rebuttal REmoval of New  WH Solar AdjustMI 3" xfId="1220" xr:uid="{00000000-0005-0000-0000-0000BD040000}"/>
    <cellStyle name="_Book2_Book2_Electric Rev Req Model (2009 GRC) Revised 01-18-2010" xfId="1221" xr:uid="{00000000-0005-0000-0000-0000BE040000}"/>
    <cellStyle name="_Book2_Book2_Electric Rev Req Model (2009 GRC) Revised 01-18-2010 2" xfId="1222" xr:uid="{00000000-0005-0000-0000-0000BF040000}"/>
    <cellStyle name="_Book2_Book2_Electric Rev Req Model (2009 GRC) Revised 01-18-2010 2 2" xfId="1223" xr:uid="{00000000-0005-0000-0000-0000C0040000}"/>
    <cellStyle name="_Book2_Book2_Electric Rev Req Model (2009 GRC) Revised 01-18-2010 3" xfId="1224" xr:uid="{00000000-0005-0000-0000-0000C1040000}"/>
    <cellStyle name="_Book2_Book2_Final Order Electric EXHIBIT A-1" xfId="1225" xr:uid="{00000000-0005-0000-0000-0000C2040000}"/>
    <cellStyle name="_Book2_Book2_Final Order Electric EXHIBIT A-1 2" xfId="1226" xr:uid="{00000000-0005-0000-0000-0000C3040000}"/>
    <cellStyle name="_Book2_Book2_Final Order Electric EXHIBIT A-1 2 2" xfId="1227" xr:uid="{00000000-0005-0000-0000-0000C4040000}"/>
    <cellStyle name="_Book2_Book2_Final Order Electric EXHIBIT A-1 3" xfId="1228" xr:uid="{00000000-0005-0000-0000-0000C5040000}"/>
    <cellStyle name="_Book2_Book4" xfId="1229" xr:uid="{00000000-0005-0000-0000-0000C6040000}"/>
    <cellStyle name="_Book2_Book4 2" xfId="1230" xr:uid="{00000000-0005-0000-0000-0000C7040000}"/>
    <cellStyle name="_Book2_Book4 2 2" xfId="1231" xr:uid="{00000000-0005-0000-0000-0000C8040000}"/>
    <cellStyle name="_Book2_Book4 3" xfId="1232" xr:uid="{00000000-0005-0000-0000-0000C9040000}"/>
    <cellStyle name="_Book2_Book9" xfId="1233" xr:uid="{00000000-0005-0000-0000-0000CA040000}"/>
    <cellStyle name="_Book2_Book9 2" xfId="1234" xr:uid="{00000000-0005-0000-0000-0000CB040000}"/>
    <cellStyle name="_Book2_Book9 2 2" xfId="1235" xr:uid="{00000000-0005-0000-0000-0000CC040000}"/>
    <cellStyle name="_Book2_Book9 3" xfId="1236" xr:uid="{00000000-0005-0000-0000-0000CD040000}"/>
    <cellStyle name="_Book2_Check the Interest Calculation" xfId="1237" xr:uid="{00000000-0005-0000-0000-0000CE040000}"/>
    <cellStyle name="_Book2_Check the Interest Calculation_Scenario 1 REC vs PTC Offset" xfId="1238" xr:uid="{00000000-0005-0000-0000-0000CF040000}"/>
    <cellStyle name="_Book2_Check the Interest Calculation_Scenario 3" xfId="1239" xr:uid="{00000000-0005-0000-0000-0000D0040000}"/>
    <cellStyle name="_Book2_Chelan PUD Power Costs (8-10)" xfId="1240" xr:uid="{00000000-0005-0000-0000-0000D1040000}"/>
    <cellStyle name="_x0013__Book2_Electric Rev Req Model (2009 GRC) Rebuttal" xfId="1241" xr:uid="{00000000-0005-0000-0000-0000D2040000}"/>
    <cellStyle name="_x0013__Book2_Electric Rev Req Model (2009 GRC) Rebuttal 2" xfId="1242" xr:uid="{00000000-0005-0000-0000-0000D3040000}"/>
    <cellStyle name="_x0013__Book2_Electric Rev Req Model (2009 GRC) Rebuttal 2 2" xfId="1243" xr:uid="{00000000-0005-0000-0000-0000D4040000}"/>
    <cellStyle name="_x0013__Book2_Electric Rev Req Model (2009 GRC) Rebuttal 3" xfId="1244" xr:uid="{00000000-0005-0000-0000-0000D5040000}"/>
    <cellStyle name="_x0013__Book2_Electric Rev Req Model (2009 GRC) Rebuttal REmoval of New  WH Solar AdjustMI" xfId="1245" xr:uid="{00000000-0005-0000-0000-0000D6040000}"/>
    <cellStyle name="_x0013__Book2_Electric Rev Req Model (2009 GRC) Rebuttal REmoval of New  WH Solar AdjustMI 2" xfId="1246" xr:uid="{00000000-0005-0000-0000-0000D7040000}"/>
    <cellStyle name="_x0013__Book2_Electric Rev Req Model (2009 GRC) Rebuttal REmoval of New  WH Solar AdjustMI 2 2" xfId="1247" xr:uid="{00000000-0005-0000-0000-0000D8040000}"/>
    <cellStyle name="_x0013__Book2_Electric Rev Req Model (2009 GRC) Rebuttal REmoval of New  WH Solar AdjustMI 3" xfId="1248" xr:uid="{00000000-0005-0000-0000-0000D9040000}"/>
    <cellStyle name="_x0013__Book2_Electric Rev Req Model (2009 GRC) Revised 01-18-2010" xfId="1249" xr:uid="{00000000-0005-0000-0000-0000DA040000}"/>
    <cellStyle name="_x0013__Book2_Electric Rev Req Model (2009 GRC) Revised 01-18-2010 2" xfId="1250" xr:uid="{00000000-0005-0000-0000-0000DB040000}"/>
    <cellStyle name="_x0013__Book2_Electric Rev Req Model (2009 GRC) Revised 01-18-2010 2 2" xfId="1251" xr:uid="{00000000-0005-0000-0000-0000DC040000}"/>
    <cellStyle name="_x0013__Book2_Electric Rev Req Model (2009 GRC) Revised 01-18-2010 3" xfId="1252" xr:uid="{00000000-0005-0000-0000-0000DD040000}"/>
    <cellStyle name="_x0013__Book2_Final Order Electric EXHIBIT A-1" xfId="1253" xr:uid="{00000000-0005-0000-0000-0000DE040000}"/>
    <cellStyle name="_x0013__Book2_Final Order Electric EXHIBIT A-1 2" xfId="1254" xr:uid="{00000000-0005-0000-0000-0000DF040000}"/>
    <cellStyle name="_x0013__Book2_Final Order Electric EXHIBIT A-1 2 2" xfId="1255" xr:uid="{00000000-0005-0000-0000-0000E0040000}"/>
    <cellStyle name="_x0013__Book2_Final Order Electric EXHIBIT A-1 3" xfId="1256" xr:uid="{00000000-0005-0000-0000-0000E1040000}"/>
    <cellStyle name="_Book2_Gas Rev Req Model (2010 GRC)" xfId="1257" xr:uid="{00000000-0005-0000-0000-0000E2040000}"/>
    <cellStyle name="_Book2_INPUTS" xfId="1258" xr:uid="{00000000-0005-0000-0000-0000E3040000}"/>
    <cellStyle name="_Book2_INPUTS 2" xfId="1259" xr:uid="{00000000-0005-0000-0000-0000E4040000}"/>
    <cellStyle name="_Book2_INPUTS 2 2" xfId="1260" xr:uid="{00000000-0005-0000-0000-0000E5040000}"/>
    <cellStyle name="_Book2_INPUTS 3" xfId="1261" xr:uid="{00000000-0005-0000-0000-0000E6040000}"/>
    <cellStyle name="_Book2_NIM Summary" xfId="1262" xr:uid="{00000000-0005-0000-0000-0000E7040000}"/>
    <cellStyle name="_Book2_NIM Summary 09GRC" xfId="1263" xr:uid="{00000000-0005-0000-0000-0000E8040000}"/>
    <cellStyle name="_Book2_NIM Summary 09GRC 2" xfId="1264" xr:uid="{00000000-0005-0000-0000-0000E9040000}"/>
    <cellStyle name="_Book2_NIM Summary 2" xfId="1265" xr:uid="{00000000-0005-0000-0000-0000EA040000}"/>
    <cellStyle name="_Book2_NIM Summary 3" xfId="1266" xr:uid="{00000000-0005-0000-0000-0000EB040000}"/>
    <cellStyle name="_Book2_NIM Summary 4" xfId="1267" xr:uid="{00000000-0005-0000-0000-0000EC040000}"/>
    <cellStyle name="_Book2_NIM Summary 5" xfId="1268" xr:uid="{00000000-0005-0000-0000-0000ED040000}"/>
    <cellStyle name="_Book2_NIM Summary 6" xfId="1269" xr:uid="{00000000-0005-0000-0000-0000EE040000}"/>
    <cellStyle name="_Book2_NIM Summary 7" xfId="1270" xr:uid="{00000000-0005-0000-0000-0000EF040000}"/>
    <cellStyle name="_Book2_NIM Summary 8" xfId="1271" xr:uid="{00000000-0005-0000-0000-0000F0040000}"/>
    <cellStyle name="_Book2_NIM Summary 9" xfId="1272" xr:uid="{00000000-0005-0000-0000-0000F1040000}"/>
    <cellStyle name="_Book2_PCA 10 -  Exhibit D from A Kellogg Jan 2011" xfId="1273" xr:uid="{00000000-0005-0000-0000-0000F2040000}"/>
    <cellStyle name="_Book2_PCA 10 -  Exhibit D from A Kellogg July 2011" xfId="1274" xr:uid="{00000000-0005-0000-0000-0000F3040000}"/>
    <cellStyle name="_Book2_PCA 10 -  Exhibit D from S Free Rcv'd 12-11" xfId="1275" xr:uid="{00000000-0005-0000-0000-0000F4040000}"/>
    <cellStyle name="_Book2_PCA 9 -  Exhibit D April 2010" xfId="1276" xr:uid="{00000000-0005-0000-0000-0000F5040000}"/>
    <cellStyle name="_Book2_PCA 9 -  Exhibit D April 2010 (3)" xfId="1277" xr:uid="{00000000-0005-0000-0000-0000F6040000}"/>
    <cellStyle name="_Book2_PCA 9 -  Exhibit D April 2010 (3) 2" xfId="1278" xr:uid="{00000000-0005-0000-0000-0000F7040000}"/>
    <cellStyle name="_Book2_PCA 9 -  Exhibit D Nov 2010" xfId="1279" xr:uid="{00000000-0005-0000-0000-0000F8040000}"/>
    <cellStyle name="_Book2_PCA 9 - Exhibit D at August 2010" xfId="1280" xr:uid="{00000000-0005-0000-0000-0000F9040000}"/>
    <cellStyle name="_Book2_PCA 9 - Exhibit D June 2010 GRC" xfId="1281" xr:uid="{00000000-0005-0000-0000-0000FA040000}"/>
    <cellStyle name="_Book2_Power Costs - Comparison bx Rbtl-Staff-Jt-PC" xfId="1282" xr:uid="{00000000-0005-0000-0000-0000FB040000}"/>
    <cellStyle name="_Book2_Power Costs - Comparison bx Rbtl-Staff-Jt-PC 2" xfId="1283" xr:uid="{00000000-0005-0000-0000-0000FC040000}"/>
    <cellStyle name="_Book2_Power Costs - Comparison bx Rbtl-Staff-Jt-PC 2 2" xfId="1284" xr:uid="{00000000-0005-0000-0000-0000FD040000}"/>
    <cellStyle name="_Book2_Power Costs - Comparison bx Rbtl-Staff-Jt-PC 3" xfId="1285" xr:uid="{00000000-0005-0000-0000-0000FE040000}"/>
    <cellStyle name="_Book2_Power Costs - Comparison bx Rbtl-Staff-Jt-PC_Adj Bench DR 3 for Initial Briefs (Electric)" xfId="1286" xr:uid="{00000000-0005-0000-0000-0000FF040000}"/>
    <cellStyle name="_Book2_Power Costs - Comparison bx Rbtl-Staff-Jt-PC_Adj Bench DR 3 for Initial Briefs (Electric) 2" xfId="1287" xr:uid="{00000000-0005-0000-0000-000000050000}"/>
    <cellStyle name="_Book2_Power Costs - Comparison bx Rbtl-Staff-Jt-PC_Adj Bench DR 3 for Initial Briefs (Electric) 2 2" xfId="1288" xr:uid="{00000000-0005-0000-0000-000001050000}"/>
    <cellStyle name="_Book2_Power Costs - Comparison bx Rbtl-Staff-Jt-PC_Adj Bench DR 3 for Initial Briefs (Electric) 3" xfId="1289" xr:uid="{00000000-0005-0000-0000-000002050000}"/>
    <cellStyle name="_Book2_Power Costs - Comparison bx Rbtl-Staff-Jt-PC_Electric Rev Req Model (2009 GRC) Rebuttal" xfId="1290" xr:uid="{00000000-0005-0000-0000-000003050000}"/>
    <cellStyle name="_Book2_Power Costs - Comparison bx Rbtl-Staff-Jt-PC_Electric Rev Req Model (2009 GRC) Rebuttal 2" xfId="1291" xr:uid="{00000000-0005-0000-0000-000004050000}"/>
    <cellStyle name="_Book2_Power Costs - Comparison bx Rbtl-Staff-Jt-PC_Electric Rev Req Model (2009 GRC) Rebuttal 2 2" xfId="1292" xr:uid="{00000000-0005-0000-0000-000005050000}"/>
    <cellStyle name="_Book2_Power Costs - Comparison bx Rbtl-Staff-Jt-PC_Electric Rev Req Model (2009 GRC) Rebuttal 3" xfId="1293" xr:uid="{00000000-0005-0000-0000-000006050000}"/>
    <cellStyle name="_Book2_Power Costs - Comparison bx Rbtl-Staff-Jt-PC_Electric Rev Req Model (2009 GRC) Rebuttal REmoval of New  WH Solar AdjustMI" xfId="1294" xr:uid="{00000000-0005-0000-0000-000007050000}"/>
    <cellStyle name="_Book2_Power Costs - Comparison bx Rbtl-Staff-Jt-PC_Electric Rev Req Model (2009 GRC) Rebuttal REmoval of New  WH Solar AdjustMI 2" xfId="1295" xr:uid="{00000000-0005-0000-0000-000008050000}"/>
    <cellStyle name="_Book2_Power Costs - Comparison bx Rbtl-Staff-Jt-PC_Electric Rev Req Model (2009 GRC) Rebuttal REmoval of New  WH Solar AdjustMI 2 2" xfId="1296" xr:uid="{00000000-0005-0000-0000-000009050000}"/>
    <cellStyle name="_Book2_Power Costs - Comparison bx Rbtl-Staff-Jt-PC_Electric Rev Req Model (2009 GRC) Rebuttal REmoval of New  WH Solar AdjustMI 3" xfId="1297" xr:uid="{00000000-0005-0000-0000-00000A050000}"/>
    <cellStyle name="_Book2_Power Costs - Comparison bx Rbtl-Staff-Jt-PC_Electric Rev Req Model (2009 GRC) Revised 01-18-2010" xfId="1298" xr:uid="{00000000-0005-0000-0000-00000B050000}"/>
    <cellStyle name="_Book2_Power Costs - Comparison bx Rbtl-Staff-Jt-PC_Electric Rev Req Model (2009 GRC) Revised 01-18-2010 2" xfId="1299" xr:uid="{00000000-0005-0000-0000-00000C050000}"/>
    <cellStyle name="_Book2_Power Costs - Comparison bx Rbtl-Staff-Jt-PC_Electric Rev Req Model (2009 GRC) Revised 01-18-2010 2 2" xfId="1300" xr:uid="{00000000-0005-0000-0000-00000D050000}"/>
    <cellStyle name="_Book2_Power Costs - Comparison bx Rbtl-Staff-Jt-PC_Electric Rev Req Model (2009 GRC) Revised 01-18-2010 3" xfId="1301" xr:uid="{00000000-0005-0000-0000-00000E050000}"/>
    <cellStyle name="_Book2_Power Costs - Comparison bx Rbtl-Staff-Jt-PC_Final Order Electric EXHIBIT A-1" xfId="1302" xr:uid="{00000000-0005-0000-0000-00000F050000}"/>
    <cellStyle name="_Book2_Power Costs - Comparison bx Rbtl-Staff-Jt-PC_Final Order Electric EXHIBIT A-1 2" xfId="1303" xr:uid="{00000000-0005-0000-0000-000010050000}"/>
    <cellStyle name="_Book2_Power Costs - Comparison bx Rbtl-Staff-Jt-PC_Final Order Electric EXHIBIT A-1 2 2" xfId="1304" xr:uid="{00000000-0005-0000-0000-000011050000}"/>
    <cellStyle name="_Book2_Power Costs - Comparison bx Rbtl-Staff-Jt-PC_Final Order Electric EXHIBIT A-1 3" xfId="1305" xr:uid="{00000000-0005-0000-0000-000012050000}"/>
    <cellStyle name="_Book2_Production Adj 4.37" xfId="1306" xr:uid="{00000000-0005-0000-0000-000013050000}"/>
    <cellStyle name="_Book2_Production Adj 4.37 2" xfId="1307" xr:uid="{00000000-0005-0000-0000-000014050000}"/>
    <cellStyle name="_Book2_Production Adj 4.37 2 2" xfId="1308" xr:uid="{00000000-0005-0000-0000-000015050000}"/>
    <cellStyle name="_Book2_Production Adj 4.37 3" xfId="1309" xr:uid="{00000000-0005-0000-0000-000016050000}"/>
    <cellStyle name="_Book2_Purchased Power Adj 4.03" xfId="1310" xr:uid="{00000000-0005-0000-0000-000017050000}"/>
    <cellStyle name="_Book2_Purchased Power Adj 4.03 2" xfId="1311" xr:uid="{00000000-0005-0000-0000-000018050000}"/>
    <cellStyle name="_Book2_Purchased Power Adj 4.03 2 2" xfId="1312" xr:uid="{00000000-0005-0000-0000-000019050000}"/>
    <cellStyle name="_Book2_Purchased Power Adj 4.03 3" xfId="1313" xr:uid="{00000000-0005-0000-0000-00001A050000}"/>
    <cellStyle name="_Book2_Rebuttal Power Costs" xfId="1314" xr:uid="{00000000-0005-0000-0000-00001B050000}"/>
    <cellStyle name="_Book2_Rebuttal Power Costs 2" xfId="1315" xr:uid="{00000000-0005-0000-0000-00001C050000}"/>
    <cellStyle name="_Book2_Rebuttal Power Costs 2 2" xfId="1316" xr:uid="{00000000-0005-0000-0000-00001D050000}"/>
    <cellStyle name="_Book2_Rebuttal Power Costs 3" xfId="1317" xr:uid="{00000000-0005-0000-0000-00001E050000}"/>
    <cellStyle name="_Book2_Rebuttal Power Costs_Adj Bench DR 3 for Initial Briefs (Electric)" xfId="1318" xr:uid="{00000000-0005-0000-0000-00001F050000}"/>
    <cellStyle name="_Book2_Rebuttal Power Costs_Adj Bench DR 3 for Initial Briefs (Electric) 2" xfId="1319" xr:uid="{00000000-0005-0000-0000-000020050000}"/>
    <cellStyle name="_Book2_Rebuttal Power Costs_Adj Bench DR 3 for Initial Briefs (Electric) 2 2" xfId="1320" xr:uid="{00000000-0005-0000-0000-000021050000}"/>
    <cellStyle name="_Book2_Rebuttal Power Costs_Adj Bench DR 3 for Initial Briefs (Electric) 3" xfId="1321" xr:uid="{00000000-0005-0000-0000-000022050000}"/>
    <cellStyle name="_Book2_Rebuttal Power Costs_Electric Rev Req Model (2009 GRC) Rebuttal" xfId="1322" xr:uid="{00000000-0005-0000-0000-000023050000}"/>
    <cellStyle name="_Book2_Rebuttal Power Costs_Electric Rev Req Model (2009 GRC) Rebuttal 2" xfId="1323" xr:uid="{00000000-0005-0000-0000-000024050000}"/>
    <cellStyle name="_Book2_Rebuttal Power Costs_Electric Rev Req Model (2009 GRC) Rebuttal 2 2" xfId="1324" xr:uid="{00000000-0005-0000-0000-000025050000}"/>
    <cellStyle name="_Book2_Rebuttal Power Costs_Electric Rev Req Model (2009 GRC) Rebuttal 3" xfId="1325" xr:uid="{00000000-0005-0000-0000-000026050000}"/>
    <cellStyle name="_Book2_Rebuttal Power Costs_Electric Rev Req Model (2009 GRC) Rebuttal REmoval of New  WH Solar AdjustMI" xfId="1326" xr:uid="{00000000-0005-0000-0000-000027050000}"/>
    <cellStyle name="_Book2_Rebuttal Power Costs_Electric Rev Req Model (2009 GRC) Rebuttal REmoval of New  WH Solar AdjustMI 2" xfId="1327" xr:uid="{00000000-0005-0000-0000-000028050000}"/>
    <cellStyle name="_Book2_Rebuttal Power Costs_Electric Rev Req Model (2009 GRC) Rebuttal REmoval of New  WH Solar AdjustMI 2 2" xfId="1328" xr:uid="{00000000-0005-0000-0000-000029050000}"/>
    <cellStyle name="_Book2_Rebuttal Power Costs_Electric Rev Req Model (2009 GRC) Rebuttal REmoval of New  WH Solar AdjustMI 3" xfId="1329" xr:uid="{00000000-0005-0000-0000-00002A050000}"/>
    <cellStyle name="_Book2_Rebuttal Power Costs_Electric Rev Req Model (2009 GRC) Revised 01-18-2010" xfId="1330" xr:uid="{00000000-0005-0000-0000-00002B050000}"/>
    <cellStyle name="_Book2_Rebuttal Power Costs_Electric Rev Req Model (2009 GRC) Revised 01-18-2010 2" xfId="1331" xr:uid="{00000000-0005-0000-0000-00002C050000}"/>
    <cellStyle name="_Book2_Rebuttal Power Costs_Electric Rev Req Model (2009 GRC) Revised 01-18-2010 2 2" xfId="1332" xr:uid="{00000000-0005-0000-0000-00002D050000}"/>
    <cellStyle name="_Book2_Rebuttal Power Costs_Electric Rev Req Model (2009 GRC) Revised 01-18-2010 3" xfId="1333" xr:uid="{00000000-0005-0000-0000-00002E050000}"/>
    <cellStyle name="_Book2_Rebuttal Power Costs_Final Order Electric EXHIBIT A-1" xfId="1334" xr:uid="{00000000-0005-0000-0000-00002F050000}"/>
    <cellStyle name="_Book2_Rebuttal Power Costs_Final Order Electric EXHIBIT A-1 2" xfId="1335" xr:uid="{00000000-0005-0000-0000-000030050000}"/>
    <cellStyle name="_Book2_Rebuttal Power Costs_Final Order Electric EXHIBIT A-1 2 2" xfId="1336" xr:uid="{00000000-0005-0000-0000-000031050000}"/>
    <cellStyle name="_Book2_Rebuttal Power Costs_Final Order Electric EXHIBIT A-1 3" xfId="1337" xr:uid="{00000000-0005-0000-0000-000032050000}"/>
    <cellStyle name="_Book2_ROR &amp; CONV FACTOR" xfId="1338" xr:uid="{00000000-0005-0000-0000-000033050000}"/>
    <cellStyle name="_Book2_ROR &amp; CONV FACTOR 2" xfId="1339" xr:uid="{00000000-0005-0000-0000-000034050000}"/>
    <cellStyle name="_Book2_ROR &amp; CONV FACTOR 2 2" xfId="1340" xr:uid="{00000000-0005-0000-0000-000035050000}"/>
    <cellStyle name="_Book2_ROR &amp; CONV FACTOR 3" xfId="1341" xr:uid="{00000000-0005-0000-0000-000036050000}"/>
    <cellStyle name="_Book2_ROR 5.02" xfId="1342" xr:uid="{00000000-0005-0000-0000-000037050000}"/>
    <cellStyle name="_Book2_ROR 5.02 2" xfId="1343" xr:uid="{00000000-0005-0000-0000-000038050000}"/>
    <cellStyle name="_Book2_ROR 5.02 2 2" xfId="1344" xr:uid="{00000000-0005-0000-0000-000039050000}"/>
    <cellStyle name="_Book2_ROR 5.02 3" xfId="1345" xr:uid="{00000000-0005-0000-0000-00003A050000}"/>
    <cellStyle name="_Book2_Wind Integration 10GRC" xfId="1346" xr:uid="{00000000-0005-0000-0000-00003B050000}"/>
    <cellStyle name="_Book2_Wind Integration 10GRC 2" xfId="1347" xr:uid="{00000000-0005-0000-0000-00003C050000}"/>
    <cellStyle name="_Book3" xfId="1348" xr:uid="{00000000-0005-0000-0000-00003D050000}"/>
    <cellStyle name="_Book5" xfId="1349" xr:uid="{00000000-0005-0000-0000-00003E050000}"/>
    <cellStyle name="_Book5_Chelan PUD Power Costs (8-10)" xfId="1350" xr:uid="{00000000-0005-0000-0000-00003F050000}"/>
    <cellStyle name="_Book5_DEM-WP(C) Costs Not In AURORA 2010GRC As Filed" xfId="1351" xr:uid="{00000000-0005-0000-0000-000040050000}"/>
    <cellStyle name="_Book5_DEM-WP(C) Costs Not In AURORA 2010GRC As Filed 2" xfId="1352" xr:uid="{00000000-0005-0000-0000-000041050000}"/>
    <cellStyle name="_Book5_NIM Summary" xfId="1353" xr:uid="{00000000-0005-0000-0000-000042050000}"/>
    <cellStyle name="_Book5_NIM Summary 09GRC" xfId="1354" xr:uid="{00000000-0005-0000-0000-000043050000}"/>
    <cellStyle name="_Book5_NIM Summary 2" xfId="1355" xr:uid="{00000000-0005-0000-0000-000044050000}"/>
    <cellStyle name="_Book5_NIM Summary 3" xfId="1356" xr:uid="{00000000-0005-0000-0000-000045050000}"/>
    <cellStyle name="_Book5_NIM Summary 4" xfId="1357" xr:uid="{00000000-0005-0000-0000-000046050000}"/>
    <cellStyle name="_Book5_NIM Summary 5" xfId="1358" xr:uid="{00000000-0005-0000-0000-000047050000}"/>
    <cellStyle name="_Book5_NIM Summary 6" xfId="1359" xr:uid="{00000000-0005-0000-0000-000048050000}"/>
    <cellStyle name="_Book5_NIM Summary 7" xfId="1360" xr:uid="{00000000-0005-0000-0000-000049050000}"/>
    <cellStyle name="_Book5_NIM Summary 8" xfId="1361" xr:uid="{00000000-0005-0000-0000-00004A050000}"/>
    <cellStyle name="_Book5_NIM Summary 9" xfId="1362" xr:uid="{00000000-0005-0000-0000-00004B050000}"/>
    <cellStyle name="_Book5_PCA 9 -  Exhibit D April 2010 (3)" xfId="1363" xr:uid="{00000000-0005-0000-0000-00004C050000}"/>
    <cellStyle name="_Book5_Reconciliation" xfId="1364" xr:uid="{00000000-0005-0000-0000-00004D050000}"/>
    <cellStyle name="_Book5_Reconciliation 2" xfId="1365" xr:uid="{00000000-0005-0000-0000-00004E050000}"/>
    <cellStyle name="_Book5_Wind Integration 10GRC" xfId="1366" xr:uid="{00000000-0005-0000-0000-00004F050000}"/>
    <cellStyle name="_Book5_Wind Integration 10GRC 2" xfId="1367" xr:uid="{00000000-0005-0000-0000-000050050000}"/>
    <cellStyle name="_BPA NOS" xfId="1368" xr:uid="{00000000-0005-0000-0000-000051050000}"/>
    <cellStyle name="_BPA NOS 2" xfId="1369" xr:uid="{00000000-0005-0000-0000-000052050000}"/>
    <cellStyle name="_BPA NOS_DEM-WP(C) Wind Integration Summary 2010GRC" xfId="1370" xr:uid="{00000000-0005-0000-0000-000053050000}"/>
    <cellStyle name="_BPA NOS_DEM-WP(C) Wind Integration Summary 2010GRC 2" xfId="1371" xr:uid="{00000000-0005-0000-0000-000054050000}"/>
    <cellStyle name="_BPA NOS_NIM Summary" xfId="1372" xr:uid="{00000000-0005-0000-0000-000055050000}"/>
    <cellStyle name="_BPA NOS_NIM Summary 2" xfId="1373" xr:uid="{00000000-0005-0000-0000-000056050000}"/>
    <cellStyle name="_Chelan Debt Forecast 12.19.05" xfId="1374" xr:uid="{00000000-0005-0000-0000-000057050000}"/>
    <cellStyle name="_Chelan Debt Forecast 12.19.05 2" xfId="1375" xr:uid="{00000000-0005-0000-0000-000058050000}"/>
    <cellStyle name="_Chelan Debt Forecast 12.19.05 2 2" xfId="1376" xr:uid="{00000000-0005-0000-0000-000059050000}"/>
    <cellStyle name="_Chelan Debt Forecast 12.19.05 2 2 2" xfId="1377" xr:uid="{00000000-0005-0000-0000-00005A050000}"/>
    <cellStyle name="_Chelan Debt Forecast 12.19.05 2 3" xfId="1378" xr:uid="{00000000-0005-0000-0000-00005B050000}"/>
    <cellStyle name="_Chelan Debt Forecast 12.19.05 3" xfId="1379" xr:uid="{00000000-0005-0000-0000-00005C050000}"/>
    <cellStyle name="_Chelan Debt Forecast 12.19.05 3 2" xfId="1380" xr:uid="{00000000-0005-0000-0000-00005D050000}"/>
    <cellStyle name="_Chelan Debt Forecast 12.19.05 3 2 2" xfId="1381" xr:uid="{00000000-0005-0000-0000-00005E050000}"/>
    <cellStyle name="_Chelan Debt Forecast 12.19.05 3 3" xfId="1382" xr:uid="{00000000-0005-0000-0000-00005F050000}"/>
    <cellStyle name="_Chelan Debt Forecast 12.19.05 3 3 2" xfId="1383" xr:uid="{00000000-0005-0000-0000-000060050000}"/>
    <cellStyle name="_Chelan Debt Forecast 12.19.05 3 4" xfId="1384" xr:uid="{00000000-0005-0000-0000-000061050000}"/>
    <cellStyle name="_Chelan Debt Forecast 12.19.05 3 4 2" xfId="1385" xr:uid="{00000000-0005-0000-0000-000062050000}"/>
    <cellStyle name="_Chelan Debt Forecast 12.19.05 4" xfId="1386" xr:uid="{00000000-0005-0000-0000-000063050000}"/>
    <cellStyle name="_Chelan Debt Forecast 12.19.05 4 2" xfId="1387" xr:uid="{00000000-0005-0000-0000-000064050000}"/>
    <cellStyle name="_Chelan Debt Forecast 12.19.05 5" xfId="1388" xr:uid="{00000000-0005-0000-0000-000065050000}"/>
    <cellStyle name="_Chelan Debt Forecast 12.19.05 6" xfId="1389" xr:uid="{00000000-0005-0000-0000-000066050000}"/>
    <cellStyle name="_Chelan Debt Forecast 12.19.05 7" xfId="1390" xr:uid="{00000000-0005-0000-0000-000067050000}"/>
    <cellStyle name="_Chelan Debt Forecast 12.19.05_(C) WHE Proforma with ITC cash grant 10 Yr Amort_for deferral_102809" xfId="1391" xr:uid="{00000000-0005-0000-0000-000068050000}"/>
    <cellStyle name="_Chelan Debt Forecast 12.19.05_(C) WHE Proforma with ITC cash grant 10 Yr Amort_for deferral_102809 2" xfId="1392" xr:uid="{00000000-0005-0000-0000-000069050000}"/>
    <cellStyle name="_Chelan Debt Forecast 12.19.05_(C) WHE Proforma with ITC cash grant 10 Yr Amort_for deferral_102809 2 2" xfId="1393" xr:uid="{00000000-0005-0000-0000-00006A050000}"/>
    <cellStyle name="_Chelan Debt Forecast 12.19.05_(C) WHE Proforma with ITC cash grant 10 Yr Amort_for deferral_102809 3" xfId="1394" xr:uid="{00000000-0005-0000-0000-00006B050000}"/>
    <cellStyle name="_Chelan Debt Forecast 12.19.05_(C) WHE Proforma with ITC cash grant 10 Yr Amort_for deferral_102809_16.07E Wild Horse Wind Expansionwrkingfile" xfId="1395" xr:uid="{00000000-0005-0000-0000-00006C050000}"/>
    <cellStyle name="_Chelan Debt Forecast 12.19.05_(C) WHE Proforma with ITC cash grant 10 Yr Amort_for deferral_102809_16.07E Wild Horse Wind Expansionwrkingfile 2" xfId="1396" xr:uid="{00000000-0005-0000-0000-00006D050000}"/>
    <cellStyle name="_Chelan Debt Forecast 12.19.05_(C) WHE Proforma with ITC cash grant 10 Yr Amort_for deferral_102809_16.07E Wild Horse Wind Expansionwrkingfile 2 2" xfId="1397" xr:uid="{00000000-0005-0000-0000-00006E050000}"/>
    <cellStyle name="_Chelan Debt Forecast 12.19.05_(C) WHE Proforma with ITC cash grant 10 Yr Amort_for deferral_102809_16.07E Wild Horse Wind Expansionwrkingfile 3" xfId="1398" xr:uid="{00000000-0005-0000-0000-00006F050000}"/>
    <cellStyle name="_Chelan Debt Forecast 12.19.05_(C) WHE Proforma with ITC cash grant 10 Yr Amort_for deferral_102809_16.07E Wild Horse Wind Expansionwrkingfile SF" xfId="1399" xr:uid="{00000000-0005-0000-0000-000070050000}"/>
    <cellStyle name="_Chelan Debt Forecast 12.19.05_(C) WHE Proforma with ITC cash grant 10 Yr Amort_for deferral_102809_16.07E Wild Horse Wind Expansionwrkingfile SF 2" xfId="1400" xr:uid="{00000000-0005-0000-0000-000071050000}"/>
    <cellStyle name="_Chelan Debt Forecast 12.19.05_(C) WHE Proforma with ITC cash grant 10 Yr Amort_for deferral_102809_16.07E Wild Horse Wind Expansionwrkingfile SF 2 2" xfId="1401" xr:uid="{00000000-0005-0000-0000-000072050000}"/>
    <cellStyle name="_Chelan Debt Forecast 12.19.05_(C) WHE Proforma with ITC cash grant 10 Yr Amort_for deferral_102809_16.07E Wild Horse Wind Expansionwrkingfile SF 3" xfId="1402" xr:uid="{00000000-0005-0000-0000-000073050000}"/>
    <cellStyle name="_Chelan Debt Forecast 12.19.05_(C) WHE Proforma with ITC cash grant 10 Yr Amort_for deferral_102809_16.37E Wild Horse Expansion DeferralRevwrkingfile SF" xfId="1403" xr:uid="{00000000-0005-0000-0000-000074050000}"/>
    <cellStyle name="_Chelan Debt Forecast 12.19.05_(C) WHE Proforma with ITC cash grant 10 Yr Amort_for deferral_102809_16.37E Wild Horse Expansion DeferralRevwrkingfile SF 2" xfId="1404" xr:uid="{00000000-0005-0000-0000-000075050000}"/>
    <cellStyle name="_Chelan Debt Forecast 12.19.05_(C) WHE Proforma with ITC cash grant 10 Yr Amort_for deferral_102809_16.37E Wild Horse Expansion DeferralRevwrkingfile SF 2 2" xfId="1405" xr:uid="{00000000-0005-0000-0000-000076050000}"/>
    <cellStyle name="_Chelan Debt Forecast 12.19.05_(C) WHE Proforma with ITC cash grant 10 Yr Amort_for deferral_102809_16.37E Wild Horse Expansion DeferralRevwrkingfile SF 3" xfId="1406" xr:uid="{00000000-0005-0000-0000-000077050000}"/>
    <cellStyle name="_Chelan Debt Forecast 12.19.05_(C) WHE Proforma with ITC cash grant 10 Yr Amort_for rebuttal_120709" xfId="1407" xr:uid="{00000000-0005-0000-0000-000078050000}"/>
    <cellStyle name="_Chelan Debt Forecast 12.19.05_(C) WHE Proforma with ITC cash grant 10 Yr Amort_for rebuttal_120709 2" xfId="1408" xr:uid="{00000000-0005-0000-0000-000079050000}"/>
    <cellStyle name="_Chelan Debt Forecast 12.19.05_(C) WHE Proforma with ITC cash grant 10 Yr Amort_for rebuttal_120709 2 2" xfId="1409" xr:uid="{00000000-0005-0000-0000-00007A050000}"/>
    <cellStyle name="_Chelan Debt Forecast 12.19.05_(C) WHE Proforma with ITC cash grant 10 Yr Amort_for rebuttal_120709 3" xfId="1410" xr:uid="{00000000-0005-0000-0000-00007B050000}"/>
    <cellStyle name="_Chelan Debt Forecast 12.19.05_04.07E Wild Horse Wind Expansion" xfId="1411" xr:uid="{00000000-0005-0000-0000-00007C050000}"/>
    <cellStyle name="_Chelan Debt Forecast 12.19.05_04.07E Wild Horse Wind Expansion 2" xfId="1412" xr:uid="{00000000-0005-0000-0000-00007D050000}"/>
    <cellStyle name="_Chelan Debt Forecast 12.19.05_04.07E Wild Horse Wind Expansion 2 2" xfId="1413" xr:uid="{00000000-0005-0000-0000-00007E050000}"/>
    <cellStyle name="_Chelan Debt Forecast 12.19.05_04.07E Wild Horse Wind Expansion 3" xfId="1414" xr:uid="{00000000-0005-0000-0000-00007F050000}"/>
    <cellStyle name="_Chelan Debt Forecast 12.19.05_04.07E Wild Horse Wind Expansion_16.07E Wild Horse Wind Expansionwrkingfile" xfId="1415" xr:uid="{00000000-0005-0000-0000-000080050000}"/>
    <cellStyle name="_Chelan Debt Forecast 12.19.05_04.07E Wild Horse Wind Expansion_16.07E Wild Horse Wind Expansionwrkingfile 2" xfId="1416" xr:uid="{00000000-0005-0000-0000-000081050000}"/>
    <cellStyle name="_Chelan Debt Forecast 12.19.05_04.07E Wild Horse Wind Expansion_16.07E Wild Horse Wind Expansionwrkingfile 2 2" xfId="1417" xr:uid="{00000000-0005-0000-0000-000082050000}"/>
    <cellStyle name="_Chelan Debt Forecast 12.19.05_04.07E Wild Horse Wind Expansion_16.07E Wild Horse Wind Expansionwrkingfile 3" xfId="1418" xr:uid="{00000000-0005-0000-0000-000083050000}"/>
    <cellStyle name="_Chelan Debt Forecast 12.19.05_04.07E Wild Horse Wind Expansion_16.07E Wild Horse Wind Expansionwrkingfile SF" xfId="1419" xr:uid="{00000000-0005-0000-0000-000084050000}"/>
    <cellStyle name="_Chelan Debt Forecast 12.19.05_04.07E Wild Horse Wind Expansion_16.07E Wild Horse Wind Expansionwrkingfile SF 2" xfId="1420" xr:uid="{00000000-0005-0000-0000-000085050000}"/>
    <cellStyle name="_Chelan Debt Forecast 12.19.05_04.07E Wild Horse Wind Expansion_16.07E Wild Horse Wind Expansionwrkingfile SF 2 2" xfId="1421" xr:uid="{00000000-0005-0000-0000-000086050000}"/>
    <cellStyle name="_Chelan Debt Forecast 12.19.05_04.07E Wild Horse Wind Expansion_16.07E Wild Horse Wind Expansionwrkingfile SF 3" xfId="1422" xr:uid="{00000000-0005-0000-0000-000087050000}"/>
    <cellStyle name="_Chelan Debt Forecast 12.19.05_04.07E Wild Horse Wind Expansion_16.37E Wild Horse Expansion DeferralRevwrkingfile SF" xfId="1423" xr:uid="{00000000-0005-0000-0000-000088050000}"/>
    <cellStyle name="_Chelan Debt Forecast 12.19.05_04.07E Wild Horse Wind Expansion_16.37E Wild Horse Expansion DeferralRevwrkingfile SF 2" xfId="1424" xr:uid="{00000000-0005-0000-0000-000089050000}"/>
    <cellStyle name="_Chelan Debt Forecast 12.19.05_04.07E Wild Horse Wind Expansion_16.37E Wild Horse Expansion DeferralRevwrkingfile SF 2 2" xfId="1425" xr:uid="{00000000-0005-0000-0000-00008A050000}"/>
    <cellStyle name="_Chelan Debt Forecast 12.19.05_04.07E Wild Horse Wind Expansion_16.37E Wild Horse Expansion DeferralRevwrkingfile SF 3" xfId="1426" xr:uid="{00000000-0005-0000-0000-00008B050000}"/>
    <cellStyle name="_Chelan Debt Forecast 12.19.05_16.07E Wild Horse Wind Expansionwrkingfile" xfId="1427" xr:uid="{00000000-0005-0000-0000-00008C050000}"/>
    <cellStyle name="_Chelan Debt Forecast 12.19.05_16.07E Wild Horse Wind Expansionwrkingfile 2" xfId="1428" xr:uid="{00000000-0005-0000-0000-00008D050000}"/>
    <cellStyle name="_Chelan Debt Forecast 12.19.05_16.07E Wild Horse Wind Expansionwrkingfile 2 2" xfId="1429" xr:uid="{00000000-0005-0000-0000-00008E050000}"/>
    <cellStyle name="_Chelan Debt Forecast 12.19.05_16.07E Wild Horse Wind Expansionwrkingfile 3" xfId="1430" xr:uid="{00000000-0005-0000-0000-00008F050000}"/>
    <cellStyle name="_Chelan Debt Forecast 12.19.05_16.07E Wild Horse Wind Expansionwrkingfile SF" xfId="1431" xr:uid="{00000000-0005-0000-0000-000090050000}"/>
    <cellStyle name="_Chelan Debt Forecast 12.19.05_16.07E Wild Horse Wind Expansionwrkingfile SF 2" xfId="1432" xr:uid="{00000000-0005-0000-0000-000091050000}"/>
    <cellStyle name="_Chelan Debt Forecast 12.19.05_16.07E Wild Horse Wind Expansionwrkingfile SF 2 2" xfId="1433" xr:uid="{00000000-0005-0000-0000-000092050000}"/>
    <cellStyle name="_Chelan Debt Forecast 12.19.05_16.07E Wild Horse Wind Expansionwrkingfile SF 3" xfId="1434" xr:uid="{00000000-0005-0000-0000-000093050000}"/>
    <cellStyle name="_Chelan Debt Forecast 12.19.05_16.37E Wild Horse Expansion DeferralRevwrkingfile SF" xfId="1435" xr:uid="{00000000-0005-0000-0000-000094050000}"/>
    <cellStyle name="_Chelan Debt Forecast 12.19.05_16.37E Wild Horse Expansion DeferralRevwrkingfile SF 2" xfId="1436" xr:uid="{00000000-0005-0000-0000-000095050000}"/>
    <cellStyle name="_Chelan Debt Forecast 12.19.05_16.37E Wild Horse Expansion DeferralRevwrkingfile SF 2 2" xfId="1437" xr:uid="{00000000-0005-0000-0000-000096050000}"/>
    <cellStyle name="_Chelan Debt Forecast 12.19.05_16.37E Wild Horse Expansion DeferralRevwrkingfile SF 3" xfId="1438" xr:uid="{00000000-0005-0000-0000-000097050000}"/>
    <cellStyle name="_Chelan Debt Forecast 12.19.05_2009 Compliance Filing PCA Exhibits for GRC" xfId="1439" xr:uid="{00000000-0005-0000-0000-000098050000}"/>
    <cellStyle name="_Chelan Debt Forecast 12.19.05_2009 GRC Compl Filing - Exhibit D" xfId="1440" xr:uid="{00000000-0005-0000-0000-000099050000}"/>
    <cellStyle name="_Chelan Debt Forecast 12.19.05_2009 GRC Compl Filing - Exhibit D 2" xfId="1441" xr:uid="{00000000-0005-0000-0000-00009A050000}"/>
    <cellStyle name="_Chelan Debt Forecast 12.19.05_3.01 Income Statement" xfId="1442" xr:uid="{00000000-0005-0000-0000-00009B050000}"/>
    <cellStyle name="_Chelan Debt Forecast 12.19.05_4 31 Regulatory Assets and Liabilities  7 06- Exhibit D" xfId="1443" xr:uid="{00000000-0005-0000-0000-00009C050000}"/>
    <cellStyle name="_Chelan Debt Forecast 12.19.05_4 31 Regulatory Assets and Liabilities  7 06- Exhibit D 2" xfId="1444" xr:uid="{00000000-0005-0000-0000-00009D050000}"/>
    <cellStyle name="_Chelan Debt Forecast 12.19.05_4 31 Regulatory Assets and Liabilities  7 06- Exhibit D 2 2" xfId="1445" xr:uid="{00000000-0005-0000-0000-00009E050000}"/>
    <cellStyle name="_Chelan Debt Forecast 12.19.05_4 31 Regulatory Assets and Liabilities  7 06- Exhibit D 3" xfId="1446" xr:uid="{00000000-0005-0000-0000-00009F050000}"/>
    <cellStyle name="_Chelan Debt Forecast 12.19.05_4 31 Regulatory Assets and Liabilities  7 06- Exhibit D_NIM Summary" xfId="1447" xr:uid="{00000000-0005-0000-0000-0000A0050000}"/>
    <cellStyle name="_Chelan Debt Forecast 12.19.05_4 31 Regulatory Assets and Liabilities  7 06- Exhibit D_NIM Summary 2" xfId="1448" xr:uid="{00000000-0005-0000-0000-0000A1050000}"/>
    <cellStyle name="_Chelan Debt Forecast 12.19.05_4 32 Regulatory Assets and Liabilities  7 06- Exhibit D" xfId="1449" xr:uid="{00000000-0005-0000-0000-0000A2050000}"/>
    <cellStyle name="_Chelan Debt Forecast 12.19.05_4 32 Regulatory Assets and Liabilities  7 06- Exhibit D 2" xfId="1450" xr:uid="{00000000-0005-0000-0000-0000A3050000}"/>
    <cellStyle name="_Chelan Debt Forecast 12.19.05_4 32 Regulatory Assets and Liabilities  7 06- Exhibit D 2 2" xfId="1451" xr:uid="{00000000-0005-0000-0000-0000A4050000}"/>
    <cellStyle name="_Chelan Debt Forecast 12.19.05_4 32 Regulatory Assets and Liabilities  7 06- Exhibit D 3" xfId="1452" xr:uid="{00000000-0005-0000-0000-0000A5050000}"/>
    <cellStyle name="_Chelan Debt Forecast 12.19.05_4 32 Regulatory Assets and Liabilities  7 06- Exhibit D_NIM Summary" xfId="1453" xr:uid="{00000000-0005-0000-0000-0000A6050000}"/>
    <cellStyle name="_Chelan Debt Forecast 12.19.05_4 32 Regulatory Assets and Liabilities  7 06- Exhibit D_NIM Summary 2" xfId="1454" xr:uid="{00000000-0005-0000-0000-0000A7050000}"/>
    <cellStyle name="_Chelan Debt Forecast 12.19.05_ACCOUNTS" xfId="1455" xr:uid="{00000000-0005-0000-0000-0000A8050000}"/>
    <cellStyle name="_Chelan Debt Forecast 12.19.05_AURORA Total New" xfId="1456" xr:uid="{00000000-0005-0000-0000-0000A9050000}"/>
    <cellStyle name="_Chelan Debt Forecast 12.19.05_AURORA Total New 2" xfId="1457" xr:uid="{00000000-0005-0000-0000-0000AA050000}"/>
    <cellStyle name="_Chelan Debt Forecast 12.19.05_Book2" xfId="1458" xr:uid="{00000000-0005-0000-0000-0000AB050000}"/>
    <cellStyle name="_Chelan Debt Forecast 12.19.05_Book2 2" xfId="1459" xr:uid="{00000000-0005-0000-0000-0000AC050000}"/>
    <cellStyle name="_Chelan Debt Forecast 12.19.05_Book2 2 2" xfId="1460" xr:uid="{00000000-0005-0000-0000-0000AD050000}"/>
    <cellStyle name="_Chelan Debt Forecast 12.19.05_Book2 3" xfId="1461" xr:uid="{00000000-0005-0000-0000-0000AE050000}"/>
    <cellStyle name="_Chelan Debt Forecast 12.19.05_Book2_Adj Bench DR 3 for Initial Briefs (Electric)" xfId="1462" xr:uid="{00000000-0005-0000-0000-0000AF050000}"/>
    <cellStyle name="_Chelan Debt Forecast 12.19.05_Book2_Adj Bench DR 3 for Initial Briefs (Electric) 2" xfId="1463" xr:uid="{00000000-0005-0000-0000-0000B0050000}"/>
    <cellStyle name="_Chelan Debt Forecast 12.19.05_Book2_Adj Bench DR 3 for Initial Briefs (Electric) 2 2" xfId="1464" xr:uid="{00000000-0005-0000-0000-0000B1050000}"/>
    <cellStyle name="_Chelan Debt Forecast 12.19.05_Book2_Adj Bench DR 3 for Initial Briefs (Electric) 3" xfId="1465" xr:uid="{00000000-0005-0000-0000-0000B2050000}"/>
    <cellStyle name="_Chelan Debt Forecast 12.19.05_Book2_Electric Rev Req Model (2009 GRC) Rebuttal" xfId="1466" xr:uid="{00000000-0005-0000-0000-0000B3050000}"/>
    <cellStyle name="_Chelan Debt Forecast 12.19.05_Book2_Electric Rev Req Model (2009 GRC) Rebuttal 2" xfId="1467" xr:uid="{00000000-0005-0000-0000-0000B4050000}"/>
    <cellStyle name="_Chelan Debt Forecast 12.19.05_Book2_Electric Rev Req Model (2009 GRC) Rebuttal 2 2" xfId="1468" xr:uid="{00000000-0005-0000-0000-0000B5050000}"/>
    <cellStyle name="_Chelan Debt Forecast 12.19.05_Book2_Electric Rev Req Model (2009 GRC) Rebuttal 3" xfId="1469" xr:uid="{00000000-0005-0000-0000-0000B6050000}"/>
    <cellStyle name="_Chelan Debt Forecast 12.19.05_Book2_Electric Rev Req Model (2009 GRC) Rebuttal REmoval of New  WH Solar AdjustMI" xfId="1470" xr:uid="{00000000-0005-0000-0000-0000B7050000}"/>
    <cellStyle name="_Chelan Debt Forecast 12.19.05_Book2_Electric Rev Req Model (2009 GRC) Rebuttal REmoval of New  WH Solar AdjustMI 2" xfId="1471" xr:uid="{00000000-0005-0000-0000-0000B8050000}"/>
    <cellStyle name="_Chelan Debt Forecast 12.19.05_Book2_Electric Rev Req Model (2009 GRC) Rebuttal REmoval of New  WH Solar AdjustMI 2 2" xfId="1472" xr:uid="{00000000-0005-0000-0000-0000B9050000}"/>
    <cellStyle name="_Chelan Debt Forecast 12.19.05_Book2_Electric Rev Req Model (2009 GRC) Rebuttal REmoval of New  WH Solar AdjustMI 3" xfId="1473" xr:uid="{00000000-0005-0000-0000-0000BA050000}"/>
    <cellStyle name="_Chelan Debt Forecast 12.19.05_Book2_Electric Rev Req Model (2009 GRC) Revised 01-18-2010" xfId="1474" xr:uid="{00000000-0005-0000-0000-0000BB050000}"/>
    <cellStyle name="_Chelan Debt Forecast 12.19.05_Book2_Electric Rev Req Model (2009 GRC) Revised 01-18-2010 2" xfId="1475" xr:uid="{00000000-0005-0000-0000-0000BC050000}"/>
    <cellStyle name="_Chelan Debt Forecast 12.19.05_Book2_Electric Rev Req Model (2009 GRC) Revised 01-18-2010 2 2" xfId="1476" xr:uid="{00000000-0005-0000-0000-0000BD050000}"/>
    <cellStyle name="_Chelan Debt Forecast 12.19.05_Book2_Electric Rev Req Model (2009 GRC) Revised 01-18-2010 3" xfId="1477" xr:uid="{00000000-0005-0000-0000-0000BE050000}"/>
    <cellStyle name="_Chelan Debt Forecast 12.19.05_Book2_Final Order Electric EXHIBIT A-1" xfId="1478" xr:uid="{00000000-0005-0000-0000-0000BF050000}"/>
    <cellStyle name="_Chelan Debt Forecast 12.19.05_Book2_Final Order Electric EXHIBIT A-1 2" xfId="1479" xr:uid="{00000000-0005-0000-0000-0000C0050000}"/>
    <cellStyle name="_Chelan Debt Forecast 12.19.05_Book2_Final Order Electric EXHIBIT A-1 2 2" xfId="1480" xr:uid="{00000000-0005-0000-0000-0000C1050000}"/>
    <cellStyle name="_Chelan Debt Forecast 12.19.05_Book2_Final Order Electric EXHIBIT A-1 3" xfId="1481" xr:uid="{00000000-0005-0000-0000-0000C2050000}"/>
    <cellStyle name="_Chelan Debt Forecast 12.19.05_Book4" xfId="1482" xr:uid="{00000000-0005-0000-0000-0000C3050000}"/>
    <cellStyle name="_Chelan Debt Forecast 12.19.05_Book4 2" xfId="1483" xr:uid="{00000000-0005-0000-0000-0000C4050000}"/>
    <cellStyle name="_Chelan Debt Forecast 12.19.05_Book4 2 2" xfId="1484" xr:uid="{00000000-0005-0000-0000-0000C5050000}"/>
    <cellStyle name="_Chelan Debt Forecast 12.19.05_Book4 3" xfId="1485" xr:uid="{00000000-0005-0000-0000-0000C6050000}"/>
    <cellStyle name="_Chelan Debt Forecast 12.19.05_Book9" xfId="1486" xr:uid="{00000000-0005-0000-0000-0000C7050000}"/>
    <cellStyle name="_Chelan Debt Forecast 12.19.05_Book9 2" xfId="1487" xr:uid="{00000000-0005-0000-0000-0000C8050000}"/>
    <cellStyle name="_Chelan Debt Forecast 12.19.05_Book9 2 2" xfId="1488" xr:uid="{00000000-0005-0000-0000-0000C9050000}"/>
    <cellStyle name="_Chelan Debt Forecast 12.19.05_Book9 3" xfId="1489" xr:uid="{00000000-0005-0000-0000-0000CA050000}"/>
    <cellStyle name="_Chelan Debt Forecast 12.19.05_Check the Interest Calculation" xfId="1490" xr:uid="{00000000-0005-0000-0000-0000CB050000}"/>
    <cellStyle name="_Chelan Debt Forecast 12.19.05_Check the Interest Calculation_Scenario 1 REC vs PTC Offset" xfId="1491" xr:uid="{00000000-0005-0000-0000-0000CC050000}"/>
    <cellStyle name="_Chelan Debt Forecast 12.19.05_Check the Interest Calculation_Scenario 3" xfId="1492" xr:uid="{00000000-0005-0000-0000-0000CD050000}"/>
    <cellStyle name="_Chelan Debt Forecast 12.19.05_Chelan PUD Power Costs (8-10)" xfId="1493" xr:uid="{00000000-0005-0000-0000-0000CE050000}"/>
    <cellStyle name="_Chelan Debt Forecast 12.19.05_Exhibit D fr R Gho 12-31-08" xfId="1494" xr:uid="{00000000-0005-0000-0000-0000CF050000}"/>
    <cellStyle name="_Chelan Debt Forecast 12.19.05_Exhibit D fr R Gho 12-31-08 2" xfId="1495" xr:uid="{00000000-0005-0000-0000-0000D0050000}"/>
    <cellStyle name="_Chelan Debt Forecast 12.19.05_Exhibit D fr R Gho 12-31-08 v2" xfId="1496" xr:uid="{00000000-0005-0000-0000-0000D1050000}"/>
    <cellStyle name="_Chelan Debt Forecast 12.19.05_Exhibit D fr R Gho 12-31-08 v2 2" xfId="1497" xr:uid="{00000000-0005-0000-0000-0000D2050000}"/>
    <cellStyle name="_Chelan Debt Forecast 12.19.05_Exhibit D fr R Gho 12-31-08 v2_NIM Summary" xfId="1498" xr:uid="{00000000-0005-0000-0000-0000D3050000}"/>
    <cellStyle name="_Chelan Debt Forecast 12.19.05_Exhibit D fr R Gho 12-31-08 v2_NIM Summary 2" xfId="1499" xr:uid="{00000000-0005-0000-0000-0000D4050000}"/>
    <cellStyle name="_Chelan Debt Forecast 12.19.05_Exhibit D fr R Gho 12-31-08_NIM Summary" xfId="1500" xr:uid="{00000000-0005-0000-0000-0000D5050000}"/>
    <cellStyle name="_Chelan Debt Forecast 12.19.05_Exhibit D fr R Gho 12-31-08_NIM Summary 2" xfId="1501" xr:uid="{00000000-0005-0000-0000-0000D6050000}"/>
    <cellStyle name="_Chelan Debt Forecast 12.19.05_Gas Rev Req Model (2010 GRC)" xfId="1502" xr:uid="{00000000-0005-0000-0000-0000D7050000}"/>
    <cellStyle name="_Chelan Debt Forecast 12.19.05_Hopkins Ridge Prepaid Tran - Interest Earned RY 12ME Feb  '11" xfId="1503" xr:uid="{00000000-0005-0000-0000-0000D8050000}"/>
    <cellStyle name="_Chelan Debt Forecast 12.19.05_Hopkins Ridge Prepaid Tran - Interest Earned RY 12ME Feb  '11 2" xfId="1504" xr:uid="{00000000-0005-0000-0000-0000D9050000}"/>
    <cellStyle name="_Chelan Debt Forecast 12.19.05_Hopkins Ridge Prepaid Tran - Interest Earned RY 12ME Feb  '11_NIM Summary" xfId="1505" xr:uid="{00000000-0005-0000-0000-0000DA050000}"/>
    <cellStyle name="_Chelan Debt Forecast 12.19.05_Hopkins Ridge Prepaid Tran - Interest Earned RY 12ME Feb  '11_NIM Summary 2" xfId="1506" xr:uid="{00000000-0005-0000-0000-0000DB050000}"/>
    <cellStyle name="_Chelan Debt Forecast 12.19.05_Hopkins Ridge Prepaid Tran - Interest Earned RY 12ME Feb  '11_Transmission Workbook for May BOD" xfId="1507" xr:uid="{00000000-0005-0000-0000-0000DC050000}"/>
    <cellStyle name="_Chelan Debt Forecast 12.19.05_Hopkins Ridge Prepaid Tran - Interest Earned RY 12ME Feb  '11_Transmission Workbook for May BOD 2" xfId="1508" xr:uid="{00000000-0005-0000-0000-0000DD050000}"/>
    <cellStyle name="_Chelan Debt Forecast 12.19.05_INPUTS" xfId="1509" xr:uid="{00000000-0005-0000-0000-0000DE050000}"/>
    <cellStyle name="_Chelan Debt Forecast 12.19.05_INPUTS 2" xfId="1510" xr:uid="{00000000-0005-0000-0000-0000DF050000}"/>
    <cellStyle name="_Chelan Debt Forecast 12.19.05_INPUTS 2 2" xfId="1511" xr:uid="{00000000-0005-0000-0000-0000E0050000}"/>
    <cellStyle name="_Chelan Debt Forecast 12.19.05_INPUTS 3" xfId="1512" xr:uid="{00000000-0005-0000-0000-0000E1050000}"/>
    <cellStyle name="_Chelan Debt Forecast 12.19.05_NIM Summary" xfId="1513" xr:uid="{00000000-0005-0000-0000-0000E2050000}"/>
    <cellStyle name="_Chelan Debt Forecast 12.19.05_NIM Summary 09GRC" xfId="1514" xr:uid="{00000000-0005-0000-0000-0000E3050000}"/>
    <cellStyle name="_Chelan Debt Forecast 12.19.05_NIM Summary 09GRC 2" xfId="1515" xr:uid="{00000000-0005-0000-0000-0000E4050000}"/>
    <cellStyle name="_Chelan Debt Forecast 12.19.05_NIM Summary 2" xfId="1516" xr:uid="{00000000-0005-0000-0000-0000E5050000}"/>
    <cellStyle name="_Chelan Debt Forecast 12.19.05_NIM Summary 3" xfId="1517" xr:uid="{00000000-0005-0000-0000-0000E6050000}"/>
    <cellStyle name="_Chelan Debt Forecast 12.19.05_NIM Summary 4" xfId="1518" xr:uid="{00000000-0005-0000-0000-0000E7050000}"/>
    <cellStyle name="_Chelan Debt Forecast 12.19.05_NIM Summary 5" xfId="1519" xr:uid="{00000000-0005-0000-0000-0000E8050000}"/>
    <cellStyle name="_Chelan Debt Forecast 12.19.05_NIM Summary 6" xfId="1520" xr:uid="{00000000-0005-0000-0000-0000E9050000}"/>
    <cellStyle name="_Chelan Debt Forecast 12.19.05_NIM Summary 7" xfId="1521" xr:uid="{00000000-0005-0000-0000-0000EA050000}"/>
    <cellStyle name="_Chelan Debt Forecast 12.19.05_NIM Summary 8" xfId="1522" xr:uid="{00000000-0005-0000-0000-0000EB050000}"/>
    <cellStyle name="_Chelan Debt Forecast 12.19.05_NIM Summary 9" xfId="1523" xr:uid="{00000000-0005-0000-0000-0000EC050000}"/>
    <cellStyle name="_Chelan Debt Forecast 12.19.05_PCA 10 -  Exhibit D from A Kellogg Jan 2011" xfId="1524" xr:uid="{00000000-0005-0000-0000-0000ED050000}"/>
    <cellStyle name="_Chelan Debt Forecast 12.19.05_PCA 10 -  Exhibit D from A Kellogg July 2011" xfId="1525" xr:uid="{00000000-0005-0000-0000-0000EE050000}"/>
    <cellStyle name="_Chelan Debt Forecast 12.19.05_PCA 10 -  Exhibit D from S Free Rcv'd 12-11" xfId="1526" xr:uid="{00000000-0005-0000-0000-0000EF050000}"/>
    <cellStyle name="_Chelan Debt Forecast 12.19.05_PCA 7 - Exhibit D update 11_30_08 (2)" xfId="1527" xr:uid="{00000000-0005-0000-0000-0000F0050000}"/>
    <cellStyle name="_Chelan Debt Forecast 12.19.05_PCA 7 - Exhibit D update 11_30_08 (2) 2" xfId="1528" xr:uid="{00000000-0005-0000-0000-0000F1050000}"/>
    <cellStyle name="_Chelan Debt Forecast 12.19.05_PCA 7 - Exhibit D update 11_30_08 (2) 2 2" xfId="1529" xr:uid="{00000000-0005-0000-0000-0000F2050000}"/>
    <cellStyle name="_Chelan Debt Forecast 12.19.05_PCA 7 - Exhibit D update 11_30_08 (2) 3" xfId="1530" xr:uid="{00000000-0005-0000-0000-0000F3050000}"/>
    <cellStyle name="_Chelan Debt Forecast 12.19.05_PCA 7 - Exhibit D update 11_30_08 (2)_NIM Summary" xfId="1531" xr:uid="{00000000-0005-0000-0000-0000F4050000}"/>
    <cellStyle name="_Chelan Debt Forecast 12.19.05_PCA 7 - Exhibit D update 11_30_08 (2)_NIM Summary 2" xfId="1532" xr:uid="{00000000-0005-0000-0000-0000F5050000}"/>
    <cellStyle name="_Chelan Debt Forecast 12.19.05_PCA 8 - Exhibit D update 12_31_09" xfId="1533" xr:uid="{00000000-0005-0000-0000-0000F6050000}"/>
    <cellStyle name="_Chelan Debt Forecast 12.19.05_PCA 9 -  Exhibit D April 2010" xfId="1534" xr:uid="{00000000-0005-0000-0000-0000F7050000}"/>
    <cellStyle name="_Chelan Debt Forecast 12.19.05_PCA 9 -  Exhibit D April 2010 (3)" xfId="1535" xr:uid="{00000000-0005-0000-0000-0000F8050000}"/>
    <cellStyle name="_Chelan Debt Forecast 12.19.05_PCA 9 -  Exhibit D April 2010 (3) 2" xfId="1536" xr:uid="{00000000-0005-0000-0000-0000F9050000}"/>
    <cellStyle name="_Chelan Debt Forecast 12.19.05_PCA 9 -  Exhibit D Feb 2010" xfId="1537" xr:uid="{00000000-0005-0000-0000-0000FA050000}"/>
    <cellStyle name="_Chelan Debt Forecast 12.19.05_PCA 9 -  Exhibit D Feb 2010 v2" xfId="1538" xr:uid="{00000000-0005-0000-0000-0000FB050000}"/>
    <cellStyle name="_Chelan Debt Forecast 12.19.05_PCA 9 -  Exhibit D Feb 2010 WF" xfId="1539" xr:uid="{00000000-0005-0000-0000-0000FC050000}"/>
    <cellStyle name="_Chelan Debt Forecast 12.19.05_PCA 9 -  Exhibit D Jan 2010" xfId="1540" xr:uid="{00000000-0005-0000-0000-0000FD050000}"/>
    <cellStyle name="_Chelan Debt Forecast 12.19.05_PCA 9 -  Exhibit D March 2010 (2)" xfId="1541" xr:uid="{00000000-0005-0000-0000-0000FE050000}"/>
    <cellStyle name="_Chelan Debt Forecast 12.19.05_PCA 9 -  Exhibit D Nov 2010" xfId="1542" xr:uid="{00000000-0005-0000-0000-0000FF050000}"/>
    <cellStyle name="_Chelan Debt Forecast 12.19.05_PCA 9 - Exhibit D at August 2010" xfId="1543" xr:uid="{00000000-0005-0000-0000-000000060000}"/>
    <cellStyle name="_Chelan Debt Forecast 12.19.05_PCA 9 - Exhibit D June 2010 GRC" xfId="1544" xr:uid="{00000000-0005-0000-0000-000001060000}"/>
    <cellStyle name="_Chelan Debt Forecast 12.19.05_Power Costs - Comparison bx Rbtl-Staff-Jt-PC" xfId="1545" xr:uid="{00000000-0005-0000-0000-000002060000}"/>
    <cellStyle name="_Chelan Debt Forecast 12.19.05_Power Costs - Comparison bx Rbtl-Staff-Jt-PC 2" xfId="1546" xr:uid="{00000000-0005-0000-0000-000003060000}"/>
    <cellStyle name="_Chelan Debt Forecast 12.19.05_Power Costs - Comparison bx Rbtl-Staff-Jt-PC 2 2" xfId="1547" xr:uid="{00000000-0005-0000-0000-000004060000}"/>
    <cellStyle name="_Chelan Debt Forecast 12.19.05_Power Costs - Comparison bx Rbtl-Staff-Jt-PC 3" xfId="1548" xr:uid="{00000000-0005-0000-0000-000005060000}"/>
    <cellStyle name="_Chelan Debt Forecast 12.19.05_Power Costs - Comparison bx Rbtl-Staff-Jt-PC_Adj Bench DR 3 for Initial Briefs (Electric)" xfId="1549" xr:uid="{00000000-0005-0000-0000-000006060000}"/>
    <cellStyle name="_Chelan Debt Forecast 12.19.05_Power Costs - Comparison bx Rbtl-Staff-Jt-PC_Adj Bench DR 3 for Initial Briefs (Electric) 2" xfId="1550" xr:uid="{00000000-0005-0000-0000-000007060000}"/>
    <cellStyle name="_Chelan Debt Forecast 12.19.05_Power Costs - Comparison bx Rbtl-Staff-Jt-PC_Adj Bench DR 3 for Initial Briefs (Electric) 2 2" xfId="1551" xr:uid="{00000000-0005-0000-0000-000008060000}"/>
    <cellStyle name="_Chelan Debt Forecast 12.19.05_Power Costs - Comparison bx Rbtl-Staff-Jt-PC_Adj Bench DR 3 for Initial Briefs (Electric) 3" xfId="1552" xr:uid="{00000000-0005-0000-0000-000009060000}"/>
    <cellStyle name="_Chelan Debt Forecast 12.19.05_Power Costs - Comparison bx Rbtl-Staff-Jt-PC_Electric Rev Req Model (2009 GRC) Rebuttal" xfId="1553" xr:uid="{00000000-0005-0000-0000-00000A060000}"/>
    <cellStyle name="_Chelan Debt Forecast 12.19.05_Power Costs - Comparison bx Rbtl-Staff-Jt-PC_Electric Rev Req Model (2009 GRC) Rebuttal 2" xfId="1554" xr:uid="{00000000-0005-0000-0000-00000B060000}"/>
    <cellStyle name="_Chelan Debt Forecast 12.19.05_Power Costs - Comparison bx Rbtl-Staff-Jt-PC_Electric Rev Req Model (2009 GRC) Rebuttal 2 2" xfId="1555" xr:uid="{00000000-0005-0000-0000-00000C060000}"/>
    <cellStyle name="_Chelan Debt Forecast 12.19.05_Power Costs - Comparison bx Rbtl-Staff-Jt-PC_Electric Rev Req Model (2009 GRC) Rebuttal 3" xfId="1556" xr:uid="{00000000-0005-0000-0000-00000D060000}"/>
    <cellStyle name="_Chelan Debt Forecast 12.19.05_Power Costs - Comparison bx Rbtl-Staff-Jt-PC_Electric Rev Req Model (2009 GRC) Rebuttal REmoval of New  WH Solar AdjustMI" xfId="1557" xr:uid="{00000000-0005-0000-0000-00000E060000}"/>
    <cellStyle name="_Chelan Debt Forecast 12.19.05_Power Costs - Comparison bx Rbtl-Staff-Jt-PC_Electric Rev Req Model (2009 GRC) Rebuttal REmoval of New  WH Solar AdjustMI 2" xfId="1558" xr:uid="{00000000-0005-0000-0000-00000F060000}"/>
    <cellStyle name="_Chelan Debt Forecast 12.19.05_Power Costs - Comparison bx Rbtl-Staff-Jt-PC_Electric Rev Req Model (2009 GRC) Rebuttal REmoval of New  WH Solar AdjustMI 2 2" xfId="1559" xr:uid="{00000000-0005-0000-0000-000010060000}"/>
    <cellStyle name="_Chelan Debt Forecast 12.19.05_Power Costs - Comparison bx Rbtl-Staff-Jt-PC_Electric Rev Req Model (2009 GRC) Rebuttal REmoval of New  WH Solar AdjustMI 3" xfId="1560" xr:uid="{00000000-0005-0000-0000-000011060000}"/>
    <cellStyle name="_Chelan Debt Forecast 12.19.05_Power Costs - Comparison bx Rbtl-Staff-Jt-PC_Electric Rev Req Model (2009 GRC) Revised 01-18-2010" xfId="1561" xr:uid="{00000000-0005-0000-0000-000012060000}"/>
    <cellStyle name="_Chelan Debt Forecast 12.19.05_Power Costs - Comparison bx Rbtl-Staff-Jt-PC_Electric Rev Req Model (2009 GRC) Revised 01-18-2010 2" xfId="1562" xr:uid="{00000000-0005-0000-0000-000013060000}"/>
    <cellStyle name="_Chelan Debt Forecast 12.19.05_Power Costs - Comparison bx Rbtl-Staff-Jt-PC_Electric Rev Req Model (2009 GRC) Revised 01-18-2010 2 2" xfId="1563" xr:uid="{00000000-0005-0000-0000-000014060000}"/>
    <cellStyle name="_Chelan Debt Forecast 12.19.05_Power Costs - Comparison bx Rbtl-Staff-Jt-PC_Electric Rev Req Model (2009 GRC) Revised 01-18-2010 3" xfId="1564" xr:uid="{00000000-0005-0000-0000-000015060000}"/>
    <cellStyle name="_Chelan Debt Forecast 12.19.05_Power Costs - Comparison bx Rbtl-Staff-Jt-PC_Final Order Electric EXHIBIT A-1" xfId="1565" xr:uid="{00000000-0005-0000-0000-000016060000}"/>
    <cellStyle name="_Chelan Debt Forecast 12.19.05_Power Costs - Comparison bx Rbtl-Staff-Jt-PC_Final Order Electric EXHIBIT A-1 2" xfId="1566" xr:uid="{00000000-0005-0000-0000-000017060000}"/>
    <cellStyle name="_Chelan Debt Forecast 12.19.05_Power Costs - Comparison bx Rbtl-Staff-Jt-PC_Final Order Electric EXHIBIT A-1 2 2" xfId="1567" xr:uid="{00000000-0005-0000-0000-000018060000}"/>
    <cellStyle name="_Chelan Debt Forecast 12.19.05_Power Costs - Comparison bx Rbtl-Staff-Jt-PC_Final Order Electric EXHIBIT A-1 3" xfId="1568" xr:uid="{00000000-0005-0000-0000-000019060000}"/>
    <cellStyle name="_Chelan Debt Forecast 12.19.05_Production Adj 4.37" xfId="1569" xr:uid="{00000000-0005-0000-0000-00001A060000}"/>
    <cellStyle name="_Chelan Debt Forecast 12.19.05_Production Adj 4.37 2" xfId="1570" xr:uid="{00000000-0005-0000-0000-00001B060000}"/>
    <cellStyle name="_Chelan Debt Forecast 12.19.05_Production Adj 4.37 2 2" xfId="1571" xr:uid="{00000000-0005-0000-0000-00001C060000}"/>
    <cellStyle name="_Chelan Debt Forecast 12.19.05_Production Adj 4.37 3" xfId="1572" xr:uid="{00000000-0005-0000-0000-00001D060000}"/>
    <cellStyle name="_Chelan Debt Forecast 12.19.05_Purchased Power Adj 4.03" xfId="1573" xr:uid="{00000000-0005-0000-0000-00001E060000}"/>
    <cellStyle name="_Chelan Debt Forecast 12.19.05_Purchased Power Adj 4.03 2" xfId="1574" xr:uid="{00000000-0005-0000-0000-00001F060000}"/>
    <cellStyle name="_Chelan Debt Forecast 12.19.05_Purchased Power Adj 4.03 2 2" xfId="1575" xr:uid="{00000000-0005-0000-0000-000020060000}"/>
    <cellStyle name="_Chelan Debt Forecast 12.19.05_Purchased Power Adj 4.03 3" xfId="1576" xr:uid="{00000000-0005-0000-0000-000021060000}"/>
    <cellStyle name="_Chelan Debt Forecast 12.19.05_Rebuttal Power Costs" xfId="1577" xr:uid="{00000000-0005-0000-0000-000022060000}"/>
    <cellStyle name="_Chelan Debt Forecast 12.19.05_Rebuttal Power Costs 2" xfId="1578" xr:uid="{00000000-0005-0000-0000-000023060000}"/>
    <cellStyle name="_Chelan Debt Forecast 12.19.05_Rebuttal Power Costs 2 2" xfId="1579" xr:uid="{00000000-0005-0000-0000-000024060000}"/>
    <cellStyle name="_Chelan Debt Forecast 12.19.05_Rebuttal Power Costs 3" xfId="1580" xr:uid="{00000000-0005-0000-0000-000025060000}"/>
    <cellStyle name="_Chelan Debt Forecast 12.19.05_Rebuttal Power Costs_Adj Bench DR 3 for Initial Briefs (Electric)" xfId="1581" xr:uid="{00000000-0005-0000-0000-000026060000}"/>
    <cellStyle name="_Chelan Debt Forecast 12.19.05_Rebuttal Power Costs_Adj Bench DR 3 for Initial Briefs (Electric) 2" xfId="1582" xr:uid="{00000000-0005-0000-0000-000027060000}"/>
    <cellStyle name="_Chelan Debt Forecast 12.19.05_Rebuttal Power Costs_Adj Bench DR 3 for Initial Briefs (Electric) 2 2" xfId="1583" xr:uid="{00000000-0005-0000-0000-000028060000}"/>
    <cellStyle name="_Chelan Debt Forecast 12.19.05_Rebuttal Power Costs_Adj Bench DR 3 for Initial Briefs (Electric) 3" xfId="1584" xr:uid="{00000000-0005-0000-0000-000029060000}"/>
    <cellStyle name="_Chelan Debt Forecast 12.19.05_Rebuttal Power Costs_Electric Rev Req Model (2009 GRC) Rebuttal" xfId="1585" xr:uid="{00000000-0005-0000-0000-00002A060000}"/>
    <cellStyle name="_Chelan Debt Forecast 12.19.05_Rebuttal Power Costs_Electric Rev Req Model (2009 GRC) Rebuttal 2" xfId="1586" xr:uid="{00000000-0005-0000-0000-00002B060000}"/>
    <cellStyle name="_Chelan Debt Forecast 12.19.05_Rebuttal Power Costs_Electric Rev Req Model (2009 GRC) Rebuttal 2 2" xfId="1587" xr:uid="{00000000-0005-0000-0000-00002C060000}"/>
    <cellStyle name="_Chelan Debt Forecast 12.19.05_Rebuttal Power Costs_Electric Rev Req Model (2009 GRC) Rebuttal 3" xfId="1588" xr:uid="{00000000-0005-0000-0000-00002D060000}"/>
    <cellStyle name="_Chelan Debt Forecast 12.19.05_Rebuttal Power Costs_Electric Rev Req Model (2009 GRC) Rebuttal REmoval of New  WH Solar AdjustMI" xfId="1589" xr:uid="{00000000-0005-0000-0000-00002E060000}"/>
    <cellStyle name="_Chelan Debt Forecast 12.19.05_Rebuttal Power Costs_Electric Rev Req Model (2009 GRC) Rebuttal REmoval of New  WH Solar AdjustMI 2" xfId="1590" xr:uid="{00000000-0005-0000-0000-00002F060000}"/>
    <cellStyle name="_Chelan Debt Forecast 12.19.05_Rebuttal Power Costs_Electric Rev Req Model (2009 GRC) Rebuttal REmoval of New  WH Solar AdjustMI 2 2" xfId="1591" xr:uid="{00000000-0005-0000-0000-000030060000}"/>
    <cellStyle name="_Chelan Debt Forecast 12.19.05_Rebuttal Power Costs_Electric Rev Req Model (2009 GRC) Rebuttal REmoval of New  WH Solar AdjustMI 3" xfId="1592" xr:uid="{00000000-0005-0000-0000-000031060000}"/>
    <cellStyle name="_Chelan Debt Forecast 12.19.05_Rebuttal Power Costs_Electric Rev Req Model (2009 GRC) Revised 01-18-2010" xfId="1593" xr:uid="{00000000-0005-0000-0000-000032060000}"/>
    <cellStyle name="_Chelan Debt Forecast 12.19.05_Rebuttal Power Costs_Electric Rev Req Model (2009 GRC) Revised 01-18-2010 2" xfId="1594" xr:uid="{00000000-0005-0000-0000-000033060000}"/>
    <cellStyle name="_Chelan Debt Forecast 12.19.05_Rebuttal Power Costs_Electric Rev Req Model (2009 GRC) Revised 01-18-2010 2 2" xfId="1595" xr:uid="{00000000-0005-0000-0000-000034060000}"/>
    <cellStyle name="_Chelan Debt Forecast 12.19.05_Rebuttal Power Costs_Electric Rev Req Model (2009 GRC) Revised 01-18-2010 3" xfId="1596" xr:uid="{00000000-0005-0000-0000-000035060000}"/>
    <cellStyle name="_Chelan Debt Forecast 12.19.05_Rebuttal Power Costs_Final Order Electric EXHIBIT A-1" xfId="1597" xr:uid="{00000000-0005-0000-0000-000036060000}"/>
    <cellStyle name="_Chelan Debt Forecast 12.19.05_Rebuttal Power Costs_Final Order Electric EXHIBIT A-1 2" xfId="1598" xr:uid="{00000000-0005-0000-0000-000037060000}"/>
    <cellStyle name="_Chelan Debt Forecast 12.19.05_Rebuttal Power Costs_Final Order Electric EXHIBIT A-1 2 2" xfId="1599" xr:uid="{00000000-0005-0000-0000-000038060000}"/>
    <cellStyle name="_Chelan Debt Forecast 12.19.05_Rebuttal Power Costs_Final Order Electric EXHIBIT A-1 3" xfId="1600" xr:uid="{00000000-0005-0000-0000-000039060000}"/>
    <cellStyle name="_Chelan Debt Forecast 12.19.05_ROR &amp; CONV FACTOR" xfId="1601" xr:uid="{00000000-0005-0000-0000-00003A060000}"/>
    <cellStyle name="_Chelan Debt Forecast 12.19.05_ROR &amp; CONV FACTOR 2" xfId="1602" xr:uid="{00000000-0005-0000-0000-00003B060000}"/>
    <cellStyle name="_Chelan Debt Forecast 12.19.05_ROR &amp; CONV FACTOR 2 2" xfId="1603" xr:uid="{00000000-0005-0000-0000-00003C060000}"/>
    <cellStyle name="_Chelan Debt Forecast 12.19.05_ROR &amp; CONV FACTOR 3" xfId="1604" xr:uid="{00000000-0005-0000-0000-00003D060000}"/>
    <cellStyle name="_Chelan Debt Forecast 12.19.05_ROR 5.02" xfId="1605" xr:uid="{00000000-0005-0000-0000-00003E060000}"/>
    <cellStyle name="_Chelan Debt Forecast 12.19.05_ROR 5.02 2" xfId="1606" xr:uid="{00000000-0005-0000-0000-00003F060000}"/>
    <cellStyle name="_Chelan Debt Forecast 12.19.05_ROR 5.02 2 2" xfId="1607" xr:uid="{00000000-0005-0000-0000-000040060000}"/>
    <cellStyle name="_Chelan Debt Forecast 12.19.05_ROR 5.02 3" xfId="1608" xr:uid="{00000000-0005-0000-0000-000041060000}"/>
    <cellStyle name="_Chelan Debt Forecast 12.19.05_Transmission Workbook for May BOD" xfId="1609" xr:uid="{00000000-0005-0000-0000-000042060000}"/>
    <cellStyle name="_Chelan Debt Forecast 12.19.05_Transmission Workbook for May BOD 2" xfId="1610" xr:uid="{00000000-0005-0000-0000-000043060000}"/>
    <cellStyle name="_Chelan Debt Forecast 12.19.05_Wind Integration 10GRC" xfId="1611" xr:uid="{00000000-0005-0000-0000-000044060000}"/>
    <cellStyle name="_Chelan Debt Forecast 12.19.05_Wind Integration 10GRC 2" xfId="1612" xr:uid="{00000000-0005-0000-0000-000045060000}"/>
    <cellStyle name="_Colstrip FOR - GADS 1990-2009" xfId="1613" xr:uid="{00000000-0005-0000-0000-000046060000}"/>
    <cellStyle name="_Colstrip FOR - GADS 1990-2009 2" xfId="1614" xr:uid="{00000000-0005-0000-0000-000047060000}"/>
    <cellStyle name="_x0013__Confidential Material" xfId="1615" xr:uid="{00000000-0005-0000-0000-000048060000}"/>
    <cellStyle name="_Copy 11-9 Sumas Proforma - Current" xfId="1616" xr:uid="{00000000-0005-0000-0000-000049060000}"/>
    <cellStyle name="_Costs not in AURORA 06GRC" xfId="1617" xr:uid="{00000000-0005-0000-0000-00004A060000}"/>
    <cellStyle name="_Costs not in AURORA 06GRC 2" xfId="1618" xr:uid="{00000000-0005-0000-0000-00004B060000}"/>
    <cellStyle name="_Costs not in AURORA 06GRC 2 2" xfId="1619" xr:uid="{00000000-0005-0000-0000-00004C060000}"/>
    <cellStyle name="_Costs not in AURORA 06GRC 2 2 2" xfId="1620" xr:uid="{00000000-0005-0000-0000-00004D060000}"/>
    <cellStyle name="_Costs not in AURORA 06GRC 2 3" xfId="1621" xr:uid="{00000000-0005-0000-0000-00004E060000}"/>
    <cellStyle name="_Costs not in AURORA 06GRC 3" xfId="1622" xr:uid="{00000000-0005-0000-0000-00004F060000}"/>
    <cellStyle name="_Costs not in AURORA 06GRC 3 2" xfId="1623" xr:uid="{00000000-0005-0000-0000-000050060000}"/>
    <cellStyle name="_Costs not in AURORA 06GRC 3 2 2" xfId="1624" xr:uid="{00000000-0005-0000-0000-000051060000}"/>
    <cellStyle name="_Costs not in AURORA 06GRC 3 3" xfId="1625" xr:uid="{00000000-0005-0000-0000-000052060000}"/>
    <cellStyle name="_Costs not in AURORA 06GRC 3 3 2" xfId="1626" xr:uid="{00000000-0005-0000-0000-000053060000}"/>
    <cellStyle name="_Costs not in AURORA 06GRC 3 4" xfId="1627" xr:uid="{00000000-0005-0000-0000-000054060000}"/>
    <cellStyle name="_Costs not in AURORA 06GRC 3 4 2" xfId="1628" xr:uid="{00000000-0005-0000-0000-000055060000}"/>
    <cellStyle name="_Costs not in AURORA 06GRC 4" xfId="1629" xr:uid="{00000000-0005-0000-0000-000056060000}"/>
    <cellStyle name="_Costs not in AURORA 06GRC 4 2" xfId="1630" xr:uid="{00000000-0005-0000-0000-000057060000}"/>
    <cellStyle name="_Costs not in AURORA 06GRC 5" xfId="1631" xr:uid="{00000000-0005-0000-0000-000058060000}"/>
    <cellStyle name="_Costs not in AURORA 06GRC 6" xfId="1632" xr:uid="{00000000-0005-0000-0000-000059060000}"/>
    <cellStyle name="_Costs not in AURORA 06GRC 7" xfId="1633" xr:uid="{00000000-0005-0000-0000-00005A060000}"/>
    <cellStyle name="_Costs not in AURORA 06GRC_04 07E Wild Horse Wind Expansion (C) (2)" xfId="1634" xr:uid="{00000000-0005-0000-0000-00005B060000}"/>
    <cellStyle name="_Costs not in AURORA 06GRC_04 07E Wild Horse Wind Expansion (C) (2) 2" xfId="1635" xr:uid="{00000000-0005-0000-0000-00005C060000}"/>
    <cellStyle name="_Costs not in AURORA 06GRC_04 07E Wild Horse Wind Expansion (C) (2) 2 2" xfId="1636" xr:uid="{00000000-0005-0000-0000-00005D060000}"/>
    <cellStyle name="_Costs not in AURORA 06GRC_04 07E Wild Horse Wind Expansion (C) (2) 3" xfId="1637" xr:uid="{00000000-0005-0000-0000-00005E060000}"/>
    <cellStyle name="_Costs not in AURORA 06GRC_04 07E Wild Horse Wind Expansion (C) (2)_Adj Bench DR 3 for Initial Briefs (Electric)" xfId="1638" xr:uid="{00000000-0005-0000-0000-00005F060000}"/>
    <cellStyle name="_Costs not in AURORA 06GRC_04 07E Wild Horse Wind Expansion (C) (2)_Adj Bench DR 3 for Initial Briefs (Electric) 2" xfId="1639" xr:uid="{00000000-0005-0000-0000-000060060000}"/>
    <cellStyle name="_Costs not in AURORA 06GRC_04 07E Wild Horse Wind Expansion (C) (2)_Adj Bench DR 3 for Initial Briefs (Electric) 2 2" xfId="1640" xr:uid="{00000000-0005-0000-0000-000061060000}"/>
    <cellStyle name="_Costs not in AURORA 06GRC_04 07E Wild Horse Wind Expansion (C) (2)_Adj Bench DR 3 for Initial Briefs (Electric) 3" xfId="1641" xr:uid="{00000000-0005-0000-0000-000062060000}"/>
    <cellStyle name="_Costs not in AURORA 06GRC_04 07E Wild Horse Wind Expansion (C) (2)_Book1" xfId="1642" xr:uid="{00000000-0005-0000-0000-000063060000}"/>
    <cellStyle name="_Costs not in AURORA 06GRC_04 07E Wild Horse Wind Expansion (C) (2)_Electric Rev Req Model (2009 GRC) " xfId="1643" xr:uid="{00000000-0005-0000-0000-000064060000}"/>
    <cellStyle name="_Costs not in AURORA 06GRC_04 07E Wild Horse Wind Expansion (C) (2)_Electric Rev Req Model (2009 GRC)  2" xfId="1644" xr:uid="{00000000-0005-0000-0000-000065060000}"/>
    <cellStyle name="_Costs not in AURORA 06GRC_04 07E Wild Horse Wind Expansion (C) (2)_Electric Rev Req Model (2009 GRC)  2 2" xfId="1645" xr:uid="{00000000-0005-0000-0000-000066060000}"/>
    <cellStyle name="_Costs not in AURORA 06GRC_04 07E Wild Horse Wind Expansion (C) (2)_Electric Rev Req Model (2009 GRC)  3" xfId="1646" xr:uid="{00000000-0005-0000-0000-000067060000}"/>
    <cellStyle name="_Costs not in AURORA 06GRC_04 07E Wild Horse Wind Expansion (C) (2)_Electric Rev Req Model (2009 GRC) Rebuttal" xfId="1647" xr:uid="{00000000-0005-0000-0000-000068060000}"/>
    <cellStyle name="_Costs not in AURORA 06GRC_04 07E Wild Horse Wind Expansion (C) (2)_Electric Rev Req Model (2009 GRC) Rebuttal 2" xfId="1648" xr:uid="{00000000-0005-0000-0000-000069060000}"/>
    <cellStyle name="_Costs not in AURORA 06GRC_04 07E Wild Horse Wind Expansion (C) (2)_Electric Rev Req Model (2009 GRC) Rebuttal 2 2" xfId="1649" xr:uid="{00000000-0005-0000-0000-00006A060000}"/>
    <cellStyle name="_Costs not in AURORA 06GRC_04 07E Wild Horse Wind Expansion (C) (2)_Electric Rev Req Model (2009 GRC) Rebuttal 3" xfId="1650" xr:uid="{00000000-0005-0000-0000-00006B060000}"/>
    <cellStyle name="_Costs not in AURORA 06GRC_04 07E Wild Horse Wind Expansion (C) (2)_Electric Rev Req Model (2009 GRC) Rebuttal REmoval of New  WH Solar AdjustMI" xfId="1651" xr:uid="{00000000-0005-0000-0000-00006C060000}"/>
    <cellStyle name="_Costs not in AURORA 06GRC_04 07E Wild Horse Wind Expansion (C) (2)_Electric Rev Req Model (2009 GRC) Rebuttal REmoval of New  WH Solar AdjustMI 2" xfId="1652" xr:uid="{00000000-0005-0000-0000-00006D060000}"/>
    <cellStyle name="_Costs not in AURORA 06GRC_04 07E Wild Horse Wind Expansion (C) (2)_Electric Rev Req Model (2009 GRC) Rebuttal REmoval of New  WH Solar AdjustMI 2 2" xfId="1653" xr:uid="{00000000-0005-0000-0000-00006E060000}"/>
    <cellStyle name="_Costs not in AURORA 06GRC_04 07E Wild Horse Wind Expansion (C) (2)_Electric Rev Req Model (2009 GRC) Rebuttal REmoval of New  WH Solar AdjustMI 3" xfId="1654" xr:uid="{00000000-0005-0000-0000-00006F060000}"/>
    <cellStyle name="_Costs not in AURORA 06GRC_04 07E Wild Horse Wind Expansion (C) (2)_Electric Rev Req Model (2009 GRC) Revised 01-18-2010" xfId="1655" xr:uid="{00000000-0005-0000-0000-000070060000}"/>
    <cellStyle name="_Costs not in AURORA 06GRC_04 07E Wild Horse Wind Expansion (C) (2)_Electric Rev Req Model (2009 GRC) Revised 01-18-2010 2" xfId="1656" xr:uid="{00000000-0005-0000-0000-000071060000}"/>
    <cellStyle name="_Costs not in AURORA 06GRC_04 07E Wild Horse Wind Expansion (C) (2)_Electric Rev Req Model (2009 GRC) Revised 01-18-2010 2 2" xfId="1657" xr:uid="{00000000-0005-0000-0000-000072060000}"/>
    <cellStyle name="_Costs not in AURORA 06GRC_04 07E Wild Horse Wind Expansion (C) (2)_Electric Rev Req Model (2009 GRC) Revised 01-18-2010 3" xfId="1658" xr:uid="{00000000-0005-0000-0000-000073060000}"/>
    <cellStyle name="_Costs not in AURORA 06GRC_04 07E Wild Horse Wind Expansion (C) (2)_Electric Rev Req Model (2010 GRC)" xfId="1659" xr:uid="{00000000-0005-0000-0000-000074060000}"/>
    <cellStyle name="_Costs not in AURORA 06GRC_04 07E Wild Horse Wind Expansion (C) (2)_Electric Rev Req Model (2010 GRC) SF" xfId="1660" xr:uid="{00000000-0005-0000-0000-000075060000}"/>
    <cellStyle name="_Costs not in AURORA 06GRC_04 07E Wild Horse Wind Expansion (C) (2)_Final Order Electric EXHIBIT A-1" xfId="1661" xr:uid="{00000000-0005-0000-0000-000076060000}"/>
    <cellStyle name="_Costs not in AURORA 06GRC_04 07E Wild Horse Wind Expansion (C) (2)_Final Order Electric EXHIBIT A-1 2" xfId="1662" xr:uid="{00000000-0005-0000-0000-000077060000}"/>
    <cellStyle name="_Costs not in AURORA 06GRC_04 07E Wild Horse Wind Expansion (C) (2)_Final Order Electric EXHIBIT A-1 2 2" xfId="1663" xr:uid="{00000000-0005-0000-0000-000078060000}"/>
    <cellStyle name="_Costs not in AURORA 06GRC_04 07E Wild Horse Wind Expansion (C) (2)_Final Order Electric EXHIBIT A-1 3" xfId="1664" xr:uid="{00000000-0005-0000-0000-000079060000}"/>
    <cellStyle name="_Costs not in AURORA 06GRC_04 07E Wild Horse Wind Expansion (C) (2)_TENASKA REGULATORY ASSET" xfId="1665" xr:uid="{00000000-0005-0000-0000-00007A060000}"/>
    <cellStyle name="_Costs not in AURORA 06GRC_04 07E Wild Horse Wind Expansion (C) (2)_TENASKA REGULATORY ASSET 2" xfId="1666" xr:uid="{00000000-0005-0000-0000-00007B060000}"/>
    <cellStyle name="_Costs not in AURORA 06GRC_04 07E Wild Horse Wind Expansion (C) (2)_TENASKA REGULATORY ASSET 2 2" xfId="1667" xr:uid="{00000000-0005-0000-0000-00007C060000}"/>
    <cellStyle name="_Costs not in AURORA 06GRC_04 07E Wild Horse Wind Expansion (C) (2)_TENASKA REGULATORY ASSET 3" xfId="1668" xr:uid="{00000000-0005-0000-0000-00007D060000}"/>
    <cellStyle name="_Costs not in AURORA 06GRC_16.37E Wild Horse Expansion DeferralRevwrkingfile SF" xfId="1669" xr:uid="{00000000-0005-0000-0000-00007E060000}"/>
    <cellStyle name="_Costs not in AURORA 06GRC_16.37E Wild Horse Expansion DeferralRevwrkingfile SF 2" xfId="1670" xr:uid="{00000000-0005-0000-0000-00007F060000}"/>
    <cellStyle name="_Costs not in AURORA 06GRC_16.37E Wild Horse Expansion DeferralRevwrkingfile SF 2 2" xfId="1671" xr:uid="{00000000-0005-0000-0000-000080060000}"/>
    <cellStyle name="_Costs not in AURORA 06GRC_16.37E Wild Horse Expansion DeferralRevwrkingfile SF 3" xfId="1672" xr:uid="{00000000-0005-0000-0000-000081060000}"/>
    <cellStyle name="_Costs not in AURORA 06GRC_2009 Compliance Filing PCA Exhibits for GRC" xfId="1673" xr:uid="{00000000-0005-0000-0000-000082060000}"/>
    <cellStyle name="_Costs not in AURORA 06GRC_2009 GRC Compl Filing - Exhibit D" xfId="1674" xr:uid="{00000000-0005-0000-0000-000083060000}"/>
    <cellStyle name="_Costs not in AURORA 06GRC_2009 GRC Compl Filing - Exhibit D 2" xfId="1675" xr:uid="{00000000-0005-0000-0000-000084060000}"/>
    <cellStyle name="_Costs not in AURORA 06GRC_3.01 Income Statement" xfId="1676" xr:uid="{00000000-0005-0000-0000-000085060000}"/>
    <cellStyle name="_Costs not in AURORA 06GRC_4 31 Regulatory Assets and Liabilities  7 06- Exhibit D" xfId="1677" xr:uid="{00000000-0005-0000-0000-000086060000}"/>
    <cellStyle name="_Costs not in AURORA 06GRC_4 31 Regulatory Assets and Liabilities  7 06- Exhibit D 2" xfId="1678" xr:uid="{00000000-0005-0000-0000-000087060000}"/>
    <cellStyle name="_Costs not in AURORA 06GRC_4 31 Regulatory Assets and Liabilities  7 06- Exhibit D 2 2" xfId="1679" xr:uid="{00000000-0005-0000-0000-000088060000}"/>
    <cellStyle name="_Costs not in AURORA 06GRC_4 31 Regulatory Assets and Liabilities  7 06- Exhibit D 3" xfId="1680" xr:uid="{00000000-0005-0000-0000-000089060000}"/>
    <cellStyle name="_Costs not in AURORA 06GRC_4 31 Regulatory Assets and Liabilities  7 06- Exhibit D_NIM Summary" xfId="1681" xr:uid="{00000000-0005-0000-0000-00008A060000}"/>
    <cellStyle name="_Costs not in AURORA 06GRC_4 31 Regulatory Assets and Liabilities  7 06- Exhibit D_NIM Summary 2" xfId="1682" xr:uid="{00000000-0005-0000-0000-00008B060000}"/>
    <cellStyle name="_Costs not in AURORA 06GRC_4 32 Regulatory Assets and Liabilities  7 06- Exhibit D" xfId="1683" xr:uid="{00000000-0005-0000-0000-00008C060000}"/>
    <cellStyle name="_Costs not in AURORA 06GRC_4 32 Regulatory Assets and Liabilities  7 06- Exhibit D 2" xfId="1684" xr:uid="{00000000-0005-0000-0000-00008D060000}"/>
    <cellStyle name="_Costs not in AURORA 06GRC_4 32 Regulatory Assets and Liabilities  7 06- Exhibit D 2 2" xfId="1685" xr:uid="{00000000-0005-0000-0000-00008E060000}"/>
    <cellStyle name="_Costs not in AURORA 06GRC_4 32 Regulatory Assets and Liabilities  7 06- Exhibit D 3" xfId="1686" xr:uid="{00000000-0005-0000-0000-00008F060000}"/>
    <cellStyle name="_Costs not in AURORA 06GRC_4 32 Regulatory Assets and Liabilities  7 06- Exhibit D_NIM Summary" xfId="1687" xr:uid="{00000000-0005-0000-0000-000090060000}"/>
    <cellStyle name="_Costs not in AURORA 06GRC_4 32 Regulatory Assets and Liabilities  7 06- Exhibit D_NIM Summary 2" xfId="1688" xr:uid="{00000000-0005-0000-0000-000091060000}"/>
    <cellStyle name="_Costs not in AURORA 06GRC_ACCOUNTS" xfId="1689" xr:uid="{00000000-0005-0000-0000-000092060000}"/>
    <cellStyle name="_Costs not in AURORA 06GRC_AURORA Total New" xfId="1690" xr:uid="{00000000-0005-0000-0000-000093060000}"/>
    <cellStyle name="_Costs not in AURORA 06GRC_AURORA Total New 2" xfId="1691" xr:uid="{00000000-0005-0000-0000-000094060000}"/>
    <cellStyle name="_Costs not in AURORA 06GRC_Book2" xfId="1692" xr:uid="{00000000-0005-0000-0000-000095060000}"/>
    <cellStyle name="_Costs not in AURORA 06GRC_Book2 2" xfId="1693" xr:uid="{00000000-0005-0000-0000-000096060000}"/>
    <cellStyle name="_Costs not in AURORA 06GRC_Book2 2 2" xfId="1694" xr:uid="{00000000-0005-0000-0000-000097060000}"/>
    <cellStyle name="_Costs not in AURORA 06GRC_Book2 3" xfId="1695" xr:uid="{00000000-0005-0000-0000-000098060000}"/>
    <cellStyle name="_Costs not in AURORA 06GRC_Book2_Adj Bench DR 3 for Initial Briefs (Electric)" xfId="1696" xr:uid="{00000000-0005-0000-0000-000099060000}"/>
    <cellStyle name="_Costs not in AURORA 06GRC_Book2_Adj Bench DR 3 for Initial Briefs (Electric) 2" xfId="1697" xr:uid="{00000000-0005-0000-0000-00009A060000}"/>
    <cellStyle name="_Costs not in AURORA 06GRC_Book2_Adj Bench DR 3 for Initial Briefs (Electric) 2 2" xfId="1698" xr:uid="{00000000-0005-0000-0000-00009B060000}"/>
    <cellStyle name="_Costs not in AURORA 06GRC_Book2_Adj Bench DR 3 for Initial Briefs (Electric) 3" xfId="1699" xr:uid="{00000000-0005-0000-0000-00009C060000}"/>
    <cellStyle name="_Costs not in AURORA 06GRC_Book2_Electric Rev Req Model (2009 GRC) Rebuttal" xfId="1700" xr:uid="{00000000-0005-0000-0000-00009D060000}"/>
    <cellStyle name="_Costs not in AURORA 06GRC_Book2_Electric Rev Req Model (2009 GRC) Rebuttal 2" xfId="1701" xr:uid="{00000000-0005-0000-0000-00009E060000}"/>
    <cellStyle name="_Costs not in AURORA 06GRC_Book2_Electric Rev Req Model (2009 GRC) Rebuttal 2 2" xfId="1702" xr:uid="{00000000-0005-0000-0000-00009F060000}"/>
    <cellStyle name="_Costs not in AURORA 06GRC_Book2_Electric Rev Req Model (2009 GRC) Rebuttal 3" xfId="1703" xr:uid="{00000000-0005-0000-0000-0000A0060000}"/>
    <cellStyle name="_Costs not in AURORA 06GRC_Book2_Electric Rev Req Model (2009 GRC) Rebuttal REmoval of New  WH Solar AdjustMI" xfId="1704" xr:uid="{00000000-0005-0000-0000-0000A1060000}"/>
    <cellStyle name="_Costs not in AURORA 06GRC_Book2_Electric Rev Req Model (2009 GRC) Rebuttal REmoval of New  WH Solar AdjustMI 2" xfId="1705" xr:uid="{00000000-0005-0000-0000-0000A2060000}"/>
    <cellStyle name="_Costs not in AURORA 06GRC_Book2_Electric Rev Req Model (2009 GRC) Rebuttal REmoval of New  WH Solar AdjustMI 2 2" xfId="1706" xr:uid="{00000000-0005-0000-0000-0000A3060000}"/>
    <cellStyle name="_Costs not in AURORA 06GRC_Book2_Electric Rev Req Model (2009 GRC) Rebuttal REmoval of New  WH Solar AdjustMI 3" xfId="1707" xr:uid="{00000000-0005-0000-0000-0000A4060000}"/>
    <cellStyle name="_Costs not in AURORA 06GRC_Book2_Electric Rev Req Model (2009 GRC) Revised 01-18-2010" xfId="1708" xr:uid="{00000000-0005-0000-0000-0000A5060000}"/>
    <cellStyle name="_Costs not in AURORA 06GRC_Book2_Electric Rev Req Model (2009 GRC) Revised 01-18-2010 2" xfId="1709" xr:uid="{00000000-0005-0000-0000-0000A6060000}"/>
    <cellStyle name="_Costs not in AURORA 06GRC_Book2_Electric Rev Req Model (2009 GRC) Revised 01-18-2010 2 2" xfId="1710" xr:uid="{00000000-0005-0000-0000-0000A7060000}"/>
    <cellStyle name="_Costs not in AURORA 06GRC_Book2_Electric Rev Req Model (2009 GRC) Revised 01-18-2010 3" xfId="1711" xr:uid="{00000000-0005-0000-0000-0000A8060000}"/>
    <cellStyle name="_Costs not in AURORA 06GRC_Book2_Final Order Electric EXHIBIT A-1" xfId="1712" xr:uid="{00000000-0005-0000-0000-0000A9060000}"/>
    <cellStyle name="_Costs not in AURORA 06GRC_Book2_Final Order Electric EXHIBIT A-1 2" xfId="1713" xr:uid="{00000000-0005-0000-0000-0000AA060000}"/>
    <cellStyle name="_Costs not in AURORA 06GRC_Book2_Final Order Electric EXHIBIT A-1 2 2" xfId="1714" xr:uid="{00000000-0005-0000-0000-0000AB060000}"/>
    <cellStyle name="_Costs not in AURORA 06GRC_Book2_Final Order Electric EXHIBIT A-1 3" xfId="1715" xr:uid="{00000000-0005-0000-0000-0000AC060000}"/>
    <cellStyle name="_Costs not in AURORA 06GRC_Book4" xfId="1716" xr:uid="{00000000-0005-0000-0000-0000AD060000}"/>
    <cellStyle name="_Costs not in AURORA 06GRC_Book4 2" xfId="1717" xr:uid="{00000000-0005-0000-0000-0000AE060000}"/>
    <cellStyle name="_Costs not in AURORA 06GRC_Book4 2 2" xfId="1718" xr:uid="{00000000-0005-0000-0000-0000AF060000}"/>
    <cellStyle name="_Costs not in AURORA 06GRC_Book4 3" xfId="1719" xr:uid="{00000000-0005-0000-0000-0000B0060000}"/>
    <cellStyle name="_Costs not in AURORA 06GRC_Book9" xfId="1720" xr:uid="{00000000-0005-0000-0000-0000B1060000}"/>
    <cellStyle name="_Costs not in AURORA 06GRC_Book9 2" xfId="1721" xr:uid="{00000000-0005-0000-0000-0000B2060000}"/>
    <cellStyle name="_Costs not in AURORA 06GRC_Book9 2 2" xfId="1722" xr:uid="{00000000-0005-0000-0000-0000B3060000}"/>
    <cellStyle name="_Costs not in AURORA 06GRC_Book9 3" xfId="1723" xr:uid="{00000000-0005-0000-0000-0000B4060000}"/>
    <cellStyle name="_Costs not in AURORA 06GRC_Check the Interest Calculation" xfId="1724" xr:uid="{00000000-0005-0000-0000-0000B5060000}"/>
    <cellStyle name="_Costs not in AURORA 06GRC_Check the Interest Calculation_Scenario 1 REC vs PTC Offset" xfId="1725" xr:uid="{00000000-0005-0000-0000-0000B6060000}"/>
    <cellStyle name="_Costs not in AURORA 06GRC_Check the Interest Calculation_Scenario 3" xfId="1726" xr:uid="{00000000-0005-0000-0000-0000B7060000}"/>
    <cellStyle name="_Costs not in AURORA 06GRC_Chelan PUD Power Costs (8-10)" xfId="1727" xr:uid="{00000000-0005-0000-0000-0000B8060000}"/>
    <cellStyle name="_Costs not in AURORA 06GRC_Exhibit D fr R Gho 12-31-08" xfId="1728" xr:uid="{00000000-0005-0000-0000-0000B9060000}"/>
    <cellStyle name="_Costs not in AURORA 06GRC_Exhibit D fr R Gho 12-31-08 2" xfId="1729" xr:uid="{00000000-0005-0000-0000-0000BA060000}"/>
    <cellStyle name="_Costs not in AURORA 06GRC_Exhibit D fr R Gho 12-31-08 v2" xfId="1730" xr:uid="{00000000-0005-0000-0000-0000BB060000}"/>
    <cellStyle name="_Costs not in AURORA 06GRC_Exhibit D fr R Gho 12-31-08 v2 2" xfId="1731" xr:uid="{00000000-0005-0000-0000-0000BC060000}"/>
    <cellStyle name="_Costs not in AURORA 06GRC_Exhibit D fr R Gho 12-31-08 v2_NIM Summary" xfId="1732" xr:uid="{00000000-0005-0000-0000-0000BD060000}"/>
    <cellStyle name="_Costs not in AURORA 06GRC_Exhibit D fr R Gho 12-31-08 v2_NIM Summary 2" xfId="1733" xr:uid="{00000000-0005-0000-0000-0000BE060000}"/>
    <cellStyle name="_Costs not in AURORA 06GRC_Exhibit D fr R Gho 12-31-08_NIM Summary" xfId="1734" xr:uid="{00000000-0005-0000-0000-0000BF060000}"/>
    <cellStyle name="_Costs not in AURORA 06GRC_Exhibit D fr R Gho 12-31-08_NIM Summary 2" xfId="1735" xr:uid="{00000000-0005-0000-0000-0000C0060000}"/>
    <cellStyle name="_Costs not in AURORA 06GRC_Gas Rev Req Model (2010 GRC)" xfId="1736" xr:uid="{00000000-0005-0000-0000-0000C1060000}"/>
    <cellStyle name="_Costs not in AURORA 06GRC_Hopkins Ridge Prepaid Tran - Interest Earned RY 12ME Feb  '11" xfId="1737" xr:uid="{00000000-0005-0000-0000-0000C2060000}"/>
    <cellStyle name="_Costs not in AURORA 06GRC_Hopkins Ridge Prepaid Tran - Interest Earned RY 12ME Feb  '11 2" xfId="1738" xr:uid="{00000000-0005-0000-0000-0000C3060000}"/>
    <cellStyle name="_Costs not in AURORA 06GRC_Hopkins Ridge Prepaid Tran - Interest Earned RY 12ME Feb  '11_NIM Summary" xfId="1739" xr:uid="{00000000-0005-0000-0000-0000C4060000}"/>
    <cellStyle name="_Costs not in AURORA 06GRC_Hopkins Ridge Prepaid Tran - Interest Earned RY 12ME Feb  '11_NIM Summary 2" xfId="1740" xr:uid="{00000000-0005-0000-0000-0000C5060000}"/>
    <cellStyle name="_Costs not in AURORA 06GRC_Hopkins Ridge Prepaid Tran - Interest Earned RY 12ME Feb  '11_Transmission Workbook for May BOD" xfId="1741" xr:uid="{00000000-0005-0000-0000-0000C6060000}"/>
    <cellStyle name="_Costs not in AURORA 06GRC_Hopkins Ridge Prepaid Tran - Interest Earned RY 12ME Feb  '11_Transmission Workbook for May BOD 2" xfId="1742" xr:uid="{00000000-0005-0000-0000-0000C7060000}"/>
    <cellStyle name="_Costs not in AURORA 06GRC_INPUTS" xfId="1743" xr:uid="{00000000-0005-0000-0000-0000C8060000}"/>
    <cellStyle name="_Costs not in AURORA 06GRC_INPUTS 2" xfId="1744" xr:uid="{00000000-0005-0000-0000-0000C9060000}"/>
    <cellStyle name="_Costs not in AURORA 06GRC_INPUTS 2 2" xfId="1745" xr:uid="{00000000-0005-0000-0000-0000CA060000}"/>
    <cellStyle name="_Costs not in AURORA 06GRC_INPUTS 3" xfId="1746" xr:uid="{00000000-0005-0000-0000-0000CB060000}"/>
    <cellStyle name="_Costs not in AURORA 06GRC_NIM Summary" xfId="1747" xr:uid="{00000000-0005-0000-0000-0000CC060000}"/>
    <cellStyle name="_Costs not in AURORA 06GRC_NIM Summary 09GRC" xfId="1748" xr:uid="{00000000-0005-0000-0000-0000CD060000}"/>
    <cellStyle name="_Costs not in AURORA 06GRC_NIM Summary 09GRC 2" xfId="1749" xr:uid="{00000000-0005-0000-0000-0000CE060000}"/>
    <cellStyle name="_Costs not in AURORA 06GRC_NIM Summary 2" xfId="1750" xr:uid="{00000000-0005-0000-0000-0000CF060000}"/>
    <cellStyle name="_Costs not in AURORA 06GRC_NIM Summary 3" xfId="1751" xr:uid="{00000000-0005-0000-0000-0000D0060000}"/>
    <cellStyle name="_Costs not in AURORA 06GRC_NIM Summary 4" xfId="1752" xr:uid="{00000000-0005-0000-0000-0000D1060000}"/>
    <cellStyle name="_Costs not in AURORA 06GRC_NIM Summary 5" xfId="1753" xr:uid="{00000000-0005-0000-0000-0000D2060000}"/>
    <cellStyle name="_Costs not in AURORA 06GRC_NIM Summary 6" xfId="1754" xr:uid="{00000000-0005-0000-0000-0000D3060000}"/>
    <cellStyle name="_Costs not in AURORA 06GRC_NIM Summary 7" xfId="1755" xr:uid="{00000000-0005-0000-0000-0000D4060000}"/>
    <cellStyle name="_Costs not in AURORA 06GRC_NIM Summary 8" xfId="1756" xr:uid="{00000000-0005-0000-0000-0000D5060000}"/>
    <cellStyle name="_Costs not in AURORA 06GRC_NIM Summary 9" xfId="1757" xr:uid="{00000000-0005-0000-0000-0000D6060000}"/>
    <cellStyle name="_Costs not in AURORA 06GRC_PCA 10 -  Exhibit D from A Kellogg Jan 2011" xfId="1758" xr:uid="{00000000-0005-0000-0000-0000D7060000}"/>
    <cellStyle name="_Costs not in AURORA 06GRC_PCA 10 -  Exhibit D from A Kellogg July 2011" xfId="1759" xr:uid="{00000000-0005-0000-0000-0000D8060000}"/>
    <cellStyle name="_Costs not in AURORA 06GRC_PCA 10 -  Exhibit D from S Free Rcv'd 12-11" xfId="1760" xr:uid="{00000000-0005-0000-0000-0000D9060000}"/>
    <cellStyle name="_Costs not in AURORA 06GRC_PCA 7 - Exhibit D update 11_30_08 (2)" xfId="1761" xr:uid="{00000000-0005-0000-0000-0000DA060000}"/>
    <cellStyle name="_Costs not in AURORA 06GRC_PCA 7 - Exhibit D update 11_30_08 (2) 2" xfId="1762" xr:uid="{00000000-0005-0000-0000-0000DB060000}"/>
    <cellStyle name="_Costs not in AURORA 06GRC_PCA 7 - Exhibit D update 11_30_08 (2) 2 2" xfId="1763" xr:uid="{00000000-0005-0000-0000-0000DC060000}"/>
    <cellStyle name="_Costs not in AURORA 06GRC_PCA 7 - Exhibit D update 11_30_08 (2) 3" xfId="1764" xr:uid="{00000000-0005-0000-0000-0000DD060000}"/>
    <cellStyle name="_Costs not in AURORA 06GRC_PCA 7 - Exhibit D update 11_30_08 (2)_NIM Summary" xfId="1765" xr:uid="{00000000-0005-0000-0000-0000DE060000}"/>
    <cellStyle name="_Costs not in AURORA 06GRC_PCA 7 - Exhibit D update 11_30_08 (2)_NIM Summary 2" xfId="1766" xr:uid="{00000000-0005-0000-0000-0000DF060000}"/>
    <cellStyle name="_Costs not in AURORA 06GRC_PCA 8 - Exhibit D update 12_31_09" xfId="1767" xr:uid="{00000000-0005-0000-0000-0000E0060000}"/>
    <cellStyle name="_Costs not in AURORA 06GRC_PCA 9 -  Exhibit D April 2010" xfId="1768" xr:uid="{00000000-0005-0000-0000-0000E1060000}"/>
    <cellStyle name="_Costs not in AURORA 06GRC_PCA 9 -  Exhibit D April 2010 (3)" xfId="1769" xr:uid="{00000000-0005-0000-0000-0000E2060000}"/>
    <cellStyle name="_Costs not in AURORA 06GRC_PCA 9 -  Exhibit D April 2010 (3) 2" xfId="1770" xr:uid="{00000000-0005-0000-0000-0000E3060000}"/>
    <cellStyle name="_Costs not in AURORA 06GRC_PCA 9 -  Exhibit D Feb 2010" xfId="1771" xr:uid="{00000000-0005-0000-0000-0000E4060000}"/>
    <cellStyle name="_Costs not in AURORA 06GRC_PCA 9 -  Exhibit D Feb 2010 v2" xfId="1772" xr:uid="{00000000-0005-0000-0000-0000E5060000}"/>
    <cellStyle name="_Costs not in AURORA 06GRC_PCA 9 -  Exhibit D Feb 2010 WF" xfId="1773" xr:uid="{00000000-0005-0000-0000-0000E6060000}"/>
    <cellStyle name="_Costs not in AURORA 06GRC_PCA 9 -  Exhibit D Jan 2010" xfId="1774" xr:uid="{00000000-0005-0000-0000-0000E7060000}"/>
    <cellStyle name="_Costs not in AURORA 06GRC_PCA 9 -  Exhibit D March 2010 (2)" xfId="1775" xr:uid="{00000000-0005-0000-0000-0000E8060000}"/>
    <cellStyle name="_Costs not in AURORA 06GRC_PCA 9 -  Exhibit D Nov 2010" xfId="1776" xr:uid="{00000000-0005-0000-0000-0000E9060000}"/>
    <cellStyle name="_Costs not in AURORA 06GRC_PCA 9 - Exhibit D at August 2010" xfId="1777" xr:uid="{00000000-0005-0000-0000-0000EA060000}"/>
    <cellStyle name="_Costs not in AURORA 06GRC_PCA 9 - Exhibit D June 2010 GRC" xfId="1778" xr:uid="{00000000-0005-0000-0000-0000EB060000}"/>
    <cellStyle name="_Costs not in AURORA 06GRC_Power Costs - Comparison bx Rbtl-Staff-Jt-PC" xfId="1779" xr:uid="{00000000-0005-0000-0000-0000EC060000}"/>
    <cellStyle name="_Costs not in AURORA 06GRC_Power Costs - Comparison bx Rbtl-Staff-Jt-PC 2" xfId="1780" xr:uid="{00000000-0005-0000-0000-0000ED060000}"/>
    <cellStyle name="_Costs not in AURORA 06GRC_Power Costs - Comparison bx Rbtl-Staff-Jt-PC 2 2" xfId="1781" xr:uid="{00000000-0005-0000-0000-0000EE060000}"/>
    <cellStyle name="_Costs not in AURORA 06GRC_Power Costs - Comparison bx Rbtl-Staff-Jt-PC 3" xfId="1782" xr:uid="{00000000-0005-0000-0000-0000EF060000}"/>
    <cellStyle name="_Costs not in AURORA 06GRC_Power Costs - Comparison bx Rbtl-Staff-Jt-PC_Adj Bench DR 3 for Initial Briefs (Electric)" xfId="1783" xr:uid="{00000000-0005-0000-0000-0000F0060000}"/>
    <cellStyle name="_Costs not in AURORA 06GRC_Power Costs - Comparison bx Rbtl-Staff-Jt-PC_Adj Bench DR 3 for Initial Briefs (Electric) 2" xfId="1784" xr:uid="{00000000-0005-0000-0000-0000F1060000}"/>
    <cellStyle name="_Costs not in AURORA 06GRC_Power Costs - Comparison bx Rbtl-Staff-Jt-PC_Adj Bench DR 3 for Initial Briefs (Electric) 2 2" xfId="1785" xr:uid="{00000000-0005-0000-0000-0000F2060000}"/>
    <cellStyle name="_Costs not in AURORA 06GRC_Power Costs - Comparison bx Rbtl-Staff-Jt-PC_Adj Bench DR 3 for Initial Briefs (Electric) 3" xfId="1786" xr:uid="{00000000-0005-0000-0000-0000F3060000}"/>
    <cellStyle name="_Costs not in AURORA 06GRC_Power Costs - Comparison bx Rbtl-Staff-Jt-PC_Electric Rev Req Model (2009 GRC) Rebuttal" xfId="1787" xr:uid="{00000000-0005-0000-0000-0000F4060000}"/>
    <cellStyle name="_Costs not in AURORA 06GRC_Power Costs - Comparison bx Rbtl-Staff-Jt-PC_Electric Rev Req Model (2009 GRC) Rebuttal 2" xfId="1788" xr:uid="{00000000-0005-0000-0000-0000F5060000}"/>
    <cellStyle name="_Costs not in AURORA 06GRC_Power Costs - Comparison bx Rbtl-Staff-Jt-PC_Electric Rev Req Model (2009 GRC) Rebuttal 2 2" xfId="1789" xr:uid="{00000000-0005-0000-0000-0000F6060000}"/>
    <cellStyle name="_Costs not in AURORA 06GRC_Power Costs - Comparison bx Rbtl-Staff-Jt-PC_Electric Rev Req Model (2009 GRC) Rebuttal 3" xfId="1790" xr:uid="{00000000-0005-0000-0000-0000F7060000}"/>
    <cellStyle name="_Costs not in AURORA 06GRC_Power Costs - Comparison bx Rbtl-Staff-Jt-PC_Electric Rev Req Model (2009 GRC) Rebuttal REmoval of New  WH Solar AdjustMI" xfId="1791" xr:uid="{00000000-0005-0000-0000-0000F8060000}"/>
    <cellStyle name="_Costs not in AURORA 06GRC_Power Costs - Comparison bx Rbtl-Staff-Jt-PC_Electric Rev Req Model (2009 GRC) Rebuttal REmoval of New  WH Solar AdjustMI 2" xfId="1792" xr:uid="{00000000-0005-0000-0000-0000F9060000}"/>
    <cellStyle name="_Costs not in AURORA 06GRC_Power Costs - Comparison bx Rbtl-Staff-Jt-PC_Electric Rev Req Model (2009 GRC) Rebuttal REmoval of New  WH Solar AdjustMI 2 2" xfId="1793" xr:uid="{00000000-0005-0000-0000-0000FA060000}"/>
    <cellStyle name="_Costs not in AURORA 06GRC_Power Costs - Comparison bx Rbtl-Staff-Jt-PC_Electric Rev Req Model (2009 GRC) Rebuttal REmoval of New  WH Solar AdjustMI 3" xfId="1794" xr:uid="{00000000-0005-0000-0000-0000FB060000}"/>
    <cellStyle name="_Costs not in AURORA 06GRC_Power Costs - Comparison bx Rbtl-Staff-Jt-PC_Electric Rev Req Model (2009 GRC) Revised 01-18-2010" xfId="1795" xr:uid="{00000000-0005-0000-0000-0000FC060000}"/>
    <cellStyle name="_Costs not in AURORA 06GRC_Power Costs - Comparison bx Rbtl-Staff-Jt-PC_Electric Rev Req Model (2009 GRC) Revised 01-18-2010 2" xfId="1796" xr:uid="{00000000-0005-0000-0000-0000FD060000}"/>
    <cellStyle name="_Costs not in AURORA 06GRC_Power Costs - Comparison bx Rbtl-Staff-Jt-PC_Electric Rev Req Model (2009 GRC) Revised 01-18-2010 2 2" xfId="1797" xr:uid="{00000000-0005-0000-0000-0000FE060000}"/>
    <cellStyle name="_Costs not in AURORA 06GRC_Power Costs - Comparison bx Rbtl-Staff-Jt-PC_Electric Rev Req Model (2009 GRC) Revised 01-18-2010 3" xfId="1798" xr:uid="{00000000-0005-0000-0000-0000FF060000}"/>
    <cellStyle name="_Costs not in AURORA 06GRC_Power Costs - Comparison bx Rbtl-Staff-Jt-PC_Final Order Electric EXHIBIT A-1" xfId="1799" xr:uid="{00000000-0005-0000-0000-000000070000}"/>
    <cellStyle name="_Costs not in AURORA 06GRC_Power Costs - Comparison bx Rbtl-Staff-Jt-PC_Final Order Electric EXHIBIT A-1 2" xfId="1800" xr:uid="{00000000-0005-0000-0000-000001070000}"/>
    <cellStyle name="_Costs not in AURORA 06GRC_Power Costs - Comparison bx Rbtl-Staff-Jt-PC_Final Order Electric EXHIBIT A-1 2 2" xfId="1801" xr:uid="{00000000-0005-0000-0000-000002070000}"/>
    <cellStyle name="_Costs not in AURORA 06GRC_Power Costs - Comparison bx Rbtl-Staff-Jt-PC_Final Order Electric EXHIBIT A-1 3" xfId="1802" xr:uid="{00000000-0005-0000-0000-000003070000}"/>
    <cellStyle name="_Costs not in AURORA 06GRC_Production Adj 4.37" xfId="1803" xr:uid="{00000000-0005-0000-0000-000004070000}"/>
    <cellStyle name="_Costs not in AURORA 06GRC_Production Adj 4.37 2" xfId="1804" xr:uid="{00000000-0005-0000-0000-000005070000}"/>
    <cellStyle name="_Costs not in AURORA 06GRC_Production Adj 4.37 2 2" xfId="1805" xr:uid="{00000000-0005-0000-0000-000006070000}"/>
    <cellStyle name="_Costs not in AURORA 06GRC_Production Adj 4.37 3" xfId="1806" xr:uid="{00000000-0005-0000-0000-000007070000}"/>
    <cellStyle name="_Costs not in AURORA 06GRC_Purchased Power Adj 4.03" xfId="1807" xr:uid="{00000000-0005-0000-0000-000008070000}"/>
    <cellStyle name="_Costs not in AURORA 06GRC_Purchased Power Adj 4.03 2" xfId="1808" xr:uid="{00000000-0005-0000-0000-000009070000}"/>
    <cellStyle name="_Costs not in AURORA 06GRC_Purchased Power Adj 4.03 2 2" xfId="1809" xr:uid="{00000000-0005-0000-0000-00000A070000}"/>
    <cellStyle name="_Costs not in AURORA 06GRC_Purchased Power Adj 4.03 3" xfId="1810" xr:uid="{00000000-0005-0000-0000-00000B070000}"/>
    <cellStyle name="_Costs not in AURORA 06GRC_Rebuttal Power Costs" xfId="1811" xr:uid="{00000000-0005-0000-0000-00000C070000}"/>
    <cellStyle name="_Costs not in AURORA 06GRC_Rebuttal Power Costs 2" xfId="1812" xr:uid="{00000000-0005-0000-0000-00000D070000}"/>
    <cellStyle name="_Costs not in AURORA 06GRC_Rebuttal Power Costs 2 2" xfId="1813" xr:uid="{00000000-0005-0000-0000-00000E070000}"/>
    <cellStyle name="_Costs not in AURORA 06GRC_Rebuttal Power Costs 3" xfId="1814" xr:uid="{00000000-0005-0000-0000-00000F070000}"/>
    <cellStyle name="_Costs not in AURORA 06GRC_Rebuttal Power Costs_Adj Bench DR 3 for Initial Briefs (Electric)" xfId="1815" xr:uid="{00000000-0005-0000-0000-000010070000}"/>
    <cellStyle name="_Costs not in AURORA 06GRC_Rebuttal Power Costs_Adj Bench DR 3 for Initial Briefs (Electric) 2" xfId="1816" xr:uid="{00000000-0005-0000-0000-000011070000}"/>
    <cellStyle name="_Costs not in AURORA 06GRC_Rebuttal Power Costs_Adj Bench DR 3 for Initial Briefs (Electric) 2 2" xfId="1817" xr:uid="{00000000-0005-0000-0000-000012070000}"/>
    <cellStyle name="_Costs not in AURORA 06GRC_Rebuttal Power Costs_Adj Bench DR 3 for Initial Briefs (Electric) 3" xfId="1818" xr:uid="{00000000-0005-0000-0000-000013070000}"/>
    <cellStyle name="_Costs not in AURORA 06GRC_Rebuttal Power Costs_Electric Rev Req Model (2009 GRC) Rebuttal" xfId="1819" xr:uid="{00000000-0005-0000-0000-000014070000}"/>
    <cellStyle name="_Costs not in AURORA 06GRC_Rebuttal Power Costs_Electric Rev Req Model (2009 GRC) Rebuttal 2" xfId="1820" xr:uid="{00000000-0005-0000-0000-000015070000}"/>
    <cellStyle name="_Costs not in AURORA 06GRC_Rebuttal Power Costs_Electric Rev Req Model (2009 GRC) Rebuttal 2 2" xfId="1821" xr:uid="{00000000-0005-0000-0000-000016070000}"/>
    <cellStyle name="_Costs not in AURORA 06GRC_Rebuttal Power Costs_Electric Rev Req Model (2009 GRC) Rebuttal 3" xfId="1822" xr:uid="{00000000-0005-0000-0000-000017070000}"/>
    <cellStyle name="_Costs not in AURORA 06GRC_Rebuttal Power Costs_Electric Rev Req Model (2009 GRC) Rebuttal REmoval of New  WH Solar AdjustMI" xfId="1823" xr:uid="{00000000-0005-0000-0000-000018070000}"/>
    <cellStyle name="_Costs not in AURORA 06GRC_Rebuttal Power Costs_Electric Rev Req Model (2009 GRC) Rebuttal REmoval of New  WH Solar AdjustMI 2" xfId="1824" xr:uid="{00000000-0005-0000-0000-000019070000}"/>
    <cellStyle name="_Costs not in AURORA 06GRC_Rebuttal Power Costs_Electric Rev Req Model (2009 GRC) Rebuttal REmoval of New  WH Solar AdjustMI 2 2" xfId="1825" xr:uid="{00000000-0005-0000-0000-00001A070000}"/>
    <cellStyle name="_Costs not in AURORA 06GRC_Rebuttal Power Costs_Electric Rev Req Model (2009 GRC) Rebuttal REmoval of New  WH Solar AdjustMI 3" xfId="1826" xr:uid="{00000000-0005-0000-0000-00001B070000}"/>
    <cellStyle name="_Costs not in AURORA 06GRC_Rebuttal Power Costs_Electric Rev Req Model (2009 GRC) Revised 01-18-2010" xfId="1827" xr:uid="{00000000-0005-0000-0000-00001C070000}"/>
    <cellStyle name="_Costs not in AURORA 06GRC_Rebuttal Power Costs_Electric Rev Req Model (2009 GRC) Revised 01-18-2010 2" xfId="1828" xr:uid="{00000000-0005-0000-0000-00001D070000}"/>
    <cellStyle name="_Costs not in AURORA 06GRC_Rebuttal Power Costs_Electric Rev Req Model (2009 GRC) Revised 01-18-2010 2 2" xfId="1829" xr:uid="{00000000-0005-0000-0000-00001E070000}"/>
    <cellStyle name="_Costs not in AURORA 06GRC_Rebuttal Power Costs_Electric Rev Req Model (2009 GRC) Revised 01-18-2010 3" xfId="1830" xr:uid="{00000000-0005-0000-0000-00001F070000}"/>
    <cellStyle name="_Costs not in AURORA 06GRC_Rebuttal Power Costs_Final Order Electric EXHIBIT A-1" xfId="1831" xr:uid="{00000000-0005-0000-0000-000020070000}"/>
    <cellStyle name="_Costs not in AURORA 06GRC_Rebuttal Power Costs_Final Order Electric EXHIBIT A-1 2" xfId="1832" xr:uid="{00000000-0005-0000-0000-000021070000}"/>
    <cellStyle name="_Costs not in AURORA 06GRC_Rebuttal Power Costs_Final Order Electric EXHIBIT A-1 2 2" xfId="1833" xr:uid="{00000000-0005-0000-0000-000022070000}"/>
    <cellStyle name="_Costs not in AURORA 06GRC_Rebuttal Power Costs_Final Order Electric EXHIBIT A-1 3" xfId="1834" xr:uid="{00000000-0005-0000-0000-000023070000}"/>
    <cellStyle name="_Costs not in AURORA 06GRC_ROR &amp; CONV FACTOR" xfId="1835" xr:uid="{00000000-0005-0000-0000-000024070000}"/>
    <cellStyle name="_Costs not in AURORA 06GRC_ROR &amp; CONV FACTOR 2" xfId="1836" xr:uid="{00000000-0005-0000-0000-000025070000}"/>
    <cellStyle name="_Costs not in AURORA 06GRC_ROR &amp; CONV FACTOR 2 2" xfId="1837" xr:uid="{00000000-0005-0000-0000-000026070000}"/>
    <cellStyle name="_Costs not in AURORA 06GRC_ROR &amp; CONV FACTOR 3" xfId="1838" xr:uid="{00000000-0005-0000-0000-000027070000}"/>
    <cellStyle name="_Costs not in AURORA 06GRC_ROR 5.02" xfId="1839" xr:uid="{00000000-0005-0000-0000-000028070000}"/>
    <cellStyle name="_Costs not in AURORA 06GRC_ROR 5.02 2" xfId="1840" xr:uid="{00000000-0005-0000-0000-000029070000}"/>
    <cellStyle name="_Costs not in AURORA 06GRC_ROR 5.02 2 2" xfId="1841" xr:uid="{00000000-0005-0000-0000-00002A070000}"/>
    <cellStyle name="_Costs not in AURORA 06GRC_ROR 5.02 3" xfId="1842" xr:uid="{00000000-0005-0000-0000-00002B070000}"/>
    <cellStyle name="_Costs not in AURORA 06GRC_Transmission Workbook for May BOD" xfId="1843" xr:uid="{00000000-0005-0000-0000-00002C070000}"/>
    <cellStyle name="_Costs not in AURORA 06GRC_Transmission Workbook for May BOD 2" xfId="1844" xr:uid="{00000000-0005-0000-0000-00002D070000}"/>
    <cellStyle name="_Costs not in AURORA 06GRC_Wind Integration 10GRC" xfId="1845" xr:uid="{00000000-0005-0000-0000-00002E070000}"/>
    <cellStyle name="_Costs not in AURORA 06GRC_Wind Integration 10GRC 2" xfId="1846" xr:uid="{00000000-0005-0000-0000-00002F070000}"/>
    <cellStyle name="_Costs not in AURORA 2006GRC 6.15.06" xfId="1847" xr:uid="{00000000-0005-0000-0000-000030070000}"/>
    <cellStyle name="_Costs not in AURORA 2006GRC 6.15.06 2" xfId="1848" xr:uid="{00000000-0005-0000-0000-000031070000}"/>
    <cellStyle name="_Costs not in AURORA 2006GRC 6.15.06 2 2" xfId="1849" xr:uid="{00000000-0005-0000-0000-000032070000}"/>
    <cellStyle name="_Costs not in AURORA 2006GRC 6.15.06 2 2 2" xfId="1850" xr:uid="{00000000-0005-0000-0000-000033070000}"/>
    <cellStyle name="_Costs not in AURORA 2006GRC 6.15.06 2 3" xfId="1851" xr:uid="{00000000-0005-0000-0000-000034070000}"/>
    <cellStyle name="_Costs not in AURORA 2006GRC 6.15.06 3" xfId="1852" xr:uid="{00000000-0005-0000-0000-000035070000}"/>
    <cellStyle name="_Costs not in AURORA 2006GRC 6.15.06 3 2" xfId="1853" xr:uid="{00000000-0005-0000-0000-000036070000}"/>
    <cellStyle name="_Costs not in AURORA 2006GRC 6.15.06 3 2 2" xfId="1854" xr:uid="{00000000-0005-0000-0000-000037070000}"/>
    <cellStyle name="_Costs not in AURORA 2006GRC 6.15.06 3 3" xfId="1855" xr:uid="{00000000-0005-0000-0000-000038070000}"/>
    <cellStyle name="_Costs not in AURORA 2006GRC 6.15.06 3 3 2" xfId="1856" xr:uid="{00000000-0005-0000-0000-000039070000}"/>
    <cellStyle name="_Costs not in AURORA 2006GRC 6.15.06 3 4" xfId="1857" xr:uid="{00000000-0005-0000-0000-00003A070000}"/>
    <cellStyle name="_Costs not in AURORA 2006GRC 6.15.06 3 4 2" xfId="1858" xr:uid="{00000000-0005-0000-0000-00003B070000}"/>
    <cellStyle name="_Costs not in AURORA 2006GRC 6.15.06 4" xfId="1859" xr:uid="{00000000-0005-0000-0000-00003C070000}"/>
    <cellStyle name="_Costs not in AURORA 2006GRC 6.15.06 4 2" xfId="1860" xr:uid="{00000000-0005-0000-0000-00003D070000}"/>
    <cellStyle name="_Costs not in AURORA 2006GRC 6.15.06 5" xfId="1861" xr:uid="{00000000-0005-0000-0000-00003E070000}"/>
    <cellStyle name="_Costs not in AURORA 2006GRC 6.15.06 6" xfId="1862" xr:uid="{00000000-0005-0000-0000-00003F070000}"/>
    <cellStyle name="_Costs not in AURORA 2006GRC 6.15.06 7" xfId="1863" xr:uid="{00000000-0005-0000-0000-000040070000}"/>
    <cellStyle name="_Costs not in AURORA 2006GRC 6.15.06_04 07E Wild Horse Wind Expansion (C) (2)" xfId="1864" xr:uid="{00000000-0005-0000-0000-000041070000}"/>
    <cellStyle name="_Costs not in AURORA 2006GRC 6.15.06_04 07E Wild Horse Wind Expansion (C) (2) 2" xfId="1865" xr:uid="{00000000-0005-0000-0000-000042070000}"/>
    <cellStyle name="_Costs not in AURORA 2006GRC 6.15.06_04 07E Wild Horse Wind Expansion (C) (2) 2 2" xfId="1866" xr:uid="{00000000-0005-0000-0000-000043070000}"/>
    <cellStyle name="_Costs not in AURORA 2006GRC 6.15.06_04 07E Wild Horse Wind Expansion (C) (2) 3" xfId="1867" xr:uid="{00000000-0005-0000-0000-000044070000}"/>
    <cellStyle name="_Costs not in AURORA 2006GRC 6.15.06_04 07E Wild Horse Wind Expansion (C) (2)_Adj Bench DR 3 for Initial Briefs (Electric)" xfId="1868" xr:uid="{00000000-0005-0000-0000-000045070000}"/>
    <cellStyle name="_Costs not in AURORA 2006GRC 6.15.06_04 07E Wild Horse Wind Expansion (C) (2)_Adj Bench DR 3 for Initial Briefs (Electric) 2" xfId="1869" xr:uid="{00000000-0005-0000-0000-000046070000}"/>
    <cellStyle name="_Costs not in AURORA 2006GRC 6.15.06_04 07E Wild Horse Wind Expansion (C) (2)_Adj Bench DR 3 for Initial Briefs (Electric) 2 2" xfId="1870" xr:uid="{00000000-0005-0000-0000-000047070000}"/>
    <cellStyle name="_Costs not in AURORA 2006GRC 6.15.06_04 07E Wild Horse Wind Expansion (C) (2)_Adj Bench DR 3 for Initial Briefs (Electric) 3" xfId="1871" xr:uid="{00000000-0005-0000-0000-000048070000}"/>
    <cellStyle name="_Costs not in AURORA 2006GRC 6.15.06_04 07E Wild Horse Wind Expansion (C) (2)_Book1" xfId="1872" xr:uid="{00000000-0005-0000-0000-000049070000}"/>
    <cellStyle name="_Costs not in AURORA 2006GRC 6.15.06_04 07E Wild Horse Wind Expansion (C) (2)_Electric Rev Req Model (2009 GRC) " xfId="1873" xr:uid="{00000000-0005-0000-0000-00004A070000}"/>
    <cellStyle name="_Costs not in AURORA 2006GRC 6.15.06_04 07E Wild Horse Wind Expansion (C) (2)_Electric Rev Req Model (2009 GRC)  2" xfId="1874" xr:uid="{00000000-0005-0000-0000-00004B070000}"/>
    <cellStyle name="_Costs not in AURORA 2006GRC 6.15.06_04 07E Wild Horse Wind Expansion (C) (2)_Electric Rev Req Model (2009 GRC)  2 2" xfId="1875" xr:uid="{00000000-0005-0000-0000-00004C070000}"/>
    <cellStyle name="_Costs not in AURORA 2006GRC 6.15.06_04 07E Wild Horse Wind Expansion (C) (2)_Electric Rev Req Model (2009 GRC)  3" xfId="1876" xr:uid="{00000000-0005-0000-0000-00004D070000}"/>
    <cellStyle name="_Costs not in AURORA 2006GRC 6.15.06_04 07E Wild Horse Wind Expansion (C) (2)_Electric Rev Req Model (2009 GRC) Rebuttal" xfId="1877" xr:uid="{00000000-0005-0000-0000-00004E070000}"/>
    <cellStyle name="_Costs not in AURORA 2006GRC 6.15.06_04 07E Wild Horse Wind Expansion (C) (2)_Electric Rev Req Model (2009 GRC) Rebuttal 2" xfId="1878" xr:uid="{00000000-0005-0000-0000-00004F070000}"/>
    <cellStyle name="_Costs not in AURORA 2006GRC 6.15.06_04 07E Wild Horse Wind Expansion (C) (2)_Electric Rev Req Model (2009 GRC) Rebuttal 2 2" xfId="1879" xr:uid="{00000000-0005-0000-0000-000050070000}"/>
    <cellStyle name="_Costs not in AURORA 2006GRC 6.15.06_04 07E Wild Horse Wind Expansion (C) (2)_Electric Rev Req Model (2009 GRC) Rebuttal 3" xfId="1880" xr:uid="{00000000-0005-0000-0000-000051070000}"/>
    <cellStyle name="_Costs not in AURORA 2006GRC 6.15.06_04 07E Wild Horse Wind Expansion (C) (2)_Electric Rev Req Model (2009 GRC) Rebuttal REmoval of New  WH Solar AdjustMI" xfId="1881" xr:uid="{00000000-0005-0000-0000-000052070000}"/>
    <cellStyle name="_Costs not in AURORA 2006GRC 6.15.06_04 07E Wild Horse Wind Expansion (C) (2)_Electric Rev Req Model (2009 GRC) Rebuttal REmoval of New  WH Solar AdjustMI 2" xfId="1882" xr:uid="{00000000-0005-0000-0000-000053070000}"/>
    <cellStyle name="_Costs not in AURORA 2006GRC 6.15.06_04 07E Wild Horse Wind Expansion (C) (2)_Electric Rev Req Model (2009 GRC) Rebuttal REmoval of New  WH Solar AdjustMI 2 2" xfId="1883" xr:uid="{00000000-0005-0000-0000-000054070000}"/>
    <cellStyle name="_Costs not in AURORA 2006GRC 6.15.06_04 07E Wild Horse Wind Expansion (C) (2)_Electric Rev Req Model (2009 GRC) Rebuttal REmoval of New  WH Solar AdjustMI 3" xfId="1884" xr:uid="{00000000-0005-0000-0000-000055070000}"/>
    <cellStyle name="_Costs not in AURORA 2006GRC 6.15.06_04 07E Wild Horse Wind Expansion (C) (2)_Electric Rev Req Model (2009 GRC) Revised 01-18-2010" xfId="1885" xr:uid="{00000000-0005-0000-0000-000056070000}"/>
    <cellStyle name="_Costs not in AURORA 2006GRC 6.15.06_04 07E Wild Horse Wind Expansion (C) (2)_Electric Rev Req Model (2009 GRC) Revised 01-18-2010 2" xfId="1886" xr:uid="{00000000-0005-0000-0000-000057070000}"/>
    <cellStyle name="_Costs not in AURORA 2006GRC 6.15.06_04 07E Wild Horse Wind Expansion (C) (2)_Electric Rev Req Model (2009 GRC) Revised 01-18-2010 2 2" xfId="1887" xr:uid="{00000000-0005-0000-0000-000058070000}"/>
    <cellStyle name="_Costs not in AURORA 2006GRC 6.15.06_04 07E Wild Horse Wind Expansion (C) (2)_Electric Rev Req Model (2009 GRC) Revised 01-18-2010 3" xfId="1888" xr:uid="{00000000-0005-0000-0000-000059070000}"/>
    <cellStyle name="_Costs not in AURORA 2006GRC 6.15.06_04 07E Wild Horse Wind Expansion (C) (2)_Electric Rev Req Model (2010 GRC)" xfId="1889" xr:uid="{00000000-0005-0000-0000-00005A070000}"/>
    <cellStyle name="_Costs not in AURORA 2006GRC 6.15.06_04 07E Wild Horse Wind Expansion (C) (2)_Electric Rev Req Model (2010 GRC) SF" xfId="1890" xr:uid="{00000000-0005-0000-0000-00005B070000}"/>
    <cellStyle name="_Costs not in AURORA 2006GRC 6.15.06_04 07E Wild Horse Wind Expansion (C) (2)_Final Order Electric EXHIBIT A-1" xfId="1891" xr:uid="{00000000-0005-0000-0000-00005C070000}"/>
    <cellStyle name="_Costs not in AURORA 2006GRC 6.15.06_04 07E Wild Horse Wind Expansion (C) (2)_Final Order Electric EXHIBIT A-1 2" xfId="1892" xr:uid="{00000000-0005-0000-0000-00005D070000}"/>
    <cellStyle name="_Costs not in AURORA 2006GRC 6.15.06_04 07E Wild Horse Wind Expansion (C) (2)_Final Order Electric EXHIBIT A-1 2 2" xfId="1893" xr:uid="{00000000-0005-0000-0000-00005E070000}"/>
    <cellStyle name="_Costs not in AURORA 2006GRC 6.15.06_04 07E Wild Horse Wind Expansion (C) (2)_Final Order Electric EXHIBIT A-1 3" xfId="1894" xr:uid="{00000000-0005-0000-0000-00005F070000}"/>
    <cellStyle name="_Costs not in AURORA 2006GRC 6.15.06_04 07E Wild Horse Wind Expansion (C) (2)_TENASKA REGULATORY ASSET" xfId="1895" xr:uid="{00000000-0005-0000-0000-000060070000}"/>
    <cellStyle name="_Costs not in AURORA 2006GRC 6.15.06_04 07E Wild Horse Wind Expansion (C) (2)_TENASKA REGULATORY ASSET 2" xfId="1896" xr:uid="{00000000-0005-0000-0000-000061070000}"/>
    <cellStyle name="_Costs not in AURORA 2006GRC 6.15.06_04 07E Wild Horse Wind Expansion (C) (2)_TENASKA REGULATORY ASSET 2 2" xfId="1897" xr:uid="{00000000-0005-0000-0000-000062070000}"/>
    <cellStyle name="_Costs not in AURORA 2006GRC 6.15.06_04 07E Wild Horse Wind Expansion (C) (2)_TENASKA REGULATORY ASSET 3" xfId="1898" xr:uid="{00000000-0005-0000-0000-000063070000}"/>
    <cellStyle name="_Costs not in AURORA 2006GRC 6.15.06_16.37E Wild Horse Expansion DeferralRevwrkingfile SF" xfId="1899" xr:uid="{00000000-0005-0000-0000-000064070000}"/>
    <cellStyle name="_Costs not in AURORA 2006GRC 6.15.06_16.37E Wild Horse Expansion DeferralRevwrkingfile SF 2" xfId="1900" xr:uid="{00000000-0005-0000-0000-000065070000}"/>
    <cellStyle name="_Costs not in AURORA 2006GRC 6.15.06_16.37E Wild Horse Expansion DeferralRevwrkingfile SF 2 2" xfId="1901" xr:uid="{00000000-0005-0000-0000-000066070000}"/>
    <cellStyle name="_Costs not in AURORA 2006GRC 6.15.06_16.37E Wild Horse Expansion DeferralRevwrkingfile SF 3" xfId="1902" xr:uid="{00000000-0005-0000-0000-000067070000}"/>
    <cellStyle name="_Costs not in AURORA 2006GRC 6.15.06_2009 Compliance Filing PCA Exhibits for GRC" xfId="1903" xr:uid="{00000000-0005-0000-0000-000068070000}"/>
    <cellStyle name="_Costs not in AURORA 2006GRC 6.15.06_2009 GRC Compl Filing - Exhibit D" xfId="1904" xr:uid="{00000000-0005-0000-0000-000069070000}"/>
    <cellStyle name="_Costs not in AURORA 2006GRC 6.15.06_2009 GRC Compl Filing - Exhibit D 2" xfId="1905" xr:uid="{00000000-0005-0000-0000-00006A070000}"/>
    <cellStyle name="_Costs not in AURORA 2006GRC 6.15.06_3.01 Income Statement" xfId="1906" xr:uid="{00000000-0005-0000-0000-00006B070000}"/>
    <cellStyle name="_Costs not in AURORA 2006GRC 6.15.06_4 31 Regulatory Assets and Liabilities  7 06- Exhibit D" xfId="1907" xr:uid="{00000000-0005-0000-0000-00006C070000}"/>
    <cellStyle name="_Costs not in AURORA 2006GRC 6.15.06_4 31 Regulatory Assets and Liabilities  7 06- Exhibit D 2" xfId="1908" xr:uid="{00000000-0005-0000-0000-00006D070000}"/>
    <cellStyle name="_Costs not in AURORA 2006GRC 6.15.06_4 31 Regulatory Assets and Liabilities  7 06- Exhibit D 2 2" xfId="1909" xr:uid="{00000000-0005-0000-0000-00006E070000}"/>
    <cellStyle name="_Costs not in AURORA 2006GRC 6.15.06_4 31 Regulatory Assets and Liabilities  7 06- Exhibit D 3" xfId="1910" xr:uid="{00000000-0005-0000-0000-00006F070000}"/>
    <cellStyle name="_Costs not in AURORA 2006GRC 6.15.06_4 31 Regulatory Assets and Liabilities  7 06- Exhibit D_NIM Summary" xfId="1911" xr:uid="{00000000-0005-0000-0000-000070070000}"/>
    <cellStyle name="_Costs not in AURORA 2006GRC 6.15.06_4 31 Regulatory Assets and Liabilities  7 06- Exhibit D_NIM Summary 2" xfId="1912" xr:uid="{00000000-0005-0000-0000-000071070000}"/>
    <cellStyle name="_Costs not in AURORA 2006GRC 6.15.06_4 32 Regulatory Assets and Liabilities  7 06- Exhibit D" xfId="1913" xr:uid="{00000000-0005-0000-0000-000072070000}"/>
    <cellStyle name="_Costs not in AURORA 2006GRC 6.15.06_4 32 Regulatory Assets and Liabilities  7 06- Exhibit D 2" xfId="1914" xr:uid="{00000000-0005-0000-0000-000073070000}"/>
    <cellStyle name="_Costs not in AURORA 2006GRC 6.15.06_4 32 Regulatory Assets and Liabilities  7 06- Exhibit D 2 2" xfId="1915" xr:uid="{00000000-0005-0000-0000-000074070000}"/>
    <cellStyle name="_Costs not in AURORA 2006GRC 6.15.06_4 32 Regulatory Assets and Liabilities  7 06- Exhibit D 3" xfId="1916" xr:uid="{00000000-0005-0000-0000-000075070000}"/>
    <cellStyle name="_Costs not in AURORA 2006GRC 6.15.06_4 32 Regulatory Assets and Liabilities  7 06- Exhibit D_NIM Summary" xfId="1917" xr:uid="{00000000-0005-0000-0000-000076070000}"/>
    <cellStyle name="_Costs not in AURORA 2006GRC 6.15.06_4 32 Regulatory Assets and Liabilities  7 06- Exhibit D_NIM Summary 2" xfId="1918" xr:uid="{00000000-0005-0000-0000-000077070000}"/>
    <cellStyle name="_Costs not in AURORA 2006GRC 6.15.06_ACCOUNTS" xfId="1919" xr:uid="{00000000-0005-0000-0000-000078070000}"/>
    <cellStyle name="_Costs not in AURORA 2006GRC 6.15.06_AURORA Total New" xfId="1920" xr:uid="{00000000-0005-0000-0000-000079070000}"/>
    <cellStyle name="_Costs not in AURORA 2006GRC 6.15.06_AURORA Total New 2" xfId="1921" xr:uid="{00000000-0005-0000-0000-00007A070000}"/>
    <cellStyle name="_Costs not in AURORA 2006GRC 6.15.06_Book2" xfId="1922" xr:uid="{00000000-0005-0000-0000-00007B070000}"/>
    <cellStyle name="_Costs not in AURORA 2006GRC 6.15.06_Book2 2" xfId="1923" xr:uid="{00000000-0005-0000-0000-00007C070000}"/>
    <cellStyle name="_Costs not in AURORA 2006GRC 6.15.06_Book2 2 2" xfId="1924" xr:uid="{00000000-0005-0000-0000-00007D070000}"/>
    <cellStyle name="_Costs not in AURORA 2006GRC 6.15.06_Book2 3" xfId="1925" xr:uid="{00000000-0005-0000-0000-00007E070000}"/>
    <cellStyle name="_Costs not in AURORA 2006GRC 6.15.06_Book2_Adj Bench DR 3 for Initial Briefs (Electric)" xfId="1926" xr:uid="{00000000-0005-0000-0000-00007F070000}"/>
    <cellStyle name="_Costs not in AURORA 2006GRC 6.15.06_Book2_Adj Bench DR 3 for Initial Briefs (Electric) 2" xfId="1927" xr:uid="{00000000-0005-0000-0000-000080070000}"/>
    <cellStyle name="_Costs not in AURORA 2006GRC 6.15.06_Book2_Adj Bench DR 3 for Initial Briefs (Electric) 2 2" xfId="1928" xr:uid="{00000000-0005-0000-0000-000081070000}"/>
    <cellStyle name="_Costs not in AURORA 2006GRC 6.15.06_Book2_Adj Bench DR 3 for Initial Briefs (Electric) 3" xfId="1929" xr:uid="{00000000-0005-0000-0000-000082070000}"/>
    <cellStyle name="_Costs not in AURORA 2006GRC 6.15.06_Book2_Electric Rev Req Model (2009 GRC) Rebuttal" xfId="1930" xr:uid="{00000000-0005-0000-0000-000083070000}"/>
    <cellStyle name="_Costs not in AURORA 2006GRC 6.15.06_Book2_Electric Rev Req Model (2009 GRC) Rebuttal 2" xfId="1931" xr:uid="{00000000-0005-0000-0000-000084070000}"/>
    <cellStyle name="_Costs not in AURORA 2006GRC 6.15.06_Book2_Electric Rev Req Model (2009 GRC) Rebuttal 2 2" xfId="1932" xr:uid="{00000000-0005-0000-0000-000085070000}"/>
    <cellStyle name="_Costs not in AURORA 2006GRC 6.15.06_Book2_Electric Rev Req Model (2009 GRC) Rebuttal 3" xfId="1933" xr:uid="{00000000-0005-0000-0000-000086070000}"/>
    <cellStyle name="_Costs not in AURORA 2006GRC 6.15.06_Book2_Electric Rev Req Model (2009 GRC) Rebuttal REmoval of New  WH Solar AdjustMI" xfId="1934" xr:uid="{00000000-0005-0000-0000-000087070000}"/>
    <cellStyle name="_Costs not in AURORA 2006GRC 6.15.06_Book2_Electric Rev Req Model (2009 GRC) Rebuttal REmoval of New  WH Solar AdjustMI 2" xfId="1935" xr:uid="{00000000-0005-0000-0000-000088070000}"/>
    <cellStyle name="_Costs not in AURORA 2006GRC 6.15.06_Book2_Electric Rev Req Model (2009 GRC) Rebuttal REmoval of New  WH Solar AdjustMI 2 2" xfId="1936" xr:uid="{00000000-0005-0000-0000-000089070000}"/>
    <cellStyle name="_Costs not in AURORA 2006GRC 6.15.06_Book2_Electric Rev Req Model (2009 GRC) Rebuttal REmoval of New  WH Solar AdjustMI 3" xfId="1937" xr:uid="{00000000-0005-0000-0000-00008A070000}"/>
    <cellStyle name="_Costs not in AURORA 2006GRC 6.15.06_Book2_Electric Rev Req Model (2009 GRC) Revised 01-18-2010" xfId="1938" xr:uid="{00000000-0005-0000-0000-00008B070000}"/>
    <cellStyle name="_Costs not in AURORA 2006GRC 6.15.06_Book2_Electric Rev Req Model (2009 GRC) Revised 01-18-2010 2" xfId="1939" xr:uid="{00000000-0005-0000-0000-00008C070000}"/>
    <cellStyle name="_Costs not in AURORA 2006GRC 6.15.06_Book2_Electric Rev Req Model (2009 GRC) Revised 01-18-2010 2 2" xfId="1940" xr:uid="{00000000-0005-0000-0000-00008D070000}"/>
    <cellStyle name="_Costs not in AURORA 2006GRC 6.15.06_Book2_Electric Rev Req Model (2009 GRC) Revised 01-18-2010 3" xfId="1941" xr:uid="{00000000-0005-0000-0000-00008E070000}"/>
    <cellStyle name="_Costs not in AURORA 2006GRC 6.15.06_Book2_Final Order Electric EXHIBIT A-1" xfId="1942" xr:uid="{00000000-0005-0000-0000-00008F070000}"/>
    <cellStyle name="_Costs not in AURORA 2006GRC 6.15.06_Book2_Final Order Electric EXHIBIT A-1 2" xfId="1943" xr:uid="{00000000-0005-0000-0000-000090070000}"/>
    <cellStyle name="_Costs not in AURORA 2006GRC 6.15.06_Book2_Final Order Electric EXHIBIT A-1 2 2" xfId="1944" xr:uid="{00000000-0005-0000-0000-000091070000}"/>
    <cellStyle name="_Costs not in AURORA 2006GRC 6.15.06_Book2_Final Order Electric EXHIBIT A-1 3" xfId="1945" xr:uid="{00000000-0005-0000-0000-000092070000}"/>
    <cellStyle name="_Costs not in AURORA 2006GRC 6.15.06_Book4" xfId="1946" xr:uid="{00000000-0005-0000-0000-000093070000}"/>
    <cellStyle name="_Costs not in AURORA 2006GRC 6.15.06_Book4 2" xfId="1947" xr:uid="{00000000-0005-0000-0000-000094070000}"/>
    <cellStyle name="_Costs not in AURORA 2006GRC 6.15.06_Book4 2 2" xfId="1948" xr:uid="{00000000-0005-0000-0000-000095070000}"/>
    <cellStyle name="_Costs not in AURORA 2006GRC 6.15.06_Book4 3" xfId="1949" xr:uid="{00000000-0005-0000-0000-000096070000}"/>
    <cellStyle name="_Costs not in AURORA 2006GRC 6.15.06_Book9" xfId="1950" xr:uid="{00000000-0005-0000-0000-000097070000}"/>
    <cellStyle name="_Costs not in AURORA 2006GRC 6.15.06_Book9 2" xfId="1951" xr:uid="{00000000-0005-0000-0000-000098070000}"/>
    <cellStyle name="_Costs not in AURORA 2006GRC 6.15.06_Book9 2 2" xfId="1952" xr:uid="{00000000-0005-0000-0000-000099070000}"/>
    <cellStyle name="_Costs not in AURORA 2006GRC 6.15.06_Book9 3" xfId="1953" xr:uid="{00000000-0005-0000-0000-00009A070000}"/>
    <cellStyle name="_Costs not in AURORA 2006GRC 6.15.06_Chelan PUD Power Costs (8-10)" xfId="1954" xr:uid="{00000000-0005-0000-0000-00009B070000}"/>
    <cellStyle name="_Costs not in AURORA 2006GRC 6.15.06_Gas Rev Req Model (2010 GRC)" xfId="1955" xr:uid="{00000000-0005-0000-0000-00009C070000}"/>
    <cellStyle name="_Costs not in AURORA 2006GRC 6.15.06_INPUTS" xfId="1956" xr:uid="{00000000-0005-0000-0000-00009D070000}"/>
    <cellStyle name="_Costs not in AURORA 2006GRC 6.15.06_INPUTS 2" xfId="1957" xr:uid="{00000000-0005-0000-0000-00009E070000}"/>
    <cellStyle name="_Costs not in AURORA 2006GRC 6.15.06_INPUTS 2 2" xfId="1958" xr:uid="{00000000-0005-0000-0000-00009F070000}"/>
    <cellStyle name="_Costs not in AURORA 2006GRC 6.15.06_INPUTS 3" xfId="1959" xr:uid="{00000000-0005-0000-0000-0000A0070000}"/>
    <cellStyle name="_Costs not in AURORA 2006GRC 6.15.06_NIM Summary" xfId="1960" xr:uid="{00000000-0005-0000-0000-0000A1070000}"/>
    <cellStyle name="_Costs not in AURORA 2006GRC 6.15.06_NIM Summary 09GRC" xfId="1961" xr:uid="{00000000-0005-0000-0000-0000A2070000}"/>
    <cellStyle name="_Costs not in AURORA 2006GRC 6.15.06_NIM Summary 09GRC 2" xfId="1962" xr:uid="{00000000-0005-0000-0000-0000A3070000}"/>
    <cellStyle name="_Costs not in AURORA 2006GRC 6.15.06_NIM Summary 2" xfId="1963" xr:uid="{00000000-0005-0000-0000-0000A4070000}"/>
    <cellStyle name="_Costs not in AURORA 2006GRC 6.15.06_NIM Summary 3" xfId="1964" xr:uid="{00000000-0005-0000-0000-0000A5070000}"/>
    <cellStyle name="_Costs not in AURORA 2006GRC 6.15.06_NIM Summary 4" xfId="1965" xr:uid="{00000000-0005-0000-0000-0000A6070000}"/>
    <cellStyle name="_Costs not in AURORA 2006GRC 6.15.06_NIM Summary 5" xfId="1966" xr:uid="{00000000-0005-0000-0000-0000A7070000}"/>
    <cellStyle name="_Costs not in AURORA 2006GRC 6.15.06_NIM Summary 6" xfId="1967" xr:uid="{00000000-0005-0000-0000-0000A8070000}"/>
    <cellStyle name="_Costs not in AURORA 2006GRC 6.15.06_NIM Summary 7" xfId="1968" xr:uid="{00000000-0005-0000-0000-0000A9070000}"/>
    <cellStyle name="_Costs not in AURORA 2006GRC 6.15.06_NIM Summary 8" xfId="1969" xr:uid="{00000000-0005-0000-0000-0000AA070000}"/>
    <cellStyle name="_Costs not in AURORA 2006GRC 6.15.06_NIM Summary 9" xfId="1970" xr:uid="{00000000-0005-0000-0000-0000AB070000}"/>
    <cellStyle name="_Costs not in AURORA 2006GRC 6.15.06_PCA 10 -  Exhibit D from A Kellogg Jan 2011" xfId="1971" xr:uid="{00000000-0005-0000-0000-0000AC070000}"/>
    <cellStyle name="_Costs not in AURORA 2006GRC 6.15.06_PCA 10 -  Exhibit D from A Kellogg July 2011" xfId="1972" xr:uid="{00000000-0005-0000-0000-0000AD070000}"/>
    <cellStyle name="_Costs not in AURORA 2006GRC 6.15.06_PCA 10 -  Exhibit D from S Free Rcv'd 12-11" xfId="1973" xr:uid="{00000000-0005-0000-0000-0000AE070000}"/>
    <cellStyle name="_Costs not in AURORA 2006GRC 6.15.06_PCA 9 -  Exhibit D April 2010" xfId="1974" xr:uid="{00000000-0005-0000-0000-0000AF070000}"/>
    <cellStyle name="_Costs not in AURORA 2006GRC 6.15.06_PCA 9 -  Exhibit D April 2010 (3)" xfId="1975" xr:uid="{00000000-0005-0000-0000-0000B0070000}"/>
    <cellStyle name="_Costs not in AURORA 2006GRC 6.15.06_PCA 9 -  Exhibit D April 2010 (3) 2" xfId="1976" xr:uid="{00000000-0005-0000-0000-0000B1070000}"/>
    <cellStyle name="_Costs not in AURORA 2006GRC 6.15.06_PCA 9 -  Exhibit D Nov 2010" xfId="1977" xr:uid="{00000000-0005-0000-0000-0000B2070000}"/>
    <cellStyle name="_Costs not in AURORA 2006GRC 6.15.06_PCA 9 - Exhibit D at August 2010" xfId="1978" xr:uid="{00000000-0005-0000-0000-0000B3070000}"/>
    <cellStyle name="_Costs not in AURORA 2006GRC 6.15.06_PCA 9 - Exhibit D June 2010 GRC" xfId="1979" xr:uid="{00000000-0005-0000-0000-0000B4070000}"/>
    <cellStyle name="_Costs not in AURORA 2006GRC 6.15.06_Power Costs - Comparison bx Rbtl-Staff-Jt-PC" xfId="1980" xr:uid="{00000000-0005-0000-0000-0000B5070000}"/>
    <cellStyle name="_Costs not in AURORA 2006GRC 6.15.06_Power Costs - Comparison bx Rbtl-Staff-Jt-PC 2" xfId="1981" xr:uid="{00000000-0005-0000-0000-0000B6070000}"/>
    <cellStyle name="_Costs not in AURORA 2006GRC 6.15.06_Power Costs - Comparison bx Rbtl-Staff-Jt-PC 2 2" xfId="1982" xr:uid="{00000000-0005-0000-0000-0000B7070000}"/>
    <cellStyle name="_Costs not in AURORA 2006GRC 6.15.06_Power Costs - Comparison bx Rbtl-Staff-Jt-PC 3" xfId="1983" xr:uid="{00000000-0005-0000-0000-0000B8070000}"/>
    <cellStyle name="_Costs not in AURORA 2006GRC 6.15.06_Power Costs - Comparison bx Rbtl-Staff-Jt-PC_Adj Bench DR 3 for Initial Briefs (Electric)" xfId="1984" xr:uid="{00000000-0005-0000-0000-0000B9070000}"/>
    <cellStyle name="_Costs not in AURORA 2006GRC 6.15.06_Power Costs - Comparison bx Rbtl-Staff-Jt-PC_Adj Bench DR 3 for Initial Briefs (Electric) 2" xfId="1985" xr:uid="{00000000-0005-0000-0000-0000BA070000}"/>
    <cellStyle name="_Costs not in AURORA 2006GRC 6.15.06_Power Costs - Comparison bx Rbtl-Staff-Jt-PC_Adj Bench DR 3 for Initial Briefs (Electric) 2 2" xfId="1986" xr:uid="{00000000-0005-0000-0000-0000BB070000}"/>
    <cellStyle name="_Costs not in AURORA 2006GRC 6.15.06_Power Costs - Comparison bx Rbtl-Staff-Jt-PC_Adj Bench DR 3 for Initial Briefs (Electric) 3" xfId="1987" xr:uid="{00000000-0005-0000-0000-0000BC070000}"/>
    <cellStyle name="_Costs not in AURORA 2006GRC 6.15.06_Power Costs - Comparison bx Rbtl-Staff-Jt-PC_Electric Rev Req Model (2009 GRC) Rebuttal" xfId="1988" xr:uid="{00000000-0005-0000-0000-0000BD070000}"/>
    <cellStyle name="_Costs not in AURORA 2006GRC 6.15.06_Power Costs - Comparison bx Rbtl-Staff-Jt-PC_Electric Rev Req Model (2009 GRC) Rebuttal 2" xfId="1989" xr:uid="{00000000-0005-0000-0000-0000BE070000}"/>
    <cellStyle name="_Costs not in AURORA 2006GRC 6.15.06_Power Costs - Comparison bx Rbtl-Staff-Jt-PC_Electric Rev Req Model (2009 GRC) Rebuttal 2 2" xfId="1990" xr:uid="{00000000-0005-0000-0000-0000BF070000}"/>
    <cellStyle name="_Costs not in AURORA 2006GRC 6.15.06_Power Costs - Comparison bx Rbtl-Staff-Jt-PC_Electric Rev Req Model (2009 GRC) Rebuttal 3" xfId="1991" xr:uid="{00000000-0005-0000-0000-0000C0070000}"/>
    <cellStyle name="_Costs not in AURORA 2006GRC 6.15.06_Power Costs - Comparison bx Rbtl-Staff-Jt-PC_Electric Rev Req Model (2009 GRC) Rebuttal REmoval of New  WH Solar AdjustMI" xfId="1992" xr:uid="{00000000-0005-0000-0000-0000C1070000}"/>
    <cellStyle name="_Costs not in AURORA 2006GRC 6.15.06_Power Costs - Comparison bx Rbtl-Staff-Jt-PC_Electric Rev Req Model (2009 GRC) Rebuttal REmoval of New  WH Solar AdjustMI 2" xfId="1993" xr:uid="{00000000-0005-0000-0000-0000C2070000}"/>
    <cellStyle name="_Costs not in AURORA 2006GRC 6.15.06_Power Costs - Comparison bx Rbtl-Staff-Jt-PC_Electric Rev Req Model (2009 GRC) Rebuttal REmoval of New  WH Solar AdjustMI 2 2" xfId="1994" xr:uid="{00000000-0005-0000-0000-0000C3070000}"/>
    <cellStyle name="_Costs not in AURORA 2006GRC 6.15.06_Power Costs - Comparison bx Rbtl-Staff-Jt-PC_Electric Rev Req Model (2009 GRC) Rebuttal REmoval of New  WH Solar AdjustMI 3" xfId="1995" xr:uid="{00000000-0005-0000-0000-0000C4070000}"/>
    <cellStyle name="_Costs not in AURORA 2006GRC 6.15.06_Power Costs - Comparison bx Rbtl-Staff-Jt-PC_Electric Rev Req Model (2009 GRC) Revised 01-18-2010" xfId="1996" xr:uid="{00000000-0005-0000-0000-0000C5070000}"/>
    <cellStyle name="_Costs not in AURORA 2006GRC 6.15.06_Power Costs - Comparison bx Rbtl-Staff-Jt-PC_Electric Rev Req Model (2009 GRC) Revised 01-18-2010 2" xfId="1997" xr:uid="{00000000-0005-0000-0000-0000C6070000}"/>
    <cellStyle name="_Costs not in AURORA 2006GRC 6.15.06_Power Costs - Comparison bx Rbtl-Staff-Jt-PC_Electric Rev Req Model (2009 GRC) Revised 01-18-2010 2 2" xfId="1998" xr:uid="{00000000-0005-0000-0000-0000C7070000}"/>
    <cellStyle name="_Costs not in AURORA 2006GRC 6.15.06_Power Costs - Comparison bx Rbtl-Staff-Jt-PC_Electric Rev Req Model (2009 GRC) Revised 01-18-2010 3" xfId="1999" xr:uid="{00000000-0005-0000-0000-0000C8070000}"/>
    <cellStyle name="_Costs not in AURORA 2006GRC 6.15.06_Power Costs - Comparison bx Rbtl-Staff-Jt-PC_Final Order Electric EXHIBIT A-1" xfId="2000" xr:uid="{00000000-0005-0000-0000-0000C9070000}"/>
    <cellStyle name="_Costs not in AURORA 2006GRC 6.15.06_Power Costs - Comparison bx Rbtl-Staff-Jt-PC_Final Order Electric EXHIBIT A-1 2" xfId="2001" xr:uid="{00000000-0005-0000-0000-0000CA070000}"/>
    <cellStyle name="_Costs not in AURORA 2006GRC 6.15.06_Power Costs - Comparison bx Rbtl-Staff-Jt-PC_Final Order Electric EXHIBIT A-1 2 2" xfId="2002" xr:uid="{00000000-0005-0000-0000-0000CB070000}"/>
    <cellStyle name="_Costs not in AURORA 2006GRC 6.15.06_Power Costs - Comparison bx Rbtl-Staff-Jt-PC_Final Order Electric EXHIBIT A-1 3" xfId="2003" xr:uid="{00000000-0005-0000-0000-0000CC070000}"/>
    <cellStyle name="_Costs not in AURORA 2006GRC 6.15.06_Production Adj 4.37" xfId="2004" xr:uid="{00000000-0005-0000-0000-0000CD070000}"/>
    <cellStyle name="_Costs not in AURORA 2006GRC 6.15.06_Production Adj 4.37 2" xfId="2005" xr:uid="{00000000-0005-0000-0000-0000CE070000}"/>
    <cellStyle name="_Costs not in AURORA 2006GRC 6.15.06_Production Adj 4.37 2 2" xfId="2006" xr:uid="{00000000-0005-0000-0000-0000CF070000}"/>
    <cellStyle name="_Costs not in AURORA 2006GRC 6.15.06_Production Adj 4.37 3" xfId="2007" xr:uid="{00000000-0005-0000-0000-0000D0070000}"/>
    <cellStyle name="_Costs not in AURORA 2006GRC 6.15.06_Purchased Power Adj 4.03" xfId="2008" xr:uid="{00000000-0005-0000-0000-0000D1070000}"/>
    <cellStyle name="_Costs not in AURORA 2006GRC 6.15.06_Purchased Power Adj 4.03 2" xfId="2009" xr:uid="{00000000-0005-0000-0000-0000D2070000}"/>
    <cellStyle name="_Costs not in AURORA 2006GRC 6.15.06_Purchased Power Adj 4.03 2 2" xfId="2010" xr:uid="{00000000-0005-0000-0000-0000D3070000}"/>
    <cellStyle name="_Costs not in AURORA 2006GRC 6.15.06_Purchased Power Adj 4.03 3" xfId="2011" xr:uid="{00000000-0005-0000-0000-0000D4070000}"/>
    <cellStyle name="_Costs not in AURORA 2006GRC 6.15.06_Rebuttal Power Costs" xfId="2012" xr:uid="{00000000-0005-0000-0000-0000D5070000}"/>
    <cellStyle name="_Costs not in AURORA 2006GRC 6.15.06_Rebuttal Power Costs 2" xfId="2013" xr:uid="{00000000-0005-0000-0000-0000D6070000}"/>
    <cellStyle name="_Costs not in AURORA 2006GRC 6.15.06_Rebuttal Power Costs 2 2" xfId="2014" xr:uid="{00000000-0005-0000-0000-0000D7070000}"/>
    <cellStyle name="_Costs not in AURORA 2006GRC 6.15.06_Rebuttal Power Costs 3" xfId="2015" xr:uid="{00000000-0005-0000-0000-0000D8070000}"/>
    <cellStyle name="_Costs not in AURORA 2006GRC 6.15.06_Rebuttal Power Costs_Adj Bench DR 3 for Initial Briefs (Electric)" xfId="2016" xr:uid="{00000000-0005-0000-0000-0000D9070000}"/>
    <cellStyle name="_Costs not in AURORA 2006GRC 6.15.06_Rebuttal Power Costs_Adj Bench DR 3 for Initial Briefs (Electric) 2" xfId="2017" xr:uid="{00000000-0005-0000-0000-0000DA070000}"/>
    <cellStyle name="_Costs not in AURORA 2006GRC 6.15.06_Rebuttal Power Costs_Adj Bench DR 3 for Initial Briefs (Electric) 2 2" xfId="2018" xr:uid="{00000000-0005-0000-0000-0000DB070000}"/>
    <cellStyle name="_Costs not in AURORA 2006GRC 6.15.06_Rebuttal Power Costs_Adj Bench DR 3 for Initial Briefs (Electric) 3" xfId="2019" xr:uid="{00000000-0005-0000-0000-0000DC070000}"/>
    <cellStyle name="_Costs not in AURORA 2006GRC 6.15.06_Rebuttal Power Costs_Electric Rev Req Model (2009 GRC) Rebuttal" xfId="2020" xr:uid="{00000000-0005-0000-0000-0000DD070000}"/>
    <cellStyle name="_Costs not in AURORA 2006GRC 6.15.06_Rebuttal Power Costs_Electric Rev Req Model (2009 GRC) Rebuttal 2" xfId="2021" xr:uid="{00000000-0005-0000-0000-0000DE070000}"/>
    <cellStyle name="_Costs not in AURORA 2006GRC 6.15.06_Rebuttal Power Costs_Electric Rev Req Model (2009 GRC) Rebuttal 2 2" xfId="2022" xr:uid="{00000000-0005-0000-0000-0000DF070000}"/>
    <cellStyle name="_Costs not in AURORA 2006GRC 6.15.06_Rebuttal Power Costs_Electric Rev Req Model (2009 GRC) Rebuttal 3" xfId="2023" xr:uid="{00000000-0005-0000-0000-0000E0070000}"/>
    <cellStyle name="_Costs not in AURORA 2006GRC 6.15.06_Rebuttal Power Costs_Electric Rev Req Model (2009 GRC) Rebuttal REmoval of New  WH Solar AdjustMI" xfId="2024" xr:uid="{00000000-0005-0000-0000-0000E1070000}"/>
    <cellStyle name="_Costs not in AURORA 2006GRC 6.15.06_Rebuttal Power Costs_Electric Rev Req Model (2009 GRC) Rebuttal REmoval of New  WH Solar AdjustMI 2" xfId="2025" xr:uid="{00000000-0005-0000-0000-0000E2070000}"/>
    <cellStyle name="_Costs not in AURORA 2006GRC 6.15.06_Rebuttal Power Costs_Electric Rev Req Model (2009 GRC) Rebuttal REmoval of New  WH Solar AdjustMI 2 2" xfId="2026" xr:uid="{00000000-0005-0000-0000-0000E3070000}"/>
    <cellStyle name="_Costs not in AURORA 2006GRC 6.15.06_Rebuttal Power Costs_Electric Rev Req Model (2009 GRC) Rebuttal REmoval of New  WH Solar AdjustMI 3" xfId="2027" xr:uid="{00000000-0005-0000-0000-0000E4070000}"/>
    <cellStyle name="_Costs not in AURORA 2006GRC 6.15.06_Rebuttal Power Costs_Electric Rev Req Model (2009 GRC) Revised 01-18-2010" xfId="2028" xr:uid="{00000000-0005-0000-0000-0000E5070000}"/>
    <cellStyle name="_Costs not in AURORA 2006GRC 6.15.06_Rebuttal Power Costs_Electric Rev Req Model (2009 GRC) Revised 01-18-2010 2" xfId="2029" xr:uid="{00000000-0005-0000-0000-0000E6070000}"/>
    <cellStyle name="_Costs not in AURORA 2006GRC 6.15.06_Rebuttal Power Costs_Electric Rev Req Model (2009 GRC) Revised 01-18-2010 2 2" xfId="2030" xr:uid="{00000000-0005-0000-0000-0000E7070000}"/>
    <cellStyle name="_Costs not in AURORA 2006GRC 6.15.06_Rebuttal Power Costs_Electric Rev Req Model (2009 GRC) Revised 01-18-2010 3" xfId="2031" xr:uid="{00000000-0005-0000-0000-0000E8070000}"/>
    <cellStyle name="_Costs not in AURORA 2006GRC 6.15.06_Rebuttal Power Costs_Final Order Electric EXHIBIT A-1" xfId="2032" xr:uid="{00000000-0005-0000-0000-0000E9070000}"/>
    <cellStyle name="_Costs not in AURORA 2006GRC 6.15.06_Rebuttal Power Costs_Final Order Electric EXHIBIT A-1 2" xfId="2033" xr:uid="{00000000-0005-0000-0000-0000EA070000}"/>
    <cellStyle name="_Costs not in AURORA 2006GRC 6.15.06_Rebuttal Power Costs_Final Order Electric EXHIBIT A-1 2 2" xfId="2034" xr:uid="{00000000-0005-0000-0000-0000EB070000}"/>
    <cellStyle name="_Costs not in AURORA 2006GRC 6.15.06_Rebuttal Power Costs_Final Order Electric EXHIBIT A-1 3" xfId="2035" xr:uid="{00000000-0005-0000-0000-0000EC070000}"/>
    <cellStyle name="_Costs not in AURORA 2006GRC 6.15.06_ROR &amp; CONV FACTOR" xfId="2036" xr:uid="{00000000-0005-0000-0000-0000ED070000}"/>
    <cellStyle name="_Costs not in AURORA 2006GRC 6.15.06_ROR &amp; CONV FACTOR 2" xfId="2037" xr:uid="{00000000-0005-0000-0000-0000EE070000}"/>
    <cellStyle name="_Costs not in AURORA 2006GRC 6.15.06_ROR &amp; CONV FACTOR 2 2" xfId="2038" xr:uid="{00000000-0005-0000-0000-0000EF070000}"/>
    <cellStyle name="_Costs not in AURORA 2006GRC 6.15.06_ROR &amp; CONV FACTOR 3" xfId="2039" xr:uid="{00000000-0005-0000-0000-0000F0070000}"/>
    <cellStyle name="_Costs not in AURORA 2006GRC 6.15.06_ROR 5.02" xfId="2040" xr:uid="{00000000-0005-0000-0000-0000F1070000}"/>
    <cellStyle name="_Costs not in AURORA 2006GRC 6.15.06_ROR 5.02 2" xfId="2041" xr:uid="{00000000-0005-0000-0000-0000F2070000}"/>
    <cellStyle name="_Costs not in AURORA 2006GRC 6.15.06_ROR 5.02 2 2" xfId="2042" xr:uid="{00000000-0005-0000-0000-0000F3070000}"/>
    <cellStyle name="_Costs not in AURORA 2006GRC 6.15.06_ROR 5.02 3" xfId="2043" xr:uid="{00000000-0005-0000-0000-0000F4070000}"/>
    <cellStyle name="_Costs not in AURORA 2006GRC 6.15.06_Wind Integration 10GRC" xfId="2044" xr:uid="{00000000-0005-0000-0000-0000F5070000}"/>
    <cellStyle name="_Costs not in AURORA 2006GRC 6.15.06_Wind Integration 10GRC 2" xfId="2045" xr:uid="{00000000-0005-0000-0000-0000F6070000}"/>
    <cellStyle name="_Costs not in AURORA 2006GRC w gas price updated" xfId="2046" xr:uid="{00000000-0005-0000-0000-0000F7070000}"/>
    <cellStyle name="_Costs not in AURORA 2006GRC w gas price updated 2" xfId="2047" xr:uid="{00000000-0005-0000-0000-0000F8070000}"/>
    <cellStyle name="_Costs not in AURORA 2006GRC w gas price updated 2 2" xfId="2048" xr:uid="{00000000-0005-0000-0000-0000F9070000}"/>
    <cellStyle name="_Costs not in AURORA 2006GRC w gas price updated 3" xfId="2049" xr:uid="{00000000-0005-0000-0000-0000FA070000}"/>
    <cellStyle name="_Costs not in AURORA 2006GRC w gas price updated_Adj Bench DR 3 for Initial Briefs (Electric)" xfId="2050" xr:uid="{00000000-0005-0000-0000-0000FB070000}"/>
    <cellStyle name="_Costs not in AURORA 2006GRC w gas price updated_Adj Bench DR 3 for Initial Briefs (Electric) 2" xfId="2051" xr:uid="{00000000-0005-0000-0000-0000FC070000}"/>
    <cellStyle name="_Costs not in AURORA 2006GRC w gas price updated_Adj Bench DR 3 for Initial Briefs (Electric) 2 2" xfId="2052" xr:uid="{00000000-0005-0000-0000-0000FD070000}"/>
    <cellStyle name="_Costs not in AURORA 2006GRC w gas price updated_Adj Bench DR 3 for Initial Briefs (Electric) 3" xfId="2053" xr:uid="{00000000-0005-0000-0000-0000FE070000}"/>
    <cellStyle name="_Costs not in AURORA 2006GRC w gas price updated_Book1" xfId="2054" xr:uid="{00000000-0005-0000-0000-0000FF070000}"/>
    <cellStyle name="_Costs not in AURORA 2006GRC w gas price updated_Book2" xfId="2055" xr:uid="{00000000-0005-0000-0000-000000080000}"/>
    <cellStyle name="_Costs not in AURORA 2006GRC w gas price updated_Book2 2" xfId="2056" xr:uid="{00000000-0005-0000-0000-000001080000}"/>
    <cellStyle name="_Costs not in AURORA 2006GRC w gas price updated_Book2 2 2" xfId="2057" xr:uid="{00000000-0005-0000-0000-000002080000}"/>
    <cellStyle name="_Costs not in AURORA 2006GRC w gas price updated_Book2 3" xfId="2058" xr:uid="{00000000-0005-0000-0000-000003080000}"/>
    <cellStyle name="_Costs not in AURORA 2006GRC w gas price updated_Book2_Adj Bench DR 3 for Initial Briefs (Electric)" xfId="2059" xr:uid="{00000000-0005-0000-0000-000004080000}"/>
    <cellStyle name="_Costs not in AURORA 2006GRC w gas price updated_Book2_Adj Bench DR 3 for Initial Briefs (Electric) 2" xfId="2060" xr:uid="{00000000-0005-0000-0000-000005080000}"/>
    <cellStyle name="_Costs not in AURORA 2006GRC w gas price updated_Book2_Adj Bench DR 3 for Initial Briefs (Electric) 2 2" xfId="2061" xr:uid="{00000000-0005-0000-0000-000006080000}"/>
    <cellStyle name="_Costs not in AURORA 2006GRC w gas price updated_Book2_Adj Bench DR 3 for Initial Briefs (Electric) 3" xfId="2062" xr:uid="{00000000-0005-0000-0000-000007080000}"/>
    <cellStyle name="_Costs not in AURORA 2006GRC w gas price updated_Book2_Electric Rev Req Model (2009 GRC) Rebuttal" xfId="2063" xr:uid="{00000000-0005-0000-0000-000008080000}"/>
    <cellStyle name="_Costs not in AURORA 2006GRC w gas price updated_Book2_Electric Rev Req Model (2009 GRC) Rebuttal 2" xfId="2064" xr:uid="{00000000-0005-0000-0000-000009080000}"/>
    <cellStyle name="_Costs not in AURORA 2006GRC w gas price updated_Book2_Electric Rev Req Model (2009 GRC) Rebuttal 2 2" xfId="2065" xr:uid="{00000000-0005-0000-0000-00000A080000}"/>
    <cellStyle name="_Costs not in AURORA 2006GRC w gas price updated_Book2_Electric Rev Req Model (2009 GRC) Rebuttal 3" xfId="2066" xr:uid="{00000000-0005-0000-0000-00000B080000}"/>
    <cellStyle name="_Costs not in AURORA 2006GRC w gas price updated_Book2_Electric Rev Req Model (2009 GRC) Rebuttal REmoval of New  WH Solar AdjustMI" xfId="2067" xr:uid="{00000000-0005-0000-0000-00000C080000}"/>
    <cellStyle name="_Costs not in AURORA 2006GRC w gas price updated_Book2_Electric Rev Req Model (2009 GRC) Rebuttal REmoval of New  WH Solar AdjustMI 2" xfId="2068" xr:uid="{00000000-0005-0000-0000-00000D080000}"/>
    <cellStyle name="_Costs not in AURORA 2006GRC w gas price updated_Book2_Electric Rev Req Model (2009 GRC) Rebuttal REmoval of New  WH Solar AdjustMI 2 2" xfId="2069" xr:uid="{00000000-0005-0000-0000-00000E080000}"/>
    <cellStyle name="_Costs not in AURORA 2006GRC w gas price updated_Book2_Electric Rev Req Model (2009 GRC) Rebuttal REmoval of New  WH Solar AdjustMI 3" xfId="2070" xr:uid="{00000000-0005-0000-0000-00000F080000}"/>
    <cellStyle name="_Costs not in AURORA 2006GRC w gas price updated_Book2_Electric Rev Req Model (2009 GRC) Revised 01-18-2010" xfId="2071" xr:uid="{00000000-0005-0000-0000-000010080000}"/>
    <cellStyle name="_Costs not in AURORA 2006GRC w gas price updated_Book2_Electric Rev Req Model (2009 GRC) Revised 01-18-2010 2" xfId="2072" xr:uid="{00000000-0005-0000-0000-000011080000}"/>
    <cellStyle name="_Costs not in AURORA 2006GRC w gas price updated_Book2_Electric Rev Req Model (2009 GRC) Revised 01-18-2010 2 2" xfId="2073" xr:uid="{00000000-0005-0000-0000-000012080000}"/>
    <cellStyle name="_Costs not in AURORA 2006GRC w gas price updated_Book2_Electric Rev Req Model (2009 GRC) Revised 01-18-2010 3" xfId="2074" xr:uid="{00000000-0005-0000-0000-000013080000}"/>
    <cellStyle name="_Costs not in AURORA 2006GRC w gas price updated_Book2_Final Order Electric EXHIBIT A-1" xfId="2075" xr:uid="{00000000-0005-0000-0000-000014080000}"/>
    <cellStyle name="_Costs not in AURORA 2006GRC w gas price updated_Book2_Final Order Electric EXHIBIT A-1 2" xfId="2076" xr:uid="{00000000-0005-0000-0000-000015080000}"/>
    <cellStyle name="_Costs not in AURORA 2006GRC w gas price updated_Book2_Final Order Electric EXHIBIT A-1 2 2" xfId="2077" xr:uid="{00000000-0005-0000-0000-000016080000}"/>
    <cellStyle name="_Costs not in AURORA 2006GRC w gas price updated_Book2_Final Order Electric EXHIBIT A-1 3" xfId="2078" xr:uid="{00000000-0005-0000-0000-000017080000}"/>
    <cellStyle name="_Costs not in AURORA 2006GRC w gas price updated_Chelan PUD Power Costs (8-10)" xfId="2079" xr:uid="{00000000-0005-0000-0000-000018080000}"/>
    <cellStyle name="_Costs not in AURORA 2006GRC w gas price updated_Confidential Material" xfId="2080" xr:uid="{00000000-0005-0000-0000-000019080000}"/>
    <cellStyle name="_Costs not in AURORA 2006GRC w gas price updated_DEM-WP(C) Colstrip 12 Coal Cost Forecast 2010GRC" xfId="2081" xr:uid="{00000000-0005-0000-0000-00001A080000}"/>
    <cellStyle name="_Costs not in AURORA 2006GRC w gas price updated_DEM-WP(C) Production O&amp;M 2010GRC As-Filed" xfId="2082" xr:uid="{00000000-0005-0000-0000-00001B080000}"/>
    <cellStyle name="_Costs not in AURORA 2006GRC w gas price updated_DEM-WP(C) Production O&amp;M 2010GRC As-Filed 2" xfId="2083" xr:uid="{00000000-0005-0000-0000-00001C080000}"/>
    <cellStyle name="_Costs not in AURORA 2006GRC w gas price updated_Electric Rev Req Model (2009 GRC) " xfId="2084" xr:uid="{00000000-0005-0000-0000-00001D080000}"/>
    <cellStyle name="_Costs not in AURORA 2006GRC w gas price updated_Electric Rev Req Model (2009 GRC)  2" xfId="2085" xr:uid="{00000000-0005-0000-0000-00001E080000}"/>
    <cellStyle name="_Costs not in AURORA 2006GRC w gas price updated_Electric Rev Req Model (2009 GRC)  2 2" xfId="2086" xr:uid="{00000000-0005-0000-0000-00001F080000}"/>
    <cellStyle name="_Costs not in AURORA 2006GRC w gas price updated_Electric Rev Req Model (2009 GRC)  3" xfId="2087" xr:uid="{00000000-0005-0000-0000-000020080000}"/>
    <cellStyle name="_Costs not in AURORA 2006GRC w gas price updated_Electric Rev Req Model (2009 GRC) Rebuttal" xfId="2088" xr:uid="{00000000-0005-0000-0000-000021080000}"/>
    <cellStyle name="_Costs not in AURORA 2006GRC w gas price updated_Electric Rev Req Model (2009 GRC) Rebuttal 2" xfId="2089" xr:uid="{00000000-0005-0000-0000-000022080000}"/>
    <cellStyle name="_Costs not in AURORA 2006GRC w gas price updated_Electric Rev Req Model (2009 GRC) Rebuttal 2 2" xfId="2090" xr:uid="{00000000-0005-0000-0000-000023080000}"/>
    <cellStyle name="_Costs not in AURORA 2006GRC w gas price updated_Electric Rev Req Model (2009 GRC) Rebuttal 3" xfId="2091" xr:uid="{00000000-0005-0000-0000-000024080000}"/>
    <cellStyle name="_Costs not in AURORA 2006GRC w gas price updated_Electric Rev Req Model (2009 GRC) Rebuttal REmoval of New  WH Solar AdjustMI" xfId="2092" xr:uid="{00000000-0005-0000-0000-000025080000}"/>
    <cellStyle name="_Costs not in AURORA 2006GRC w gas price updated_Electric Rev Req Model (2009 GRC) Rebuttal REmoval of New  WH Solar AdjustMI 2" xfId="2093" xr:uid="{00000000-0005-0000-0000-000026080000}"/>
    <cellStyle name="_Costs not in AURORA 2006GRC w gas price updated_Electric Rev Req Model (2009 GRC) Rebuttal REmoval of New  WH Solar AdjustMI 2 2" xfId="2094" xr:uid="{00000000-0005-0000-0000-000027080000}"/>
    <cellStyle name="_Costs not in AURORA 2006GRC w gas price updated_Electric Rev Req Model (2009 GRC) Rebuttal REmoval of New  WH Solar AdjustMI 3" xfId="2095" xr:uid="{00000000-0005-0000-0000-000028080000}"/>
    <cellStyle name="_Costs not in AURORA 2006GRC w gas price updated_Electric Rev Req Model (2009 GRC) Revised 01-18-2010" xfId="2096" xr:uid="{00000000-0005-0000-0000-000029080000}"/>
    <cellStyle name="_Costs not in AURORA 2006GRC w gas price updated_Electric Rev Req Model (2009 GRC) Revised 01-18-2010 2" xfId="2097" xr:uid="{00000000-0005-0000-0000-00002A080000}"/>
    <cellStyle name="_Costs not in AURORA 2006GRC w gas price updated_Electric Rev Req Model (2009 GRC) Revised 01-18-2010 2 2" xfId="2098" xr:uid="{00000000-0005-0000-0000-00002B080000}"/>
    <cellStyle name="_Costs not in AURORA 2006GRC w gas price updated_Electric Rev Req Model (2009 GRC) Revised 01-18-2010 3" xfId="2099" xr:uid="{00000000-0005-0000-0000-00002C080000}"/>
    <cellStyle name="_Costs not in AURORA 2006GRC w gas price updated_Electric Rev Req Model (2010 GRC)" xfId="2100" xr:uid="{00000000-0005-0000-0000-00002D080000}"/>
    <cellStyle name="_Costs not in AURORA 2006GRC w gas price updated_Electric Rev Req Model (2010 GRC) SF" xfId="2101" xr:uid="{00000000-0005-0000-0000-00002E080000}"/>
    <cellStyle name="_Costs not in AURORA 2006GRC w gas price updated_Final Order Electric EXHIBIT A-1" xfId="2102" xr:uid="{00000000-0005-0000-0000-00002F080000}"/>
    <cellStyle name="_Costs not in AURORA 2006GRC w gas price updated_Final Order Electric EXHIBIT A-1 2" xfId="2103" xr:uid="{00000000-0005-0000-0000-000030080000}"/>
    <cellStyle name="_Costs not in AURORA 2006GRC w gas price updated_Final Order Electric EXHIBIT A-1 2 2" xfId="2104" xr:uid="{00000000-0005-0000-0000-000031080000}"/>
    <cellStyle name="_Costs not in AURORA 2006GRC w gas price updated_Final Order Electric EXHIBIT A-1 3" xfId="2105" xr:uid="{00000000-0005-0000-0000-000032080000}"/>
    <cellStyle name="_Costs not in AURORA 2006GRC w gas price updated_NIM Summary" xfId="2106" xr:uid="{00000000-0005-0000-0000-000033080000}"/>
    <cellStyle name="_Costs not in AURORA 2006GRC w gas price updated_NIM Summary 2" xfId="2107" xr:uid="{00000000-0005-0000-0000-000034080000}"/>
    <cellStyle name="_Costs not in AURORA 2006GRC w gas price updated_Rebuttal Power Costs" xfId="2108" xr:uid="{00000000-0005-0000-0000-000035080000}"/>
    <cellStyle name="_Costs not in AURORA 2006GRC w gas price updated_Rebuttal Power Costs 2" xfId="2109" xr:uid="{00000000-0005-0000-0000-000036080000}"/>
    <cellStyle name="_Costs not in AURORA 2006GRC w gas price updated_Rebuttal Power Costs 2 2" xfId="2110" xr:uid="{00000000-0005-0000-0000-000037080000}"/>
    <cellStyle name="_Costs not in AURORA 2006GRC w gas price updated_Rebuttal Power Costs 3" xfId="2111" xr:uid="{00000000-0005-0000-0000-000038080000}"/>
    <cellStyle name="_Costs not in AURORA 2006GRC w gas price updated_Rebuttal Power Costs_Adj Bench DR 3 for Initial Briefs (Electric)" xfId="2112" xr:uid="{00000000-0005-0000-0000-000039080000}"/>
    <cellStyle name="_Costs not in AURORA 2006GRC w gas price updated_Rebuttal Power Costs_Adj Bench DR 3 for Initial Briefs (Electric) 2" xfId="2113" xr:uid="{00000000-0005-0000-0000-00003A080000}"/>
    <cellStyle name="_Costs not in AURORA 2006GRC w gas price updated_Rebuttal Power Costs_Adj Bench DR 3 for Initial Briefs (Electric) 2 2" xfId="2114" xr:uid="{00000000-0005-0000-0000-00003B080000}"/>
    <cellStyle name="_Costs not in AURORA 2006GRC w gas price updated_Rebuttal Power Costs_Adj Bench DR 3 for Initial Briefs (Electric) 3" xfId="2115" xr:uid="{00000000-0005-0000-0000-00003C080000}"/>
    <cellStyle name="_Costs not in AURORA 2006GRC w gas price updated_Rebuttal Power Costs_Electric Rev Req Model (2009 GRC) Rebuttal" xfId="2116" xr:uid="{00000000-0005-0000-0000-00003D080000}"/>
    <cellStyle name="_Costs not in AURORA 2006GRC w gas price updated_Rebuttal Power Costs_Electric Rev Req Model (2009 GRC) Rebuttal 2" xfId="2117" xr:uid="{00000000-0005-0000-0000-00003E080000}"/>
    <cellStyle name="_Costs not in AURORA 2006GRC w gas price updated_Rebuttal Power Costs_Electric Rev Req Model (2009 GRC) Rebuttal 2 2" xfId="2118" xr:uid="{00000000-0005-0000-0000-00003F080000}"/>
    <cellStyle name="_Costs not in AURORA 2006GRC w gas price updated_Rebuttal Power Costs_Electric Rev Req Model (2009 GRC) Rebuttal 3" xfId="2119" xr:uid="{00000000-0005-0000-0000-000040080000}"/>
    <cellStyle name="_Costs not in AURORA 2006GRC w gas price updated_Rebuttal Power Costs_Electric Rev Req Model (2009 GRC) Rebuttal REmoval of New  WH Solar AdjustMI" xfId="2120" xr:uid="{00000000-0005-0000-0000-000041080000}"/>
    <cellStyle name="_Costs not in AURORA 2006GRC w gas price updated_Rebuttal Power Costs_Electric Rev Req Model (2009 GRC) Rebuttal REmoval of New  WH Solar AdjustMI 2" xfId="2121" xr:uid="{00000000-0005-0000-0000-000042080000}"/>
    <cellStyle name="_Costs not in AURORA 2006GRC w gas price updated_Rebuttal Power Costs_Electric Rev Req Model (2009 GRC) Rebuttal REmoval of New  WH Solar AdjustMI 2 2" xfId="2122" xr:uid="{00000000-0005-0000-0000-000043080000}"/>
    <cellStyle name="_Costs not in AURORA 2006GRC w gas price updated_Rebuttal Power Costs_Electric Rev Req Model (2009 GRC) Rebuttal REmoval of New  WH Solar AdjustMI 3" xfId="2123" xr:uid="{00000000-0005-0000-0000-000044080000}"/>
    <cellStyle name="_Costs not in AURORA 2006GRC w gas price updated_Rebuttal Power Costs_Electric Rev Req Model (2009 GRC) Revised 01-18-2010" xfId="2124" xr:uid="{00000000-0005-0000-0000-000045080000}"/>
    <cellStyle name="_Costs not in AURORA 2006GRC w gas price updated_Rebuttal Power Costs_Electric Rev Req Model (2009 GRC) Revised 01-18-2010 2" xfId="2125" xr:uid="{00000000-0005-0000-0000-000046080000}"/>
    <cellStyle name="_Costs not in AURORA 2006GRC w gas price updated_Rebuttal Power Costs_Electric Rev Req Model (2009 GRC) Revised 01-18-2010 2 2" xfId="2126" xr:uid="{00000000-0005-0000-0000-000047080000}"/>
    <cellStyle name="_Costs not in AURORA 2006GRC w gas price updated_Rebuttal Power Costs_Electric Rev Req Model (2009 GRC) Revised 01-18-2010 3" xfId="2127" xr:uid="{00000000-0005-0000-0000-000048080000}"/>
    <cellStyle name="_Costs not in AURORA 2006GRC w gas price updated_Rebuttal Power Costs_Final Order Electric EXHIBIT A-1" xfId="2128" xr:uid="{00000000-0005-0000-0000-000049080000}"/>
    <cellStyle name="_Costs not in AURORA 2006GRC w gas price updated_Rebuttal Power Costs_Final Order Electric EXHIBIT A-1 2" xfId="2129" xr:uid="{00000000-0005-0000-0000-00004A080000}"/>
    <cellStyle name="_Costs not in AURORA 2006GRC w gas price updated_Rebuttal Power Costs_Final Order Electric EXHIBIT A-1 2 2" xfId="2130" xr:uid="{00000000-0005-0000-0000-00004B080000}"/>
    <cellStyle name="_Costs not in AURORA 2006GRC w gas price updated_Rebuttal Power Costs_Final Order Electric EXHIBIT A-1 3" xfId="2131" xr:uid="{00000000-0005-0000-0000-00004C080000}"/>
    <cellStyle name="_Costs not in AURORA 2006GRC w gas price updated_TENASKA REGULATORY ASSET" xfId="2132" xr:uid="{00000000-0005-0000-0000-00004D080000}"/>
    <cellStyle name="_Costs not in AURORA 2006GRC w gas price updated_TENASKA REGULATORY ASSET 2" xfId="2133" xr:uid="{00000000-0005-0000-0000-00004E080000}"/>
    <cellStyle name="_Costs not in AURORA 2006GRC w gas price updated_TENASKA REGULATORY ASSET 2 2" xfId="2134" xr:uid="{00000000-0005-0000-0000-00004F080000}"/>
    <cellStyle name="_Costs not in AURORA 2006GRC w gas price updated_TENASKA REGULATORY ASSET 3" xfId="2135" xr:uid="{00000000-0005-0000-0000-000050080000}"/>
    <cellStyle name="_Costs not in AURORA 2007 Rate Case" xfId="2136" xr:uid="{00000000-0005-0000-0000-000051080000}"/>
    <cellStyle name="_Costs not in AURORA 2007 Rate Case 2" xfId="2137" xr:uid="{00000000-0005-0000-0000-000052080000}"/>
    <cellStyle name="_Costs not in AURORA 2007 Rate Case 2 2" xfId="2138" xr:uid="{00000000-0005-0000-0000-000053080000}"/>
    <cellStyle name="_Costs not in AURORA 2007 Rate Case 2 2 2" xfId="2139" xr:uid="{00000000-0005-0000-0000-000054080000}"/>
    <cellStyle name="_Costs not in AURORA 2007 Rate Case 2 3" xfId="2140" xr:uid="{00000000-0005-0000-0000-000055080000}"/>
    <cellStyle name="_Costs not in AURORA 2007 Rate Case 3" xfId="2141" xr:uid="{00000000-0005-0000-0000-000056080000}"/>
    <cellStyle name="_Costs not in AURORA 2007 Rate Case 3 2" xfId="2142" xr:uid="{00000000-0005-0000-0000-000057080000}"/>
    <cellStyle name="_Costs not in AURORA 2007 Rate Case 4" xfId="2143" xr:uid="{00000000-0005-0000-0000-000058080000}"/>
    <cellStyle name="_Costs not in AURORA 2007 Rate Case 4 2" xfId="2144" xr:uid="{00000000-0005-0000-0000-000059080000}"/>
    <cellStyle name="_Costs not in AURORA 2007 Rate Case 5" xfId="2145" xr:uid="{00000000-0005-0000-0000-00005A080000}"/>
    <cellStyle name="_Costs not in AURORA 2007 Rate Case_(C) WHE Proforma with ITC cash grant 10 Yr Amort_for deferral_102809" xfId="2146" xr:uid="{00000000-0005-0000-0000-00005B080000}"/>
    <cellStyle name="_Costs not in AURORA 2007 Rate Case_(C) WHE Proforma with ITC cash grant 10 Yr Amort_for deferral_102809 2" xfId="2147" xr:uid="{00000000-0005-0000-0000-00005C080000}"/>
    <cellStyle name="_Costs not in AURORA 2007 Rate Case_(C) WHE Proforma with ITC cash grant 10 Yr Amort_for deferral_102809 2 2" xfId="2148" xr:uid="{00000000-0005-0000-0000-00005D080000}"/>
    <cellStyle name="_Costs not in AURORA 2007 Rate Case_(C) WHE Proforma with ITC cash grant 10 Yr Amort_for deferral_102809 3" xfId="2149" xr:uid="{00000000-0005-0000-0000-00005E080000}"/>
    <cellStyle name="_Costs not in AURORA 2007 Rate Case_(C) WHE Proforma with ITC cash grant 10 Yr Amort_for deferral_102809_16.07E Wild Horse Wind Expansionwrkingfile" xfId="2150" xr:uid="{00000000-0005-0000-0000-00005F080000}"/>
    <cellStyle name="_Costs not in AURORA 2007 Rate Case_(C) WHE Proforma with ITC cash grant 10 Yr Amort_for deferral_102809_16.07E Wild Horse Wind Expansionwrkingfile 2" xfId="2151" xr:uid="{00000000-0005-0000-0000-000060080000}"/>
    <cellStyle name="_Costs not in AURORA 2007 Rate Case_(C) WHE Proforma with ITC cash grant 10 Yr Amort_for deferral_102809_16.07E Wild Horse Wind Expansionwrkingfile 2 2" xfId="2152" xr:uid="{00000000-0005-0000-0000-000061080000}"/>
    <cellStyle name="_Costs not in AURORA 2007 Rate Case_(C) WHE Proforma with ITC cash grant 10 Yr Amort_for deferral_102809_16.07E Wild Horse Wind Expansionwrkingfile 3" xfId="2153" xr:uid="{00000000-0005-0000-0000-000062080000}"/>
    <cellStyle name="_Costs not in AURORA 2007 Rate Case_(C) WHE Proforma with ITC cash grant 10 Yr Amort_for deferral_102809_16.07E Wild Horse Wind Expansionwrkingfile SF" xfId="2154" xr:uid="{00000000-0005-0000-0000-000063080000}"/>
    <cellStyle name="_Costs not in AURORA 2007 Rate Case_(C) WHE Proforma with ITC cash grant 10 Yr Amort_for deferral_102809_16.07E Wild Horse Wind Expansionwrkingfile SF 2" xfId="2155" xr:uid="{00000000-0005-0000-0000-000064080000}"/>
    <cellStyle name="_Costs not in AURORA 2007 Rate Case_(C) WHE Proforma with ITC cash grant 10 Yr Amort_for deferral_102809_16.07E Wild Horse Wind Expansionwrkingfile SF 2 2" xfId="2156" xr:uid="{00000000-0005-0000-0000-000065080000}"/>
    <cellStyle name="_Costs not in AURORA 2007 Rate Case_(C) WHE Proforma with ITC cash grant 10 Yr Amort_for deferral_102809_16.07E Wild Horse Wind Expansionwrkingfile SF 3" xfId="2157" xr:uid="{00000000-0005-0000-0000-000066080000}"/>
    <cellStyle name="_Costs not in AURORA 2007 Rate Case_(C) WHE Proforma with ITC cash grant 10 Yr Amort_for deferral_102809_16.37E Wild Horse Expansion DeferralRevwrkingfile SF" xfId="2158" xr:uid="{00000000-0005-0000-0000-000067080000}"/>
    <cellStyle name="_Costs not in AURORA 2007 Rate Case_(C) WHE Proforma with ITC cash grant 10 Yr Amort_for deferral_102809_16.37E Wild Horse Expansion DeferralRevwrkingfile SF 2" xfId="2159" xr:uid="{00000000-0005-0000-0000-000068080000}"/>
    <cellStyle name="_Costs not in AURORA 2007 Rate Case_(C) WHE Proforma with ITC cash grant 10 Yr Amort_for deferral_102809_16.37E Wild Horse Expansion DeferralRevwrkingfile SF 2 2" xfId="2160" xr:uid="{00000000-0005-0000-0000-000069080000}"/>
    <cellStyle name="_Costs not in AURORA 2007 Rate Case_(C) WHE Proforma with ITC cash grant 10 Yr Amort_for deferral_102809_16.37E Wild Horse Expansion DeferralRevwrkingfile SF 3" xfId="2161" xr:uid="{00000000-0005-0000-0000-00006A080000}"/>
    <cellStyle name="_Costs not in AURORA 2007 Rate Case_(C) WHE Proforma with ITC cash grant 10 Yr Amort_for rebuttal_120709" xfId="2162" xr:uid="{00000000-0005-0000-0000-00006B080000}"/>
    <cellStyle name="_Costs not in AURORA 2007 Rate Case_(C) WHE Proforma with ITC cash grant 10 Yr Amort_for rebuttal_120709 2" xfId="2163" xr:uid="{00000000-0005-0000-0000-00006C080000}"/>
    <cellStyle name="_Costs not in AURORA 2007 Rate Case_(C) WHE Proforma with ITC cash grant 10 Yr Amort_for rebuttal_120709 2 2" xfId="2164" xr:uid="{00000000-0005-0000-0000-00006D080000}"/>
    <cellStyle name="_Costs not in AURORA 2007 Rate Case_(C) WHE Proforma with ITC cash grant 10 Yr Amort_for rebuttal_120709 3" xfId="2165" xr:uid="{00000000-0005-0000-0000-00006E080000}"/>
    <cellStyle name="_Costs not in AURORA 2007 Rate Case_04.07E Wild Horse Wind Expansion" xfId="2166" xr:uid="{00000000-0005-0000-0000-00006F080000}"/>
    <cellStyle name="_Costs not in AURORA 2007 Rate Case_04.07E Wild Horse Wind Expansion 2" xfId="2167" xr:uid="{00000000-0005-0000-0000-000070080000}"/>
    <cellStyle name="_Costs not in AURORA 2007 Rate Case_04.07E Wild Horse Wind Expansion 2 2" xfId="2168" xr:uid="{00000000-0005-0000-0000-000071080000}"/>
    <cellStyle name="_Costs not in AURORA 2007 Rate Case_04.07E Wild Horse Wind Expansion 3" xfId="2169" xr:uid="{00000000-0005-0000-0000-000072080000}"/>
    <cellStyle name="_Costs not in AURORA 2007 Rate Case_04.07E Wild Horse Wind Expansion_16.07E Wild Horse Wind Expansionwrkingfile" xfId="2170" xr:uid="{00000000-0005-0000-0000-000073080000}"/>
    <cellStyle name="_Costs not in AURORA 2007 Rate Case_04.07E Wild Horse Wind Expansion_16.07E Wild Horse Wind Expansionwrkingfile 2" xfId="2171" xr:uid="{00000000-0005-0000-0000-000074080000}"/>
    <cellStyle name="_Costs not in AURORA 2007 Rate Case_04.07E Wild Horse Wind Expansion_16.07E Wild Horse Wind Expansionwrkingfile 2 2" xfId="2172" xr:uid="{00000000-0005-0000-0000-000075080000}"/>
    <cellStyle name="_Costs not in AURORA 2007 Rate Case_04.07E Wild Horse Wind Expansion_16.07E Wild Horse Wind Expansionwrkingfile 3" xfId="2173" xr:uid="{00000000-0005-0000-0000-000076080000}"/>
    <cellStyle name="_Costs not in AURORA 2007 Rate Case_04.07E Wild Horse Wind Expansion_16.07E Wild Horse Wind Expansionwrkingfile SF" xfId="2174" xr:uid="{00000000-0005-0000-0000-000077080000}"/>
    <cellStyle name="_Costs not in AURORA 2007 Rate Case_04.07E Wild Horse Wind Expansion_16.07E Wild Horse Wind Expansionwrkingfile SF 2" xfId="2175" xr:uid="{00000000-0005-0000-0000-000078080000}"/>
    <cellStyle name="_Costs not in AURORA 2007 Rate Case_04.07E Wild Horse Wind Expansion_16.07E Wild Horse Wind Expansionwrkingfile SF 2 2" xfId="2176" xr:uid="{00000000-0005-0000-0000-000079080000}"/>
    <cellStyle name="_Costs not in AURORA 2007 Rate Case_04.07E Wild Horse Wind Expansion_16.07E Wild Horse Wind Expansionwrkingfile SF 3" xfId="2177" xr:uid="{00000000-0005-0000-0000-00007A080000}"/>
    <cellStyle name="_Costs not in AURORA 2007 Rate Case_04.07E Wild Horse Wind Expansion_16.37E Wild Horse Expansion DeferralRevwrkingfile SF" xfId="2178" xr:uid="{00000000-0005-0000-0000-00007B080000}"/>
    <cellStyle name="_Costs not in AURORA 2007 Rate Case_04.07E Wild Horse Wind Expansion_16.37E Wild Horse Expansion DeferralRevwrkingfile SF 2" xfId="2179" xr:uid="{00000000-0005-0000-0000-00007C080000}"/>
    <cellStyle name="_Costs not in AURORA 2007 Rate Case_04.07E Wild Horse Wind Expansion_16.37E Wild Horse Expansion DeferralRevwrkingfile SF 2 2" xfId="2180" xr:uid="{00000000-0005-0000-0000-00007D080000}"/>
    <cellStyle name="_Costs not in AURORA 2007 Rate Case_04.07E Wild Horse Wind Expansion_16.37E Wild Horse Expansion DeferralRevwrkingfile SF 3" xfId="2181" xr:uid="{00000000-0005-0000-0000-00007E080000}"/>
    <cellStyle name="_Costs not in AURORA 2007 Rate Case_16.07E Wild Horse Wind Expansionwrkingfile" xfId="2182" xr:uid="{00000000-0005-0000-0000-00007F080000}"/>
    <cellStyle name="_Costs not in AURORA 2007 Rate Case_16.07E Wild Horse Wind Expansionwrkingfile 2" xfId="2183" xr:uid="{00000000-0005-0000-0000-000080080000}"/>
    <cellStyle name="_Costs not in AURORA 2007 Rate Case_16.07E Wild Horse Wind Expansionwrkingfile 2 2" xfId="2184" xr:uid="{00000000-0005-0000-0000-000081080000}"/>
    <cellStyle name="_Costs not in AURORA 2007 Rate Case_16.07E Wild Horse Wind Expansionwrkingfile 3" xfId="2185" xr:uid="{00000000-0005-0000-0000-000082080000}"/>
    <cellStyle name="_Costs not in AURORA 2007 Rate Case_16.07E Wild Horse Wind Expansionwrkingfile SF" xfId="2186" xr:uid="{00000000-0005-0000-0000-000083080000}"/>
    <cellStyle name="_Costs not in AURORA 2007 Rate Case_16.07E Wild Horse Wind Expansionwrkingfile SF 2" xfId="2187" xr:uid="{00000000-0005-0000-0000-000084080000}"/>
    <cellStyle name="_Costs not in AURORA 2007 Rate Case_16.07E Wild Horse Wind Expansionwrkingfile SF 2 2" xfId="2188" xr:uid="{00000000-0005-0000-0000-000085080000}"/>
    <cellStyle name="_Costs not in AURORA 2007 Rate Case_16.07E Wild Horse Wind Expansionwrkingfile SF 3" xfId="2189" xr:uid="{00000000-0005-0000-0000-000086080000}"/>
    <cellStyle name="_Costs not in AURORA 2007 Rate Case_16.37E Wild Horse Expansion DeferralRevwrkingfile SF" xfId="2190" xr:uid="{00000000-0005-0000-0000-000087080000}"/>
    <cellStyle name="_Costs not in AURORA 2007 Rate Case_16.37E Wild Horse Expansion DeferralRevwrkingfile SF 2" xfId="2191" xr:uid="{00000000-0005-0000-0000-000088080000}"/>
    <cellStyle name="_Costs not in AURORA 2007 Rate Case_16.37E Wild Horse Expansion DeferralRevwrkingfile SF 2 2" xfId="2192" xr:uid="{00000000-0005-0000-0000-000089080000}"/>
    <cellStyle name="_Costs not in AURORA 2007 Rate Case_16.37E Wild Horse Expansion DeferralRevwrkingfile SF 3" xfId="2193" xr:uid="{00000000-0005-0000-0000-00008A080000}"/>
    <cellStyle name="_Costs not in AURORA 2007 Rate Case_2009 Compliance Filing PCA Exhibits for GRC" xfId="2194" xr:uid="{00000000-0005-0000-0000-00008B080000}"/>
    <cellStyle name="_Costs not in AURORA 2007 Rate Case_2009 GRC Compl Filing - Exhibit D" xfId="2195" xr:uid="{00000000-0005-0000-0000-00008C080000}"/>
    <cellStyle name="_Costs not in AURORA 2007 Rate Case_2009 GRC Compl Filing - Exhibit D 2" xfId="2196" xr:uid="{00000000-0005-0000-0000-00008D080000}"/>
    <cellStyle name="_Costs not in AURORA 2007 Rate Case_3.01 Income Statement" xfId="2197" xr:uid="{00000000-0005-0000-0000-00008E080000}"/>
    <cellStyle name="_Costs not in AURORA 2007 Rate Case_4 31 Regulatory Assets and Liabilities  7 06- Exhibit D" xfId="2198" xr:uid="{00000000-0005-0000-0000-00008F080000}"/>
    <cellStyle name="_Costs not in AURORA 2007 Rate Case_4 31 Regulatory Assets and Liabilities  7 06- Exhibit D 2" xfId="2199" xr:uid="{00000000-0005-0000-0000-000090080000}"/>
    <cellStyle name="_Costs not in AURORA 2007 Rate Case_4 31 Regulatory Assets and Liabilities  7 06- Exhibit D 2 2" xfId="2200" xr:uid="{00000000-0005-0000-0000-000091080000}"/>
    <cellStyle name="_Costs not in AURORA 2007 Rate Case_4 31 Regulatory Assets and Liabilities  7 06- Exhibit D 3" xfId="2201" xr:uid="{00000000-0005-0000-0000-000092080000}"/>
    <cellStyle name="_Costs not in AURORA 2007 Rate Case_4 31 Regulatory Assets and Liabilities  7 06- Exhibit D_NIM Summary" xfId="2202" xr:uid="{00000000-0005-0000-0000-000093080000}"/>
    <cellStyle name="_Costs not in AURORA 2007 Rate Case_4 31 Regulatory Assets and Liabilities  7 06- Exhibit D_NIM Summary 2" xfId="2203" xr:uid="{00000000-0005-0000-0000-000094080000}"/>
    <cellStyle name="_Costs not in AURORA 2007 Rate Case_4 32 Regulatory Assets and Liabilities  7 06- Exhibit D" xfId="2204" xr:uid="{00000000-0005-0000-0000-000095080000}"/>
    <cellStyle name="_Costs not in AURORA 2007 Rate Case_4 32 Regulatory Assets and Liabilities  7 06- Exhibit D 2" xfId="2205" xr:uid="{00000000-0005-0000-0000-000096080000}"/>
    <cellStyle name="_Costs not in AURORA 2007 Rate Case_4 32 Regulatory Assets and Liabilities  7 06- Exhibit D 2 2" xfId="2206" xr:uid="{00000000-0005-0000-0000-000097080000}"/>
    <cellStyle name="_Costs not in AURORA 2007 Rate Case_4 32 Regulatory Assets and Liabilities  7 06- Exhibit D 3" xfId="2207" xr:uid="{00000000-0005-0000-0000-000098080000}"/>
    <cellStyle name="_Costs not in AURORA 2007 Rate Case_4 32 Regulatory Assets and Liabilities  7 06- Exhibit D_NIM Summary" xfId="2208" xr:uid="{00000000-0005-0000-0000-000099080000}"/>
    <cellStyle name="_Costs not in AURORA 2007 Rate Case_4 32 Regulatory Assets and Liabilities  7 06- Exhibit D_NIM Summary 2" xfId="2209" xr:uid="{00000000-0005-0000-0000-00009A080000}"/>
    <cellStyle name="_Costs not in AURORA 2007 Rate Case_AURORA Total New" xfId="2210" xr:uid="{00000000-0005-0000-0000-00009B080000}"/>
    <cellStyle name="_Costs not in AURORA 2007 Rate Case_AURORA Total New 2" xfId="2211" xr:uid="{00000000-0005-0000-0000-00009C080000}"/>
    <cellStyle name="_Costs not in AURORA 2007 Rate Case_Book2" xfId="2212" xr:uid="{00000000-0005-0000-0000-00009D080000}"/>
    <cellStyle name="_Costs not in AURORA 2007 Rate Case_Book2 2" xfId="2213" xr:uid="{00000000-0005-0000-0000-00009E080000}"/>
    <cellStyle name="_Costs not in AURORA 2007 Rate Case_Book2 2 2" xfId="2214" xr:uid="{00000000-0005-0000-0000-00009F080000}"/>
    <cellStyle name="_Costs not in AURORA 2007 Rate Case_Book2 3" xfId="2215" xr:uid="{00000000-0005-0000-0000-0000A0080000}"/>
    <cellStyle name="_Costs not in AURORA 2007 Rate Case_Book2_Adj Bench DR 3 for Initial Briefs (Electric)" xfId="2216" xr:uid="{00000000-0005-0000-0000-0000A1080000}"/>
    <cellStyle name="_Costs not in AURORA 2007 Rate Case_Book2_Adj Bench DR 3 for Initial Briefs (Electric) 2" xfId="2217" xr:uid="{00000000-0005-0000-0000-0000A2080000}"/>
    <cellStyle name="_Costs not in AURORA 2007 Rate Case_Book2_Adj Bench DR 3 for Initial Briefs (Electric) 2 2" xfId="2218" xr:uid="{00000000-0005-0000-0000-0000A3080000}"/>
    <cellStyle name="_Costs not in AURORA 2007 Rate Case_Book2_Adj Bench DR 3 for Initial Briefs (Electric) 3" xfId="2219" xr:uid="{00000000-0005-0000-0000-0000A4080000}"/>
    <cellStyle name="_Costs not in AURORA 2007 Rate Case_Book2_Electric Rev Req Model (2009 GRC) Rebuttal" xfId="2220" xr:uid="{00000000-0005-0000-0000-0000A5080000}"/>
    <cellStyle name="_Costs not in AURORA 2007 Rate Case_Book2_Electric Rev Req Model (2009 GRC) Rebuttal 2" xfId="2221" xr:uid="{00000000-0005-0000-0000-0000A6080000}"/>
    <cellStyle name="_Costs not in AURORA 2007 Rate Case_Book2_Electric Rev Req Model (2009 GRC) Rebuttal 2 2" xfId="2222" xr:uid="{00000000-0005-0000-0000-0000A7080000}"/>
    <cellStyle name="_Costs not in AURORA 2007 Rate Case_Book2_Electric Rev Req Model (2009 GRC) Rebuttal 3" xfId="2223" xr:uid="{00000000-0005-0000-0000-0000A8080000}"/>
    <cellStyle name="_Costs not in AURORA 2007 Rate Case_Book2_Electric Rev Req Model (2009 GRC) Rebuttal REmoval of New  WH Solar AdjustMI" xfId="2224" xr:uid="{00000000-0005-0000-0000-0000A9080000}"/>
    <cellStyle name="_Costs not in AURORA 2007 Rate Case_Book2_Electric Rev Req Model (2009 GRC) Rebuttal REmoval of New  WH Solar AdjustMI 2" xfId="2225" xr:uid="{00000000-0005-0000-0000-0000AA080000}"/>
    <cellStyle name="_Costs not in AURORA 2007 Rate Case_Book2_Electric Rev Req Model (2009 GRC) Rebuttal REmoval of New  WH Solar AdjustMI 2 2" xfId="2226" xr:uid="{00000000-0005-0000-0000-0000AB080000}"/>
    <cellStyle name="_Costs not in AURORA 2007 Rate Case_Book2_Electric Rev Req Model (2009 GRC) Rebuttal REmoval of New  WH Solar AdjustMI 3" xfId="2227" xr:uid="{00000000-0005-0000-0000-0000AC080000}"/>
    <cellStyle name="_Costs not in AURORA 2007 Rate Case_Book2_Electric Rev Req Model (2009 GRC) Revised 01-18-2010" xfId="2228" xr:uid="{00000000-0005-0000-0000-0000AD080000}"/>
    <cellStyle name="_Costs not in AURORA 2007 Rate Case_Book2_Electric Rev Req Model (2009 GRC) Revised 01-18-2010 2" xfId="2229" xr:uid="{00000000-0005-0000-0000-0000AE080000}"/>
    <cellStyle name="_Costs not in AURORA 2007 Rate Case_Book2_Electric Rev Req Model (2009 GRC) Revised 01-18-2010 2 2" xfId="2230" xr:uid="{00000000-0005-0000-0000-0000AF080000}"/>
    <cellStyle name="_Costs not in AURORA 2007 Rate Case_Book2_Electric Rev Req Model (2009 GRC) Revised 01-18-2010 3" xfId="2231" xr:uid="{00000000-0005-0000-0000-0000B0080000}"/>
    <cellStyle name="_Costs not in AURORA 2007 Rate Case_Book2_Final Order Electric EXHIBIT A-1" xfId="2232" xr:uid="{00000000-0005-0000-0000-0000B1080000}"/>
    <cellStyle name="_Costs not in AURORA 2007 Rate Case_Book2_Final Order Electric EXHIBIT A-1 2" xfId="2233" xr:uid="{00000000-0005-0000-0000-0000B2080000}"/>
    <cellStyle name="_Costs not in AURORA 2007 Rate Case_Book2_Final Order Electric EXHIBIT A-1 2 2" xfId="2234" xr:uid="{00000000-0005-0000-0000-0000B3080000}"/>
    <cellStyle name="_Costs not in AURORA 2007 Rate Case_Book2_Final Order Electric EXHIBIT A-1 3" xfId="2235" xr:uid="{00000000-0005-0000-0000-0000B4080000}"/>
    <cellStyle name="_Costs not in AURORA 2007 Rate Case_Book4" xfId="2236" xr:uid="{00000000-0005-0000-0000-0000B5080000}"/>
    <cellStyle name="_Costs not in AURORA 2007 Rate Case_Book4 2" xfId="2237" xr:uid="{00000000-0005-0000-0000-0000B6080000}"/>
    <cellStyle name="_Costs not in AURORA 2007 Rate Case_Book4 2 2" xfId="2238" xr:uid="{00000000-0005-0000-0000-0000B7080000}"/>
    <cellStyle name="_Costs not in AURORA 2007 Rate Case_Book4 3" xfId="2239" xr:uid="{00000000-0005-0000-0000-0000B8080000}"/>
    <cellStyle name="_Costs not in AURORA 2007 Rate Case_Book9" xfId="2240" xr:uid="{00000000-0005-0000-0000-0000B9080000}"/>
    <cellStyle name="_Costs not in AURORA 2007 Rate Case_Book9 2" xfId="2241" xr:uid="{00000000-0005-0000-0000-0000BA080000}"/>
    <cellStyle name="_Costs not in AURORA 2007 Rate Case_Book9 2 2" xfId="2242" xr:uid="{00000000-0005-0000-0000-0000BB080000}"/>
    <cellStyle name="_Costs not in AURORA 2007 Rate Case_Book9 3" xfId="2243" xr:uid="{00000000-0005-0000-0000-0000BC080000}"/>
    <cellStyle name="_Costs not in AURORA 2007 Rate Case_Chelan PUD Power Costs (8-10)" xfId="2244" xr:uid="{00000000-0005-0000-0000-0000BD080000}"/>
    <cellStyle name="_Costs not in AURORA 2007 Rate Case_Electric COS Inputs" xfId="2245" xr:uid="{00000000-0005-0000-0000-0000BE080000}"/>
    <cellStyle name="_Costs not in AURORA 2007 Rate Case_Electric COS Inputs 2" xfId="2246" xr:uid="{00000000-0005-0000-0000-0000BF080000}"/>
    <cellStyle name="_Costs not in AURORA 2007 Rate Case_Electric COS Inputs 2 2" xfId="2247" xr:uid="{00000000-0005-0000-0000-0000C0080000}"/>
    <cellStyle name="_Costs not in AURORA 2007 Rate Case_Electric COS Inputs 2 2 2" xfId="2248" xr:uid="{00000000-0005-0000-0000-0000C1080000}"/>
    <cellStyle name="_Costs not in AURORA 2007 Rate Case_Electric COS Inputs 2 3" xfId="2249" xr:uid="{00000000-0005-0000-0000-0000C2080000}"/>
    <cellStyle name="_Costs not in AURORA 2007 Rate Case_Electric COS Inputs 2 3 2" xfId="2250" xr:uid="{00000000-0005-0000-0000-0000C3080000}"/>
    <cellStyle name="_Costs not in AURORA 2007 Rate Case_Electric COS Inputs 2 4" xfId="2251" xr:uid="{00000000-0005-0000-0000-0000C4080000}"/>
    <cellStyle name="_Costs not in AURORA 2007 Rate Case_Electric COS Inputs 2 4 2" xfId="2252" xr:uid="{00000000-0005-0000-0000-0000C5080000}"/>
    <cellStyle name="_Costs not in AURORA 2007 Rate Case_Electric COS Inputs 3" xfId="2253" xr:uid="{00000000-0005-0000-0000-0000C6080000}"/>
    <cellStyle name="_Costs not in AURORA 2007 Rate Case_Electric COS Inputs 3 2" xfId="2254" xr:uid="{00000000-0005-0000-0000-0000C7080000}"/>
    <cellStyle name="_Costs not in AURORA 2007 Rate Case_Electric COS Inputs 4" xfId="2255" xr:uid="{00000000-0005-0000-0000-0000C8080000}"/>
    <cellStyle name="_Costs not in AURORA 2007 Rate Case_Electric COS Inputs 4 2" xfId="2256" xr:uid="{00000000-0005-0000-0000-0000C9080000}"/>
    <cellStyle name="_Costs not in AURORA 2007 Rate Case_Electric COS Inputs 5" xfId="2257" xr:uid="{00000000-0005-0000-0000-0000CA080000}"/>
    <cellStyle name="_Costs not in AURORA 2007 Rate Case_Electric COS Inputs 6" xfId="2258" xr:uid="{00000000-0005-0000-0000-0000CB080000}"/>
    <cellStyle name="_Costs not in AURORA 2007 Rate Case_NIM Summary" xfId="2259" xr:uid="{00000000-0005-0000-0000-0000CC080000}"/>
    <cellStyle name="_Costs not in AURORA 2007 Rate Case_NIM Summary 09GRC" xfId="2260" xr:uid="{00000000-0005-0000-0000-0000CD080000}"/>
    <cellStyle name="_Costs not in AURORA 2007 Rate Case_NIM Summary 09GRC 2" xfId="2261" xr:uid="{00000000-0005-0000-0000-0000CE080000}"/>
    <cellStyle name="_Costs not in AURORA 2007 Rate Case_NIM Summary 2" xfId="2262" xr:uid="{00000000-0005-0000-0000-0000CF080000}"/>
    <cellStyle name="_Costs not in AURORA 2007 Rate Case_NIM Summary 3" xfId="2263" xr:uid="{00000000-0005-0000-0000-0000D0080000}"/>
    <cellStyle name="_Costs not in AURORA 2007 Rate Case_NIM Summary 4" xfId="2264" xr:uid="{00000000-0005-0000-0000-0000D1080000}"/>
    <cellStyle name="_Costs not in AURORA 2007 Rate Case_NIM Summary 5" xfId="2265" xr:uid="{00000000-0005-0000-0000-0000D2080000}"/>
    <cellStyle name="_Costs not in AURORA 2007 Rate Case_NIM Summary 6" xfId="2266" xr:uid="{00000000-0005-0000-0000-0000D3080000}"/>
    <cellStyle name="_Costs not in AURORA 2007 Rate Case_NIM Summary 7" xfId="2267" xr:uid="{00000000-0005-0000-0000-0000D4080000}"/>
    <cellStyle name="_Costs not in AURORA 2007 Rate Case_NIM Summary 8" xfId="2268" xr:uid="{00000000-0005-0000-0000-0000D5080000}"/>
    <cellStyle name="_Costs not in AURORA 2007 Rate Case_NIM Summary 9" xfId="2269" xr:uid="{00000000-0005-0000-0000-0000D6080000}"/>
    <cellStyle name="_Costs not in AURORA 2007 Rate Case_PCA 10 -  Exhibit D from A Kellogg Jan 2011" xfId="2270" xr:uid="{00000000-0005-0000-0000-0000D7080000}"/>
    <cellStyle name="_Costs not in AURORA 2007 Rate Case_PCA 10 -  Exhibit D from A Kellogg July 2011" xfId="2271" xr:uid="{00000000-0005-0000-0000-0000D8080000}"/>
    <cellStyle name="_Costs not in AURORA 2007 Rate Case_PCA 10 -  Exhibit D from S Free Rcv'd 12-11" xfId="2272" xr:uid="{00000000-0005-0000-0000-0000D9080000}"/>
    <cellStyle name="_Costs not in AURORA 2007 Rate Case_PCA 9 -  Exhibit D April 2010" xfId="2273" xr:uid="{00000000-0005-0000-0000-0000DA080000}"/>
    <cellStyle name="_Costs not in AURORA 2007 Rate Case_PCA 9 -  Exhibit D April 2010 (3)" xfId="2274" xr:uid="{00000000-0005-0000-0000-0000DB080000}"/>
    <cellStyle name="_Costs not in AURORA 2007 Rate Case_PCA 9 -  Exhibit D April 2010 (3) 2" xfId="2275" xr:uid="{00000000-0005-0000-0000-0000DC080000}"/>
    <cellStyle name="_Costs not in AURORA 2007 Rate Case_PCA 9 -  Exhibit D Nov 2010" xfId="2276" xr:uid="{00000000-0005-0000-0000-0000DD080000}"/>
    <cellStyle name="_Costs not in AURORA 2007 Rate Case_PCA 9 - Exhibit D at August 2010" xfId="2277" xr:uid="{00000000-0005-0000-0000-0000DE080000}"/>
    <cellStyle name="_Costs not in AURORA 2007 Rate Case_PCA 9 - Exhibit D June 2010 GRC" xfId="2278" xr:uid="{00000000-0005-0000-0000-0000DF080000}"/>
    <cellStyle name="_Costs not in AURORA 2007 Rate Case_Power Costs - Comparison bx Rbtl-Staff-Jt-PC" xfId="2279" xr:uid="{00000000-0005-0000-0000-0000E0080000}"/>
    <cellStyle name="_Costs not in AURORA 2007 Rate Case_Power Costs - Comparison bx Rbtl-Staff-Jt-PC 2" xfId="2280" xr:uid="{00000000-0005-0000-0000-0000E1080000}"/>
    <cellStyle name="_Costs not in AURORA 2007 Rate Case_Power Costs - Comparison bx Rbtl-Staff-Jt-PC 2 2" xfId="2281" xr:uid="{00000000-0005-0000-0000-0000E2080000}"/>
    <cellStyle name="_Costs not in AURORA 2007 Rate Case_Power Costs - Comparison bx Rbtl-Staff-Jt-PC 3" xfId="2282" xr:uid="{00000000-0005-0000-0000-0000E3080000}"/>
    <cellStyle name="_Costs not in AURORA 2007 Rate Case_Power Costs - Comparison bx Rbtl-Staff-Jt-PC_Adj Bench DR 3 for Initial Briefs (Electric)" xfId="2283" xr:uid="{00000000-0005-0000-0000-0000E4080000}"/>
    <cellStyle name="_Costs not in AURORA 2007 Rate Case_Power Costs - Comparison bx Rbtl-Staff-Jt-PC_Adj Bench DR 3 for Initial Briefs (Electric) 2" xfId="2284" xr:uid="{00000000-0005-0000-0000-0000E5080000}"/>
    <cellStyle name="_Costs not in AURORA 2007 Rate Case_Power Costs - Comparison bx Rbtl-Staff-Jt-PC_Adj Bench DR 3 for Initial Briefs (Electric) 2 2" xfId="2285" xr:uid="{00000000-0005-0000-0000-0000E6080000}"/>
    <cellStyle name="_Costs not in AURORA 2007 Rate Case_Power Costs - Comparison bx Rbtl-Staff-Jt-PC_Adj Bench DR 3 for Initial Briefs (Electric) 3" xfId="2286" xr:uid="{00000000-0005-0000-0000-0000E7080000}"/>
    <cellStyle name="_Costs not in AURORA 2007 Rate Case_Power Costs - Comparison bx Rbtl-Staff-Jt-PC_Electric Rev Req Model (2009 GRC) Rebuttal" xfId="2287" xr:uid="{00000000-0005-0000-0000-0000E8080000}"/>
    <cellStyle name="_Costs not in AURORA 2007 Rate Case_Power Costs - Comparison bx Rbtl-Staff-Jt-PC_Electric Rev Req Model (2009 GRC) Rebuttal 2" xfId="2288" xr:uid="{00000000-0005-0000-0000-0000E9080000}"/>
    <cellStyle name="_Costs not in AURORA 2007 Rate Case_Power Costs - Comparison bx Rbtl-Staff-Jt-PC_Electric Rev Req Model (2009 GRC) Rebuttal 2 2" xfId="2289" xr:uid="{00000000-0005-0000-0000-0000EA080000}"/>
    <cellStyle name="_Costs not in AURORA 2007 Rate Case_Power Costs - Comparison bx Rbtl-Staff-Jt-PC_Electric Rev Req Model (2009 GRC) Rebuttal 3" xfId="2290" xr:uid="{00000000-0005-0000-0000-0000EB080000}"/>
    <cellStyle name="_Costs not in AURORA 2007 Rate Case_Power Costs - Comparison bx Rbtl-Staff-Jt-PC_Electric Rev Req Model (2009 GRC) Rebuttal REmoval of New  WH Solar AdjustMI" xfId="2291" xr:uid="{00000000-0005-0000-0000-0000EC080000}"/>
    <cellStyle name="_Costs not in AURORA 2007 Rate Case_Power Costs - Comparison bx Rbtl-Staff-Jt-PC_Electric Rev Req Model (2009 GRC) Rebuttal REmoval of New  WH Solar AdjustMI 2" xfId="2292" xr:uid="{00000000-0005-0000-0000-0000ED080000}"/>
    <cellStyle name="_Costs not in AURORA 2007 Rate Case_Power Costs - Comparison bx Rbtl-Staff-Jt-PC_Electric Rev Req Model (2009 GRC) Rebuttal REmoval of New  WH Solar AdjustMI 2 2" xfId="2293" xr:uid="{00000000-0005-0000-0000-0000EE080000}"/>
    <cellStyle name="_Costs not in AURORA 2007 Rate Case_Power Costs - Comparison bx Rbtl-Staff-Jt-PC_Electric Rev Req Model (2009 GRC) Rebuttal REmoval of New  WH Solar AdjustMI 3" xfId="2294" xr:uid="{00000000-0005-0000-0000-0000EF080000}"/>
    <cellStyle name="_Costs not in AURORA 2007 Rate Case_Power Costs - Comparison bx Rbtl-Staff-Jt-PC_Electric Rev Req Model (2009 GRC) Revised 01-18-2010" xfId="2295" xr:uid="{00000000-0005-0000-0000-0000F0080000}"/>
    <cellStyle name="_Costs not in AURORA 2007 Rate Case_Power Costs - Comparison bx Rbtl-Staff-Jt-PC_Electric Rev Req Model (2009 GRC) Revised 01-18-2010 2" xfId="2296" xr:uid="{00000000-0005-0000-0000-0000F1080000}"/>
    <cellStyle name="_Costs not in AURORA 2007 Rate Case_Power Costs - Comparison bx Rbtl-Staff-Jt-PC_Electric Rev Req Model (2009 GRC) Revised 01-18-2010 2 2" xfId="2297" xr:uid="{00000000-0005-0000-0000-0000F2080000}"/>
    <cellStyle name="_Costs not in AURORA 2007 Rate Case_Power Costs - Comparison bx Rbtl-Staff-Jt-PC_Electric Rev Req Model (2009 GRC) Revised 01-18-2010 3" xfId="2298" xr:uid="{00000000-0005-0000-0000-0000F3080000}"/>
    <cellStyle name="_Costs not in AURORA 2007 Rate Case_Power Costs - Comparison bx Rbtl-Staff-Jt-PC_Final Order Electric EXHIBIT A-1" xfId="2299" xr:uid="{00000000-0005-0000-0000-0000F4080000}"/>
    <cellStyle name="_Costs not in AURORA 2007 Rate Case_Power Costs - Comparison bx Rbtl-Staff-Jt-PC_Final Order Electric EXHIBIT A-1 2" xfId="2300" xr:uid="{00000000-0005-0000-0000-0000F5080000}"/>
    <cellStyle name="_Costs not in AURORA 2007 Rate Case_Power Costs - Comparison bx Rbtl-Staff-Jt-PC_Final Order Electric EXHIBIT A-1 2 2" xfId="2301" xr:uid="{00000000-0005-0000-0000-0000F6080000}"/>
    <cellStyle name="_Costs not in AURORA 2007 Rate Case_Power Costs - Comparison bx Rbtl-Staff-Jt-PC_Final Order Electric EXHIBIT A-1 3" xfId="2302" xr:uid="{00000000-0005-0000-0000-0000F7080000}"/>
    <cellStyle name="_Costs not in AURORA 2007 Rate Case_Production Adj 4.37" xfId="2303" xr:uid="{00000000-0005-0000-0000-0000F8080000}"/>
    <cellStyle name="_Costs not in AURORA 2007 Rate Case_Production Adj 4.37 2" xfId="2304" xr:uid="{00000000-0005-0000-0000-0000F9080000}"/>
    <cellStyle name="_Costs not in AURORA 2007 Rate Case_Production Adj 4.37 2 2" xfId="2305" xr:uid="{00000000-0005-0000-0000-0000FA080000}"/>
    <cellStyle name="_Costs not in AURORA 2007 Rate Case_Production Adj 4.37 3" xfId="2306" xr:uid="{00000000-0005-0000-0000-0000FB080000}"/>
    <cellStyle name="_Costs not in AURORA 2007 Rate Case_Purchased Power Adj 4.03" xfId="2307" xr:uid="{00000000-0005-0000-0000-0000FC080000}"/>
    <cellStyle name="_Costs not in AURORA 2007 Rate Case_Purchased Power Adj 4.03 2" xfId="2308" xr:uid="{00000000-0005-0000-0000-0000FD080000}"/>
    <cellStyle name="_Costs not in AURORA 2007 Rate Case_Purchased Power Adj 4.03 2 2" xfId="2309" xr:uid="{00000000-0005-0000-0000-0000FE080000}"/>
    <cellStyle name="_Costs not in AURORA 2007 Rate Case_Purchased Power Adj 4.03 3" xfId="2310" xr:uid="{00000000-0005-0000-0000-0000FF080000}"/>
    <cellStyle name="_Costs not in AURORA 2007 Rate Case_Rebuttal Power Costs" xfId="2311" xr:uid="{00000000-0005-0000-0000-000000090000}"/>
    <cellStyle name="_Costs not in AURORA 2007 Rate Case_Rebuttal Power Costs 2" xfId="2312" xr:uid="{00000000-0005-0000-0000-000001090000}"/>
    <cellStyle name="_Costs not in AURORA 2007 Rate Case_Rebuttal Power Costs 2 2" xfId="2313" xr:uid="{00000000-0005-0000-0000-000002090000}"/>
    <cellStyle name="_Costs not in AURORA 2007 Rate Case_Rebuttal Power Costs 3" xfId="2314" xr:uid="{00000000-0005-0000-0000-000003090000}"/>
    <cellStyle name="_Costs not in AURORA 2007 Rate Case_Rebuttal Power Costs_Adj Bench DR 3 for Initial Briefs (Electric)" xfId="2315" xr:uid="{00000000-0005-0000-0000-000004090000}"/>
    <cellStyle name="_Costs not in AURORA 2007 Rate Case_Rebuttal Power Costs_Adj Bench DR 3 for Initial Briefs (Electric) 2" xfId="2316" xr:uid="{00000000-0005-0000-0000-000005090000}"/>
    <cellStyle name="_Costs not in AURORA 2007 Rate Case_Rebuttal Power Costs_Adj Bench DR 3 for Initial Briefs (Electric) 2 2" xfId="2317" xr:uid="{00000000-0005-0000-0000-000006090000}"/>
    <cellStyle name="_Costs not in AURORA 2007 Rate Case_Rebuttal Power Costs_Adj Bench DR 3 for Initial Briefs (Electric) 3" xfId="2318" xr:uid="{00000000-0005-0000-0000-000007090000}"/>
    <cellStyle name="_Costs not in AURORA 2007 Rate Case_Rebuttal Power Costs_Electric Rev Req Model (2009 GRC) Rebuttal" xfId="2319" xr:uid="{00000000-0005-0000-0000-000008090000}"/>
    <cellStyle name="_Costs not in AURORA 2007 Rate Case_Rebuttal Power Costs_Electric Rev Req Model (2009 GRC) Rebuttal 2" xfId="2320" xr:uid="{00000000-0005-0000-0000-000009090000}"/>
    <cellStyle name="_Costs not in AURORA 2007 Rate Case_Rebuttal Power Costs_Electric Rev Req Model (2009 GRC) Rebuttal 2 2" xfId="2321" xr:uid="{00000000-0005-0000-0000-00000A090000}"/>
    <cellStyle name="_Costs not in AURORA 2007 Rate Case_Rebuttal Power Costs_Electric Rev Req Model (2009 GRC) Rebuttal 3" xfId="2322" xr:uid="{00000000-0005-0000-0000-00000B090000}"/>
    <cellStyle name="_Costs not in AURORA 2007 Rate Case_Rebuttal Power Costs_Electric Rev Req Model (2009 GRC) Rebuttal REmoval of New  WH Solar AdjustMI" xfId="2323" xr:uid="{00000000-0005-0000-0000-00000C090000}"/>
    <cellStyle name="_Costs not in AURORA 2007 Rate Case_Rebuttal Power Costs_Electric Rev Req Model (2009 GRC) Rebuttal REmoval of New  WH Solar AdjustMI 2" xfId="2324" xr:uid="{00000000-0005-0000-0000-00000D090000}"/>
    <cellStyle name="_Costs not in AURORA 2007 Rate Case_Rebuttal Power Costs_Electric Rev Req Model (2009 GRC) Rebuttal REmoval of New  WH Solar AdjustMI 2 2" xfId="2325" xr:uid="{00000000-0005-0000-0000-00000E090000}"/>
    <cellStyle name="_Costs not in AURORA 2007 Rate Case_Rebuttal Power Costs_Electric Rev Req Model (2009 GRC) Rebuttal REmoval of New  WH Solar AdjustMI 3" xfId="2326" xr:uid="{00000000-0005-0000-0000-00000F090000}"/>
    <cellStyle name="_Costs not in AURORA 2007 Rate Case_Rebuttal Power Costs_Electric Rev Req Model (2009 GRC) Revised 01-18-2010" xfId="2327" xr:uid="{00000000-0005-0000-0000-000010090000}"/>
    <cellStyle name="_Costs not in AURORA 2007 Rate Case_Rebuttal Power Costs_Electric Rev Req Model (2009 GRC) Revised 01-18-2010 2" xfId="2328" xr:uid="{00000000-0005-0000-0000-000011090000}"/>
    <cellStyle name="_Costs not in AURORA 2007 Rate Case_Rebuttal Power Costs_Electric Rev Req Model (2009 GRC) Revised 01-18-2010 2 2" xfId="2329" xr:uid="{00000000-0005-0000-0000-000012090000}"/>
    <cellStyle name="_Costs not in AURORA 2007 Rate Case_Rebuttal Power Costs_Electric Rev Req Model (2009 GRC) Revised 01-18-2010 3" xfId="2330" xr:uid="{00000000-0005-0000-0000-000013090000}"/>
    <cellStyle name="_Costs not in AURORA 2007 Rate Case_Rebuttal Power Costs_Final Order Electric EXHIBIT A-1" xfId="2331" xr:uid="{00000000-0005-0000-0000-000014090000}"/>
    <cellStyle name="_Costs not in AURORA 2007 Rate Case_Rebuttal Power Costs_Final Order Electric EXHIBIT A-1 2" xfId="2332" xr:uid="{00000000-0005-0000-0000-000015090000}"/>
    <cellStyle name="_Costs not in AURORA 2007 Rate Case_Rebuttal Power Costs_Final Order Electric EXHIBIT A-1 2 2" xfId="2333" xr:uid="{00000000-0005-0000-0000-000016090000}"/>
    <cellStyle name="_Costs not in AURORA 2007 Rate Case_Rebuttal Power Costs_Final Order Electric EXHIBIT A-1 3" xfId="2334" xr:uid="{00000000-0005-0000-0000-000017090000}"/>
    <cellStyle name="_Costs not in AURORA 2007 Rate Case_ROR 5.02" xfId="2335" xr:uid="{00000000-0005-0000-0000-000018090000}"/>
    <cellStyle name="_Costs not in AURORA 2007 Rate Case_ROR 5.02 2" xfId="2336" xr:uid="{00000000-0005-0000-0000-000019090000}"/>
    <cellStyle name="_Costs not in AURORA 2007 Rate Case_ROR 5.02 2 2" xfId="2337" xr:uid="{00000000-0005-0000-0000-00001A090000}"/>
    <cellStyle name="_Costs not in AURORA 2007 Rate Case_ROR 5.02 3" xfId="2338" xr:uid="{00000000-0005-0000-0000-00001B090000}"/>
    <cellStyle name="_Costs not in AURORA 2007 Rate Case_Transmission Workbook for May BOD" xfId="2339" xr:uid="{00000000-0005-0000-0000-00001C090000}"/>
    <cellStyle name="_Costs not in AURORA 2007 Rate Case_Transmission Workbook for May BOD 2" xfId="2340" xr:uid="{00000000-0005-0000-0000-00001D090000}"/>
    <cellStyle name="_Costs not in AURORA 2007 Rate Case_Wind Integration 10GRC" xfId="2341" xr:uid="{00000000-0005-0000-0000-00001E090000}"/>
    <cellStyle name="_Costs not in AURORA 2007 Rate Case_Wind Integration 10GRC 2" xfId="2342" xr:uid="{00000000-0005-0000-0000-00001F090000}"/>
    <cellStyle name="_Costs not in KWI3000 '06Budget" xfId="2343" xr:uid="{00000000-0005-0000-0000-000020090000}"/>
    <cellStyle name="_Costs not in KWI3000 '06Budget 2" xfId="2344" xr:uid="{00000000-0005-0000-0000-000021090000}"/>
    <cellStyle name="_Costs not in KWI3000 '06Budget 2 2" xfId="2345" xr:uid="{00000000-0005-0000-0000-000022090000}"/>
    <cellStyle name="_Costs not in KWI3000 '06Budget 2 2 2" xfId="2346" xr:uid="{00000000-0005-0000-0000-000023090000}"/>
    <cellStyle name="_Costs not in KWI3000 '06Budget 2 3" xfId="2347" xr:uid="{00000000-0005-0000-0000-000024090000}"/>
    <cellStyle name="_Costs not in KWI3000 '06Budget 3" xfId="2348" xr:uid="{00000000-0005-0000-0000-000025090000}"/>
    <cellStyle name="_Costs not in KWI3000 '06Budget 3 2" xfId="2349" xr:uid="{00000000-0005-0000-0000-000026090000}"/>
    <cellStyle name="_Costs not in KWI3000 '06Budget 3 2 2" xfId="2350" xr:uid="{00000000-0005-0000-0000-000027090000}"/>
    <cellStyle name="_Costs not in KWI3000 '06Budget 3 3" xfId="2351" xr:uid="{00000000-0005-0000-0000-000028090000}"/>
    <cellStyle name="_Costs not in KWI3000 '06Budget 3 3 2" xfId="2352" xr:uid="{00000000-0005-0000-0000-000029090000}"/>
    <cellStyle name="_Costs not in KWI3000 '06Budget 3 4" xfId="2353" xr:uid="{00000000-0005-0000-0000-00002A090000}"/>
    <cellStyle name="_Costs not in KWI3000 '06Budget 3 4 2" xfId="2354" xr:uid="{00000000-0005-0000-0000-00002B090000}"/>
    <cellStyle name="_Costs not in KWI3000 '06Budget 4" xfId="2355" xr:uid="{00000000-0005-0000-0000-00002C090000}"/>
    <cellStyle name="_Costs not in KWI3000 '06Budget 4 2" xfId="2356" xr:uid="{00000000-0005-0000-0000-00002D090000}"/>
    <cellStyle name="_Costs not in KWI3000 '06Budget 5" xfId="2357" xr:uid="{00000000-0005-0000-0000-00002E090000}"/>
    <cellStyle name="_Costs not in KWI3000 '06Budget 6" xfId="2358" xr:uid="{00000000-0005-0000-0000-00002F090000}"/>
    <cellStyle name="_Costs not in KWI3000 '06Budget 7" xfId="2359" xr:uid="{00000000-0005-0000-0000-000030090000}"/>
    <cellStyle name="_Costs not in KWI3000 '06Budget_(C) WHE Proforma with ITC cash grant 10 Yr Amort_for deferral_102809" xfId="2360" xr:uid="{00000000-0005-0000-0000-000031090000}"/>
    <cellStyle name="_Costs not in KWI3000 '06Budget_(C) WHE Proforma with ITC cash grant 10 Yr Amort_for deferral_102809 2" xfId="2361" xr:uid="{00000000-0005-0000-0000-000032090000}"/>
    <cellStyle name="_Costs not in KWI3000 '06Budget_(C) WHE Proforma with ITC cash grant 10 Yr Amort_for deferral_102809 2 2" xfId="2362" xr:uid="{00000000-0005-0000-0000-000033090000}"/>
    <cellStyle name="_Costs not in KWI3000 '06Budget_(C) WHE Proforma with ITC cash grant 10 Yr Amort_for deferral_102809 3" xfId="2363" xr:uid="{00000000-0005-0000-0000-000034090000}"/>
    <cellStyle name="_Costs not in KWI3000 '06Budget_(C) WHE Proforma with ITC cash grant 10 Yr Amort_for deferral_102809_16.07E Wild Horse Wind Expansionwrkingfile" xfId="2364" xr:uid="{00000000-0005-0000-0000-000035090000}"/>
    <cellStyle name="_Costs not in KWI3000 '06Budget_(C) WHE Proforma with ITC cash grant 10 Yr Amort_for deferral_102809_16.07E Wild Horse Wind Expansionwrkingfile 2" xfId="2365" xr:uid="{00000000-0005-0000-0000-000036090000}"/>
    <cellStyle name="_Costs not in KWI3000 '06Budget_(C) WHE Proforma with ITC cash grant 10 Yr Amort_for deferral_102809_16.07E Wild Horse Wind Expansionwrkingfile 2 2" xfId="2366" xr:uid="{00000000-0005-0000-0000-000037090000}"/>
    <cellStyle name="_Costs not in KWI3000 '06Budget_(C) WHE Proforma with ITC cash grant 10 Yr Amort_for deferral_102809_16.07E Wild Horse Wind Expansionwrkingfile 3" xfId="2367" xr:uid="{00000000-0005-0000-0000-000038090000}"/>
    <cellStyle name="_Costs not in KWI3000 '06Budget_(C) WHE Proforma with ITC cash grant 10 Yr Amort_for deferral_102809_16.07E Wild Horse Wind Expansionwrkingfile SF" xfId="2368" xr:uid="{00000000-0005-0000-0000-000039090000}"/>
    <cellStyle name="_Costs not in KWI3000 '06Budget_(C) WHE Proforma with ITC cash grant 10 Yr Amort_for deferral_102809_16.07E Wild Horse Wind Expansionwrkingfile SF 2" xfId="2369" xr:uid="{00000000-0005-0000-0000-00003A090000}"/>
    <cellStyle name="_Costs not in KWI3000 '06Budget_(C) WHE Proforma with ITC cash grant 10 Yr Amort_for deferral_102809_16.07E Wild Horse Wind Expansionwrkingfile SF 2 2" xfId="2370" xr:uid="{00000000-0005-0000-0000-00003B090000}"/>
    <cellStyle name="_Costs not in KWI3000 '06Budget_(C) WHE Proforma with ITC cash grant 10 Yr Amort_for deferral_102809_16.07E Wild Horse Wind Expansionwrkingfile SF 3" xfId="2371" xr:uid="{00000000-0005-0000-0000-00003C090000}"/>
    <cellStyle name="_Costs not in KWI3000 '06Budget_(C) WHE Proforma with ITC cash grant 10 Yr Amort_for deferral_102809_16.37E Wild Horse Expansion DeferralRevwrkingfile SF" xfId="2372" xr:uid="{00000000-0005-0000-0000-00003D090000}"/>
    <cellStyle name="_Costs not in KWI3000 '06Budget_(C) WHE Proforma with ITC cash grant 10 Yr Amort_for deferral_102809_16.37E Wild Horse Expansion DeferralRevwrkingfile SF 2" xfId="2373" xr:uid="{00000000-0005-0000-0000-00003E090000}"/>
    <cellStyle name="_Costs not in KWI3000 '06Budget_(C) WHE Proforma with ITC cash grant 10 Yr Amort_for deferral_102809_16.37E Wild Horse Expansion DeferralRevwrkingfile SF 2 2" xfId="2374" xr:uid="{00000000-0005-0000-0000-00003F090000}"/>
    <cellStyle name="_Costs not in KWI3000 '06Budget_(C) WHE Proforma with ITC cash grant 10 Yr Amort_for deferral_102809_16.37E Wild Horse Expansion DeferralRevwrkingfile SF 3" xfId="2375" xr:uid="{00000000-0005-0000-0000-000040090000}"/>
    <cellStyle name="_Costs not in KWI3000 '06Budget_(C) WHE Proforma with ITC cash grant 10 Yr Amort_for rebuttal_120709" xfId="2376" xr:uid="{00000000-0005-0000-0000-000041090000}"/>
    <cellStyle name="_Costs not in KWI3000 '06Budget_(C) WHE Proforma with ITC cash grant 10 Yr Amort_for rebuttal_120709 2" xfId="2377" xr:uid="{00000000-0005-0000-0000-000042090000}"/>
    <cellStyle name="_Costs not in KWI3000 '06Budget_(C) WHE Proforma with ITC cash grant 10 Yr Amort_for rebuttal_120709 2 2" xfId="2378" xr:uid="{00000000-0005-0000-0000-000043090000}"/>
    <cellStyle name="_Costs not in KWI3000 '06Budget_(C) WHE Proforma with ITC cash grant 10 Yr Amort_for rebuttal_120709 3" xfId="2379" xr:uid="{00000000-0005-0000-0000-000044090000}"/>
    <cellStyle name="_Costs not in KWI3000 '06Budget_04.07E Wild Horse Wind Expansion" xfId="2380" xr:uid="{00000000-0005-0000-0000-000045090000}"/>
    <cellStyle name="_Costs not in KWI3000 '06Budget_04.07E Wild Horse Wind Expansion 2" xfId="2381" xr:uid="{00000000-0005-0000-0000-000046090000}"/>
    <cellStyle name="_Costs not in KWI3000 '06Budget_04.07E Wild Horse Wind Expansion 2 2" xfId="2382" xr:uid="{00000000-0005-0000-0000-000047090000}"/>
    <cellStyle name="_Costs not in KWI3000 '06Budget_04.07E Wild Horse Wind Expansion 3" xfId="2383" xr:uid="{00000000-0005-0000-0000-000048090000}"/>
    <cellStyle name="_Costs not in KWI3000 '06Budget_04.07E Wild Horse Wind Expansion_16.07E Wild Horse Wind Expansionwrkingfile" xfId="2384" xr:uid="{00000000-0005-0000-0000-000049090000}"/>
    <cellStyle name="_Costs not in KWI3000 '06Budget_04.07E Wild Horse Wind Expansion_16.07E Wild Horse Wind Expansionwrkingfile 2" xfId="2385" xr:uid="{00000000-0005-0000-0000-00004A090000}"/>
    <cellStyle name="_Costs not in KWI3000 '06Budget_04.07E Wild Horse Wind Expansion_16.07E Wild Horse Wind Expansionwrkingfile 2 2" xfId="2386" xr:uid="{00000000-0005-0000-0000-00004B090000}"/>
    <cellStyle name="_Costs not in KWI3000 '06Budget_04.07E Wild Horse Wind Expansion_16.07E Wild Horse Wind Expansionwrkingfile 3" xfId="2387" xr:uid="{00000000-0005-0000-0000-00004C090000}"/>
    <cellStyle name="_Costs not in KWI3000 '06Budget_04.07E Wild Horse Wind Expansion_16.07E Wild Horse Wind Expansionwrkingfile SF" xfId="2388" xr:uid="{00000000-0005-0000-0000-00004D090000}"/>
    <cellStyle name="_Costs not in KWI3000 '06Budget_04.07E Wild Horse Wind Expansion_16.07E Wild Horse Wind Expansionwrkingfile SF 2" xfId="2389" xr:uid="{00000000-0005-0000-0000-00004E090000}"/>
    <cellStyle name="_Costs not in KWI3000 '06Budget_04.07E Wild Horse Wind Expansion_16.07E Wild Horse Wind Expansionwrkingfile SF 2 2" xfId="2390" xr:uid="{00000000-0005-0000-0000-00004F090000}"/>
    <cellStyle name="_Costs not in KWI3000 '06Budget_04.07E Wild Horse Wind Expansion_16.07E Wild Horse Wind Expansionwrkingfile SF 3" xfId="2391" xr:uid="{00000000-0005-0000-0000-000050090000}"/>
    <cellStyle name="_Costs not in KWI3000 '06Budget_04.07E Wild Horse Wind Expansion_16.37E Wild Horse Expansion DeferralRevwrkingfile SF" xfId="2392" xr:uid="{00000000-0005-0000-0000-000051090000}"/>
    <cellStyle name="_Costs not in KWI3000 '06Budget_04.07E Wild Horse Wind Expansion_16.37E Wild Horse Expansion DeferralRevwrkingfile SF 2" xfId="2393" xr:uid="{00000000-0005-0000-0000-000052090000}"/>
    <cellStyle name="_Costs not in KWI3000 '06Budget_04.07E Wild Horse Wind Expansion_16.37E Wild Horse Expansion DeferralRevwrkingfile SF 2 2" xfId="2394" xr:uid="{00000000-0005-0000-0000-000053090000}"/>
    <cellStyle name="_Costs not in KWI3000 '06Budget_04.07E Wild Horse Wind Expansion_16.37E Wild Horse Expansion DeferralRevwrkingfile SF 3" xfId="2395" xr:uid="{00000000-0005-0000-0000-000054090000}"/>
    <cellStyle name="_Costs not in KWI3000 '06Budget_16.07E Wild Horse Wind Expansionwrkingfile" xfId="2396" xr:uid="{00000000-0005-0000-0000-000055090000}"/>
    <cellStyle name="_Costs not in KWI3000 '06Budget_16.07E Wild Horse Wind Expansionwrkingfile 2" xfId="2397" xr:uid="{00000000-0005-0000-0000-000056090000}"/>
    <cellStyle name="_Costs not in KWI3000 '06Budget_16.07E Wild Horse Wind Expansionwrkingfile 2 2" xfId="2398" xr:uid="{00000000-0005-0000-0000-000057090000}"/>
    <cellStyle name="_Costs not in KWI3000 '06Budget_16.07E Wild Horse Wind Expansionwrkingfile 3" xfId="2399" xr:uid="{00000000-0005-0000-0000-000058090000}"/>
    <cellStyle name="_Costs not in KWI3000 '06Budget_16.07E Wild Horse Wind Expansionwrkingfile SF" xfId="2400" xr:uid="{00000000-0005-0000-0000-000059090000}"/>
    <cellStyle name="_Costs not in KWI3000 '06Budget_16.07E Wild Horse Wind Expansionwrkingfile SF 2" xfId="2401" xr:uid="{00000000-0005-0000-0000-00005A090000}"/>
    <cellStyle name="_Costs not in KWI3000 '06Budget_16.07E Wild Horse Wind Expansionwrkingfile SF 2 2" xfId="2402" xr:uid="{00000000-0005-0000-0000-00005B090000}"/>
    <cellStyle name="_Costs not in KWI3000 '06Budget_16.07E Wild Horse Wind Expansionwrkingfile SF 3" xfId="2403" xr:uid="{00000000-0005-0000-0000-00005C090000}"/>
    <cellStyle name="_Costs not in KWI3000 '06Budget_16.37E Wild Horse Expansion DeferralRevwrkingfile SF" xfId="2404" xr:uid="{00000000-0005-0000-0000-00005D090000}"/>
    <cellStyle name="_Costs not in KWI3000 '06Budget_16.37E Wild Horse Expansion DeferralRevwrkingfile SF 2" xfId="2405" xr:uid="{00000000-0005-0000-0000-00005E090000}"/>
    <cellStyle name="_Costs not in KWI3000 '06Budget_16.37E Wild Horse Expansion DeferralRevwrkingfile SF 2 2" xfId="2406" xr:uid="{00000000-0005-0000-0000-00005F090000}"/>
    <cellStyle name="_Costs not in KWI3000 '06Budget_16.37E Wild Horse Expansion DeferralRevwrkingfile SF 3" xfId="2407" xr:uid="{00000000-0005-0000-0000-000060090000}"/>
    <cellStyle name="_Costs not in KWI3000 '06Budget_2009 Compliance Filing PCA Exhibits for GRC" xfId="2408" xr:uid="{00000000-0005-0000-0000-000061090000}"/>
    <cellStyle name="_Costs not in KWI3000 '06Budget_2009 GRC Compl Filing - Exhibit D" xfId="2409" xr:uid="{00000000-0005-0000-0000-000062090000}"/>
    <cellStyle name="_Costs not in KWI3000 '06Budget_2009 GRC Compl Filing - Exhibit D 2" xfId="2410" xr:uid="{00000000-0005-0000-0000-000063090000}"/>
    <cellStyle name="_Costs not in KWI3000 '06Budget_3.01 Income Statement" xfId="2411" xr:uid="{00000000-0005-0000-0000-000064090000}"/>
    <cellStyle name="_Costs not in KWI3000 '06Budget_4 31 Regulatory Assets and Liabilities  7 06- Exhibit D" xfId="2412" xr:uid="{00000000-0005-0000-0000-000065090000}"/>
    <cellStyle name="_Costs not in KWI3000 '06Budget_4 31 Regulatory Assets and Liabilities  7 06- Exhibit D 2" xfId="2413" xr:uid="{00000000-0005-0000-0000-000066090000}"/>
    <cellStyle name="_Costs not in KWI3000 '06Budget_4 31 Regulatory Assets and Liabilities  7 06- Exhibit D 2 2" xfId="2414" xr:uid="{00000000-0005-0000-0000-000067090000}"/>
    <cellStyle name="_Costs not in KWI3000 '06Budget_4 31 Regulatory Assets and Liabilities  7 06- Exhibit D 3" xfId="2415" xr:uid="{00000000-0005-0000-0000-000068090000}"/>
    <cellStyle name="_Costs not in KWI3000 '06Budget_4 31 Regulatory Assets and Liabilities  7 06- Exhibit D_NIM Summary" xfId="2416" xr:uid="{00000000-0005-0000-0000-000069090000}"/>
    <cellStyle name="_Costs not in KWI3000 '06Budget_4 31 Regulatory Assets and Liabilities  7 06- Exhibit D_NIM Summary 2" xfId="2417" xr:uid="{00000000-0005-0000-0000-00006A090000}"/>
    <cellStyle name="_Costs not in KWI3000 '06Budget_4 32 Regulatory Assets and Liabilities  7 06- Exhibit D" xfId="2418" xr:uid="{00000000-0005-0000-0000-00006B090000}"/>
    <cellStyle name="_Costs not in KWI3000 '06Budget_4 32 Regulatory Assets and Liabilities  7 06- Exhibit D 2" xfId="2419" xr:uid="{00000000-0005-0000-0000-00006C090000}"/>
    <cellStyle name="_Costs not in KWI3000 '06Budget_4 32 Regulatory Assets and Liabilities  7 06- Exhibit D 2 2" xfId="2420" xr:uid="{00000000-0005-0000-0000-00006D090000}"/>
    <cellStyle name="_Costs not in KWI3000 '06Budget_4 32 Regulatory Assets and Liabilities  7 06- Exhibit D 3" xfId="2421" xr:uid="{00000000-0005-0000-0000-00006E090000}"/>
    <cellStyle name="_Costs not in KWI3000 '06Budget_4 32 Regulatory Assets and Liabilities  7 06- Exhibit D_NIM Summary" xfId="2422" xr:uid="{00000000-0005-0000-0000-00006F090000}"/>
    <cellStyle name="_Costs not in KWI3000 '06Budget_4 32 Regulatory Assets and Liabilities  7 06- Exhibit D_NIM Summary 2" xfId="2423" xr:uid="{00000000-0005-0000-0000-000070090000}"/>
    <cellStyle name="_Costs not in KWI3000 '06Budget_ACCOUNTS" xfId="2424" xr:uid="{00000000-0005-0000-0000-000071090000}"/>
    <cellStyle name="_Costs not in KWI3000 '06Budget_AURORA Total New" xfId="2425" xr:uid="{00000000-0005-0000-0000-000072090000}"/>
    <cellStyle name="_Costs not in KWI3000 '06Budget_AURORA Total New 2" xfId="2426" xr:uid="{00000000-0005-0000-0000-000073090000}"/>
    <cellStyle name="_Costs not in KWI3000 '06Budget_Book2" xfId="2427" xr:uid="{00000000-0005-0000-0000-000074090000}"/>
    <cellStyle name="_Costs not in KWI3000 '06Budget_Book2 2" xfId="2428" xr:uid="{00000000-0005-0000-0000-000075090000}"/>
    <cellStyle name="_Costs not in KWI3000 '06Budget_Book2 2 2" xfId="2429" xr:uid="{00000000-0005-0000-0000-000076090000}"/>
    <cellStyle name="_Costs not in KWI3000 '06Budget_Book2 3" xfId="2430" xr:uid="{00000000-0005-0000-0000-000077090000}"/>
    <cellStyle name="_Costs not in KWI3000 '06Budget_Book2_Adj Bench DR 3 for Initial Briefs (Electric)" xfId="2431" xr:uid="{00000000-0005-0000-0000-000078090000}"/>
    <cellStyle name="_Costs not in KWI3000 '06Budget_Book2_Adj Bench DR 3 for Initial Briefs (Electric) 2" xfId="2432" xr:uid="{00000000-0005-0000-0000-000079090000}"/>
    <cellStyle name="_Costs not in KWI3000 '06Budget_Book2_Adj Bench DR 3 for Initial Briefs (Electric) 2 2" xfId="2433" xr:uid="{00000000-0005-0000-0000-00007A090000}"/>
    <cellStyle name="_Costs not in KWI3000 '06Budget_Book2_Adj Bench DR 3 for Initial Briefs (Electric) 3" xfId="2434" xr:uid="{00000000-0005-0000-0000-00007B090000}"/>
    <cellStyle name="_Costs not in KWI3000 '06Budget_Book2_Electric Rev Req Model (2009 GRC) Rebuttal" xfId="2435" xr:uid="{00000000-0005-0000-0000-00007C090000}"/>
    <cellStyle name="_Costs not in KWI3000 '06Budget_Book2_Electric Rev Req Model (2009 GRC) Rebuttal 2" xfId="2436" xr:uid="{00000000-0005-0000-0000-00007D090000}"/>
    <cellStyle name="_Costs not in KWI3000 '06Budget_Book2_Electric Rev Req Model (2009 GRC) Rebuttal 2 2" xfId="2437" xr:uid="{00000000-0005-0000-0000-00007E090000}"/>
    <cellStyle name="_Costs not in KWI3000 '06Budget_Book2_Electric Rev Req Model (2009 GRC) Rebuttal 3" xfId="2438" xr:uid="{00000000-0005-0000-0000-00007F090000}"/>
    <cellStyle name="_Costs not in KWI3000 '06Budget_Book2_Electric Rev Req Model (2009 GRC) Rebuttal REmoval of New  WH Solar AdjustMI" xfId="2439" xr:uid="{00000000-0005-0000-0000-000080090000}"/>
    <cellStyle name="_Costs not in KWI3000 '06Budget_Book2_Electric Rev Req Model (2009 GRC) Rebuttal REmoval of New  WH Solar AdjustMI 2" xfId="2440" xr:uid="{00000000-0005-0000-0000-000081090000}"/>
    <cellStyle name="_Costs not in KWI3000 '06Budget_Book2_Electric Rev Req Model (2009 GRC) Rebuttal REmoval of New  WH Solar AdjustMI 2 2" xfId="2441" xr:uid="{00000000-0005-0000-0000-000082090000}"/>
    <cellStyle name="_Costs not in KWI3000 '06Budget_Book2_Electric Rev Req Model (2009 GRC) Rebuttal REmoval of New  WH Solar AdjustMI 3" xfId="2442" xr:uid="{00000000-0005-0000-0000-000083090000}"/>
    <cellStyle name="_Costs not in KWI3000 '06Budget_Book2_Electric Rev Req Model (2009 GRC) Revised 01-18-2010" xfId="2443" xr:uid="{00000000-0005-0000-0000-000084090000}"/>
    <cellStyle name="_Costs not in KWI3000 '06Budget_Book2_Electric Rev Req Model (2009 GRC) Revised 01-18-2010 2" xfId="2444" xr:uid="{00000000-0005-0000-0000-000085090000}"/>
    <cellStyle name="_Costs not in KWI3000 '06Budget_Book2_Electric Rev Req Model (2009 GRC) Revised 01-18-2010 2 2" xfId="2445" xr:uid="{00000000-0005-0000-0000-000086090000}"/>
    <cellStyle name="_Costs not in KWI3000 '06Budget_Book2_Electric Rev Req Model (2009 GRC) Revised 01-18-2010 3" xfId="2446" xr:uid="{00000000-0005-0000-0000-000087090000}"/>
    <cellStyle name="_Costs not in KWI3000 '06Budget_Book2_Final Order Electric EXHIBIT A-1" xfId="2447" xr:uid="{00000000-0005-0000-0000-000088090000}"/>
    <cellStyle name="_Costs not in KWI3000 '06Budget_Book2_Final Order Electric EXHIBIT A-1 2" xfId="2448" xr:uid="{00000000-0005-0000-0000-000089090000}"/>
    <cellStyle name="_Costs not in KWI3000 '06Budget_Book2_Final Order Electric EXHIBIT A-1 2 2" xfId="2449" xr:uid="{00000000-0005-0000-0000-00008A090000}"/>
    <cellStyle name="_Costs not in KWI3000 '06Budget_Book2_Final Order Electric EXHIBIT A-1 3" xfId="2450" xr:uid="{00000000-0005-0000-0000-00008B090000}"/>
    <cellStyle name="_Costs not in KWI3000 '06Budget_Book4" xfId="2451" xr:uid="{00000000-0005-0000-0000-00008C090000}"/>
    <cellStyle name="_Costs not in KWI3000 '06Budget_Book4 2" xfId="2452" xr:uid="{00000000-0005-0000-0000-00008D090000}"/>
    <cellStyle name="_Costs not in KWI3000 '06Budget_Book4 2 2" xfId="2453" xr:uid="{00000000-0005-0000-0000-00008E090000}"/>
    <cellStyle name="_Costs not in KWI3000 '06Budget_Book4 3" xfId="2454" xr:uid="{00000000-0005-0000-0000-00008F090000}"/>
    <cellStyle name="_Costs not in KWI3000 '06Budget_Book9" xfId="2455" xr:uid="{00000000-0005-0000-0000-000090090000}"/>
    <cellStyle name="_Costs not in KWI3000 '06Budget_Book9 2" xfId="2456" xr:uid="{00000000-0005-0000-0000-000091090000}"/>
    <cellStyle name="_Costs not in KWI3000 '06Budget_Book9 2 2" xfId="2457" xr:uid="{00000000-0005-0000-0000-000092090000}"/>
    <cellStyle name="_Costs not in KWI3000 '06Budget_Book9 3" xfId="2458" xr:uid="{00000000-0005-0000-0000-000093090000}"/>
    <cellStyle name="_Costs not in KWI3000 '06Budget_Check the Interest Calculation" xfId="2459" xr:uid="{00000000-0005-0000-0000-000094090000}"/>
    <cellStyle name="_Costs not in KWI3000 '06Budget_Check the Interest Calculation_Scenario 1 REC vs PTC Offset" xfId="2460" xr:uid="{00000000-0005-0000-0000-000095090000}"/>
    <cellStyle name="_Costs not in KWI3000 '06Budget_Check the Interest Calculation_Scenario 3" xfId="2461" xr:uid="{00000000-0005-0000-0000-000096090000}"/>
    <cellStyle name="_Costs not in KWI3000 '06Budget_Chelan PUD Power Costs (8-10)" xfId="2462" xr:uid="{00000000-0005-0000-0000-000097090000}"/>
    <cellStyle name="_Costs not in KWI3000 '06Budget_Exhibit D fr R Gho 12-31-08" xfId="2463" xr:uid="{00000000-0005-0000-0000-000098090000}"/>
    <cellStyle name="_Costs not in KWI3000 '06Budget_Exhibit D fr R Gho 12-31-08 2" xfId="2464" xr:uid="{00000000-0005-0000-0000-000099090000}"/>
    <cellStyle name="_Costs not in KWI3000 '06Budget_Exhibit D fr R Gho 12-31-08 v2" xfId="2465" xr:uid="{00000000-0005-0000-0000-00009A090000}"/>
    <cellStyle name="_Costs not in KWI3000 '06Budget_Exhibit D fr R Gho 12-31-08 v2 2" xfId="2466" xr:uid="{00000000-0005-0000-0000-00009B090000}"/>
    <cellStyle name="_Costs not in KWI3000 '06Budget_Exhibit D fr R Gho 12-31-08 v2_NIM Summary" xfId="2467" xr:uid="{00000000-0005-0000-0000-00009C090000}"/>
    <cellStyle name="_Costs not in KWI3000 '06Budget_Exhibit D fr R Gho 12-31-08 v2_NIM Summary 2" xfId="2468" xr:uid="{00000000-0005-0000-0000-00009D090000}"/>
    <cellStyle name="_Costs not in KWI3000 '06Budget_Exhibit D fr R Gho 12-31-08_NIM Summary" xfId="2469" xr:uid="{00000000-0005-0000-0000-00009E090000}"/>
    <cellStyle name="_Costs not in KWI3000 '06Budget_Exhibit D fr R Gho 12-31-08_NIM Summary 2" xfId="2470" xr:uid="{00000000-0005-0000-0000-00009F090000}"/>
    <cellStyle name="_Costs not in KWI3000 '06Budget_Gas Rev Req Model (2010 GRC)" xfId="2471" xr:uid="{00000000-0005-0000-0000-0000A0090000}"/>
    <cellStyle name="_Costs not in KWI3000 '06Budget_Hopkins Ridge Prepaid Tran - Interest Earned RY 12ME Feb  '11" xfId="2472" xr:uid="{00000000-0005-0000-0000-0000A1090000}"/>
    <cellStyle name="_Costs not in KWI3000 '06Budget_Hopkins Ridge Prepaid Tran - Interest Earned RY 12ME Feb  '11 2" xfId="2473" xr:uid="{00000000-0005-0000-0000-0000A2090000}"/>
    <cellStyle name="_Costs not in KWI3000 '06Budget_Hopkins Ridge Prepaid Tran - Interest Earned RY 12ME Feb  '11_NIM Summary" xfId="2474" xr:uid="{00000000-0005-0000-0000-0000A3090000}"/>
    <cellStyle name="_Costs not in KWI3000 '06Budget_Hopkins Ridge Prepaid Tran - Interest Earned RY 12ME Feb  '11_NIM Summary 2" xfId="2475" xr:uid="{00000000-0005-0000-0000-0000A4090000}"/>
    <cellStyle name="_Costs not in KWI3000 '06Budget_Hopkins Ridge Prepaid Tran - Interest Earned RY 12ME Feb  '11_Transmission Workbook for May BOD" xfId="2476" xr:uid="{00000000-0005-0000-0000-0000A5090000}"/>
    <cellStyle name="_Costs not in KWI3000 '06Budget_Hopkins Ridge Prepaid Tran - Interest Earned RY 12ME Feb  '11_Transmission Workbook for May BOD 2" xfId="2477" xr:uid="{00000000-0005-0000-0000-0000A6090000}"/>
    <cellStyle name="_Costs not in KWI3000 '06Budget_INPUTS" xfId="2478" xr:uid="{00000000-0005-0000-0000-0000A7090000}"/>
    <cellStyle name="_Costs not in KWI3000 '06Budget_INPUTS 2" xfId="2479" xr:uid="{00000000-0005-0000-0000-0000A8090000}"/>
    <cellStyle name="_Costs not in KWI3000 '06Budget_INPUTS 2 2" xfId="2480" xr:uid="{00000000-0005-0000-0000-0000A9090000}"/>
    <cellStyle name="_Costs not in KWI3000 '06Budget_INPUTS 3" xfId="2481" xr:uid="{00000000-0005-0000-0000-0000AA090000}"/>
    <cellStyle name="_Costs not in KWI3000 '06Budget_NIM Summary" xfId="2482" xr:uid="{00000000-0005-0000-0000-0000AB090000}"/>
    <cellStyle name="_Costs not in KWI3000 '06Budget_NIM Summary 09GRC" xfId="2483" xr:uid="{00000000-0005-0000-0000-0000AC090000}"/>
    <cellStyle name="_Costs not in KWI3000 '06Budget_NIM Summary 09GRC 2" xfId="2484" xr:uid="{00000000-0005-0000-0000-0000AD090000}"/>
    <cellStyle name="_Costs not in KWI3000 '06Budget_NIM Summary 2" xfId="2485" xr:uid="{00000000-0005-0000-0000-0000AE090000}"/>
    <cellStyle name="_Costs not in KWI3000 '06Budget_NIM Summary 3" xfId="2486" xr:uid="{00000000-0005-0000-0000-0000AF090000}"/>
    <cellStyle name="_Costs not in KWI3000 '06Budget_NIM Summary 4" xfId="2487" xr:uid="{00000000-0005-0000-0000-0000B0090000}"/>
    <cellStyle name="_Costs not in KWI3000 '06Budget_NIM Summary 5" xfId="2488" xr:uid="{00000000-0005-0000-0000-0000B1090000}"/>
    <cellStyle name="_Costs not in KWI3000 '06Budget_NIM Summary 6" xfId="2489" xr:uid="{00000000-0005-0000-0000-0000B2090000}"/>
    <cellStyle name="_Costs not in KWI3000 '06Budget_NIM Summary 7" xfId="2490" xr:uid="{00000000-0005-0000-0000-0000B3090000}"/>
    <cellStyle name="_Costs not in KWI3000 '06Budget_NIM Summary 8" xfId="2491" xr:uid="{00000000-0005-0000-0000-0000B4090000}"/>
    <cellStyle name="_Costs not in KWI3000 '06Budget_NIM Summary 9" xfId="2492" xr:uid="{00000000-0005-0000-0000-0000B5090000}"/>
    <cellStyle name="_Costs not in KWI3000 '06Budget_PCA 10 -  Exhibit D from A Kellogg Jan 2011" xfId="2493" xr:uid="{00000000-0005-0000-0000-0000B6090000}"/>
    <cellStyle name="_Costs not in KWI3000 '06Budget_PCA 10 -  Exhibit D from A Kellogg July 2011" xfId="2494" xr:uid="{00000000-0005-0000-0000-0000B7090000}"/>
    <cellStyle name="_Costs not in KWI3000 '06Budget_PCA 10 -  Exhibit D from S Free Rcv'd 12-11" xfId="2495" xr:uid="{00000000-0005-0000-0000-0000B8090000}"/>
    <cellStyle name="_Costs not in KWI3000 '06Budget_PCA 7 - Exhibit D update 11_30_08 (2)" xfId="2496" xr:uid="{00000000-0005-0000-0000-0000B9090000}"/>
    <cellStyle name="_Costs not in KWI3000 '06Budget_PCA 7 - Exhibit D update 11_30_08 (2) 2" xfId="2497" xr:uid="{00000000-0005-0000-0000-0000BA090000}"/>
    <cellStyle name="_Costs not in KWI3000 '06Budget_PCA 7 - Exhibit D update 11_30_08 (2) 2 2" xfId="2498" xr:uid="{00000000-0005-0000-0000-0000BB090000}"/>
    <cellStyle name="_Costs not in KWI3000 '06Budget_PCA 7 - Exhibit D update 11_30_08 (2) 3" xfId="2499" xr:uid="{00000000-0005-0000-0000-0000BC090000}"/>
    <cellStyle name="_Costs not in KWI3000 '06Budget_PCA 7 - Exhibit D update 11_30_08 (2)_NIM Summary" xfId="2500" xr:uid="{00000000-0005-0000-0000-0000BD090000}"/>
    <cellStyle name="_Costs not in KWI3000 '06Budget_PCA 7 - Exhibit D update 11_30_08 (2)_NIM Summary 2" xfId="2501" xr:uid="{00000000-0005-0000-0000-0000BE090000}"/>
    <cellStyle name="_Costs not in KWI3000 '06Budget_PCA 8 - Exhibit D update 12_31_09" xfId="2502" xr:uid="{00000000-0005-0000-0000-0000BF090000}"/>
    <cellStyle name="_Costs not in KWI3000 '06Budget_PCA 9 -  Exhibit D April 2010" xfId="2503" xr:uid="{00000000-0005-0000-0000-0000C0090000}"/>
    <cellStyle name="_Costs not in KWI3000 '06Budget_PCA 9 -  Exhibit D April 2010 (3)" xfId="2504" xr:uid="{00000000-0005-0000-0000-0000C1090000}"/>
    <cellStyle name="_Costs not in KWI3000 '06Budget_PCA 9 -  Exhibit D April 2010 (3) 2" xfId="2505" xr:uid="{00000000-0005-0000-0000-0000C2090000}"/>
    <cellStyle name="_Costs not in KWI3000 '06Budget_PCA 9 -  Exhibit D Feb 2010" xfId="2506" xr:uid="{00000000-0005-0000-0000-0000C3090000}"/>
    <cellStyle name="_Costs not in KWI3000 '06Budget_PCA 9 -  Exhibit D Feb 2010 v2" xfId="2507" xr:uid="{00000000-0005-0000-0000-0000C4090000}"/>
    <cellStyle name="_Costs not in KWI3000 '06Budget_PCA 9 -  Exhibit D Feb 2010 WF" xfId="2508" xr:uid="{00000000-0005-0000-0000-0000C5090000}"/>
    <cellStyle name="_Costs not in KWI3000 '06Budget_PCA 9 -  Exhibit D Jan 2010" xfId="2509" xr:uid="{00000000-0005-0000-0000-0000C6090000}"/>
    <cellStyle name="_Costs not in KWI3000 '06Budget_PCA 9 -  Exhibit D March 2010 (2)" xfId="2510" xr:uid="{00000000-0005-0000-0000-0000C7090000}"/>
    <cellStyle name="_Costs not in KWI3000 '06Budget_PCA 9 -  Exhibit D Nov 2010" xfId="2511" xr:uid="{00000000-0005-0000-0000-0000C8090000}"/>
    <cellStyle name="_Costs not in KWI3000 '06Budget_PCA 9 - Exhibit D at August 2010" xfId="2512" xr:uid="{00000000-0005-0000-0000-0000C9090000}"/>
    <cellStyle name="_Costs not in KWI3000 '06Budget_PCA 9 - Exhibit D June 2010 GRC" xfId="2513" xr:uid="{00000000-0005-0000-0000-0000CA090000}"/>
    <cellStyle name="_Costs not in KWI3000 '06Budget_Power Costs - Comparison bx Rbtl-Staff-Jt-PC" xfId="2514" xr:uid="{00000000-0005-0000-0000-0000CB090000}"/>
    <cellStyle name="_Costs not in KWI3000 '06Budget_Power Costs - Comparison bx Rbtl-Staff-Jt-PC 2" xfId="2515" xr:uid="{00000000-0005-0000-0000-0000CC090000}"/>
    <cellStyle name="_Costs not in KWI3000 '06Budget_Power Costs - Comparison bx Rbtl-Staff-Jt-PC 2 2" xfId="2516" xr:uid="{00000000-0005-0000-0000-0000CD090000}"/>
    <cellStyle name="_Costs not in KWI3000 '06Budget_Power Costs - Comparison bx Rbtl-Staff-Jt-PC 3" xfId="2517" xr:uid="{00000000-0005-0000-0000-0000CE090000}"/>
    <cellStyle name="_Costs not in KWI3000 '06Budget_Power Costs - Comparison bx Rbtl-Staff-Jt-PC_Adj Bench DR 3 for Initial Briefs (Electric)" xfId="2518" xr:uid="{00000000-0005-0000-0000-0000CF090000}"/>
    <cellStyle name="_Costs not in KWI3000 '06Budget_Power Costs - Comparison bx Rbtl-Staff-Jt-PC_Adj Bench DR 3 for Initial Briefs (Electric) 2" xfId="2519" xr:uid="{00000000-0005-0000-0000-0000D0090000}"/>
    <cellStyle name="_Costs not in KWI3000 '06Budget_Power Costs - Comparison bx Rbtl-Staff-Jt-PC_Adj Bench DR 3 for Initial Briefs (Electric) 2 2" xfId="2520" xr:uid="{00000000-0005-0000-0000-0000D1090000}"/>
    <cellStyle name="_Costs not in KWI3000 '06Budget_Power Costs - Comparison bx Rbtl-Staff-Jt-PC_Adj Bench DR 3 for Initial Briefs (Electric) 3" xfId="2521" xr:uid="{00000000-0005-0000-0000-0000D2090000}"/>
    <cellStyle name="_Costs not in KWI3000 '06Budget_Power Costs - Comparison bx Rbtl-Staff-Jt-PC_Electric Rev Req Model (2009 GRC) Rebuttal" xfId="2522" xr:uid="{00000000-0005-0000-0000-0000D3090000}"/>
    <cellStyle name="_Costs not in KWI3000 '06Budget_Power Costs - Comparison bx Rbtl-Staff-Jt-PC_Electric Rev Req Model (2009 GRC) Rebuttal 2" xfId="2523" xr:uid="{00000000-0005-0000-0000-0000D4090000}"/>
    <cellStyle name="_Costs not in KWI3000 '06Budget_Power Costs - Comparison bx Rbtl-Staff-Jt-PC_Electric Rev Req Model (2009 GRC) Rebuttal 2 2" xfId="2524" xr:uid="{00000000-0005-0000-0000-0000D5090000}"/>
    <cellStyle name="_Costs not in KWI3000 '06Budget_Power Costs - Comparison bx Rbtl-Staff-Jt-PC_Electric Rev Req Model (2009 GRC) Rebuttal 3" xfId="2525" xr:uid="{00000000-0005-0000-0000-0000D6090000}"/>
    <cellStyle name="_Costs not in KWI3000 '06Budget_Power Costs - Comparison bx Rbtl-Staff-Jt-PC_Electric Rev Req Model (2009 GRC) Rebuttal REmoval of New  WH Solar AdjustMI" xfId="2526" xr:uid="{00000000-0005-0000-0000-0000D7090000}"/>
    <cellStyle name="_Costs not in KWI3000 '06Budget_Power Costs - Comparison bx Rbtl-Staff-Jt-PC_Electric Rev Req Model (2009 GRC) Rebuttal REmoval of New  WH Solar AdjustMI 2" xfId="2527" xr:uid="{00000000-0005-0000-0000-0000D8090000}"/>
    <cellStyle name="_Costs not in KWI3000 '06Budget_Power Costs - Comparison bx Rbtl-Staff-Jt-PC_Electric Rev Req Model (2009 GRC) Rebuttal REmoval of New  WH Solar AdjustMI 2 2" xfId="2528" xr:uid="{00000000-0005-0000-0000-0000D9090000}"/>
    <cellStyle name="_Costs not in KWI3000 '06Budget_Power Costs - Comparison bx Rbtl-Staff-Jt-PC_Electric Rev Req Model (2009 GRC) Rebuttal REmoval of New  WH Solar AdjustMI 3" xfId="2529" xr:uid="{00000000-0005-0000-0000-0000DA090000}"/>
    <cellStyle name="_Costs not in KWI3000 '06Budget_Power Costs - Comparison bx Rbtl-Staff-Jt-PC_Electric Rev Req Model (2009 GRC) Revised 01-18-2010" xfId="2530" xr:uid="{00000000-0005-0000-0000-0000DB090000}"/>
    <cellStyle name="_Costs not in KWI3000 '06Budget_Power Costs - Comparison bx Rbtl-Staff-Jt-PC_Electric Rev Req Model (2009 GRC) Revised 01-18-2010 2" xfId="2531" xr:uid="{00000000-0005-0000-0000-0000DC090000}"/>
    <cellStyle name="_Costs not in KWI3000 '06Budget_Power Costs - Comparison bx Rbtl-Staff-Jt-PC_Electric Rev Req Model (2009 GRC) Revised 01-18-2010 2 2" xfId="2532" xr:uid="{00000000-0005-0000-0000-0000DD090000}"/>
    <cellStyle name="_Costs not in KWI3000 '06Budget_Power Costs - Comparison bx Rbtl-Staff-Jt-PC_Electric Rev Req Model (2009 GRC) Revised 01-18-2010 3" xfId="2533" xr:uid="{00000000-0005-0000-0000-0000DE090000}"/>
    <cellStyle name="_Costs not in KWI3000 '06Budget_Power Costs - Comparison bx Rbtl-Staff-Jt-PC_Final Order Electric EXHIBIT A-1" xfId="2534" xr:uid="{00000000-0005-0000-0000-0000DF090000}"/>
    <cellStyle name="_Costs not in KWI3000 '06Budget_Power Costs - Comparison bx Rbtl-Staff-Jt-PC_Final Order Electric EXHIBIT A-1 2" xfId="2535" xr:uid="{00000000-0005-0000-0000-0000E0090000}"/>
    <cellStyle name="_Costs not in KWI3000 '06Budget_Power Costs - Comparison bx Rbtl-Staff-Jt-PC_Final Order Electric EXHIBIT A-1 2 2" xfId="2536" xr:uid="{00000000-0005-0000-0000-0000E1090000}"/>
    <cellStyle name="_Costs not in KWI3000 '06Budget_Power Costs - Comparison bx Rbtl-Staff-Jt-PC_Final Order Electric EXHIBIT A-1 3" xfId="2537" xr:uid="{00000000-0005-0000-0000-0000E2090000}"/>
    <cellStyle name="_Costs not in KWI3000 '06Budget_Production Adj 4.37" xfId="2538" xr:uid="{00000000-0005-0000-0000-0000E3090000}"/>
    <cellStyle name="_Costs not in KWI3000 '06Budget_Production Adj 4.37 2" xfId="2539" xr:uid="{00000000-0005-0000-0000-0000E4090000}"/>
    <cellStyle name="_Costs not in KWI3000 '06Budget_Production Adj 4.37 2 2" xfId="2540" xr:uid="{00000000-0005-0000-0000-0000E5090000}"/>
    <cellStyle name="_Costs not in KWI3000 '06Budget_Production Adj 4.37 3" xfId="2541" xr:uid="{00000000-0005-0000-0000-0000E6090000}"/>
    <cellStyle name="_Costs not in KWI3000 '06Budget_Purchased Power Adj 4.03" xfId="2542" xr:uid="{00000000-0005-0000-0000-0000E7090000}"/>
    <cellStyle name="_Costs not in KWI3000 '06Budget_Purchased Power Adj 4.03 2" xfId="2543" xr:uid="{00000000-0005-0000-0000-0000E8090000}"/>
    <cellStyle name="_Costs not in KWI3000 '06Budget_Purchased Power Adj 4.03 2 2" xfId="2544" xr:uid="{00000000-0005-0000-0000-0000E9090000}"/>
    <cellStyle name="_Costs not in KWI3000 '06Budget_Purchased Power Adj 4.03 3" xfId="2545" xr:uid="{00000000-0005-0000-0000-0000EA090000}"/>
    <cellStyle name="_Costs not in KWI3000 '06Budget_Rebuttal Power Costs" xfId="2546" xr:uid="{00000000-0005-0000-0000-0000EB090000}"/>
    <cellStyle name="_Costs not in KWI3000 '06Budget_Rebuttal Power Costs 2" xfId="2547" xr:uid="{00000000-0005-0000-0000-0000EC090000}"/>
    <cellStyle name="_Costs not in KWI3000 '06Budget_Rebuttal Power Costs 2 2" xfId="2548" xr:uid="{00000000-0005-0000-0000-0000ED090000}"/>
    <cellStyle name="_Costs not in KWI3000 '06Budget_Rebuttal Power Costs 3" xfId="2549" xr:uid="{00000000-0005-0000-0000-0000EE090000}"/>
    <cellStyle name="_Costs not in KWI3000 '06Budget_Rebuttal Power Costs_Adj Bench DR 3 for Initial Briefs (Electric)" xfId="2550" xr:uid="{00000000-0005-0000-0000-0000EF090000}"/>
    <cellStyle name="_Costs not in KWI3000 '06Budget_Rebuttal Power Costs_Adj Bench DR 3 for Initial Briefs (Electric) 2" xfId="2551" xr:uid="{00000000-0005-0000-0000-0000F0090000}"/>
    <cellStyle name="_Costs not in KWI3000 '06Budget_Rebuttal Power Costs_Adj Bench DR 3 for Initial Briefs (Electric) 2 2" xfId="2552" xr:uid="{00000000-0005-0000-0000-0000F1090000}"/>
    <cellStyle name="_Costs not in KWI3000 '06Budget_Rebuttal Power Costs_Adj Bench DR 3 for Initial Briefs (Electric) 3" xfId="2553" xr:uid="{00000000-0005-0000-0000-0000F2090000}"/>
    <cellStyle name="_Costs not in KWI3000 '06Budget_Rebuttal Power Costs_Electric Rev Req Model (2009 GRC) Rebuttal" xfId="2554" xr:uid="{00000000-0005-0000-0000-0000F3090000}"/>
    <cellStyle name="_Costs not in KWI3000 '06Budget_Rebuttal Power Costs_Electric Rev Req Model (2009 GRC) Rebuttal 2" xfId="2555" xr:uid="{00000000-0005-0000-0000-0000F4090000}"/>
    <cellStyle name="_Costs not in KWI3000 '06Budget_Rebuttal Power Costs_Electric Rev Req Model (2009 GRC) Rebuttal 2 2" xfId="2556" xr:uid="{00000000-0005-0000-0000-0000F5090000}"/>
    <cellStyle name="_Costs not in KWI3000 '06Budget_Rebuttal Power Costs_Electric Rev Req Model (2009 GRC) Rebuttal 3" xfId="2557" xr:uid="{00000000-0005-0000-0000-0000F6090000}"/>
    <cellStyle name="_Costs not in KWI3000 '06Budget_Rebuttal Power Costs_Electric Rev Req Model (2009 GRC) Rebuttal REmoval of New  WH Solar AdjustMI" xfId="2558" xr:uid="{00000000-0005-0000-0000-0000F7090000}"/>
    <cellStyle name="_Costs not in KWI3000 '06Budget_Rebuttal Power Costs_Electric Rev Req Model (2009 GRC) Rebuttal REmoval of New  WH Solar AdjustMI 2" xfId="2559" xr:uid="{00000000-0005-0000-0000-0000F8090000}"/>
    <cellStyle name="_Costs not in KWI3000 '06Budget_Rebuttal Power Costs_Electric Rev Req Model (2009 GRC) Rebuttal REmoval of New  WH Solar AdjustMI 2 2" xfId="2560" xr:uid="{00000000-0005-0000-0000-0000F9090000}"/>
    <cellStyle name="_Costs not in KWI3000 '06Budget_Rebuttal Power Costs_Electric Rev Req Model (2009 GRC) Rebuttal REmoval of New  WH Solar AdjustMI 3" xfId="2561" xr:uid="{00000000-0005-0000-0000-0000FA090000}"/>
    <cellStyle name="_Costs not in KWI3000 '06Budget_Rebuttal Power Costs_Electric Rev Req Model (2009 GRC) Revised 01-18-2010" xfId="2562" xr:uid="{00000000-0005-0000-0000-0000FB090000}"/>
    <cellStyle name="_Costs not in KWI3000 '06Budget_Rebuttal Power Costs_Electric Rev Req Model (2009 GRC) Revised 01-18-2010 2" xfId="2563" xr:uid="{00000000-0005-0000-0000-0000FC090000}"/>
    <cellStyle name="_Costs not in KWI3000 '06Budget_Rebuttal Power Costs_Electric Rev Req Model (2009 GRC) Revised 01-18-2010 2 2" xfId="2564" xr:uid="{00000000-0005-0000-0000-0000FD090000}"/>
    <cellStyle name="_Costs not in KWI3000 '06Budget_Rebuttal Power Costs_Electric Rev Req Model (2009 GRC) Revised 01-18-2010 3" xfId="2565" xr:uid="{00000000-0005-0000-0000-0000FE090000}"/>
    <cellStyle name="_Costs not in KWI3000 '06Budget_Rebuttal Power Costs_Final Order Electric EXHIBIT A-1" xfId="2566" xr:uid="{00000000-0005-0000-0000-0000FF090000}"/>
    <cellStyle name="_Costs not in KWI3000 '06Budget_Rebuttal Power Costs_Final Order Electric EXHIBIT A-1 2" xfId="2567" xr:uid="{00000000-0005-0000-0000-0000000A0000}"/>
    <cellStyle name="_Costs not in KWI3000 '06Budget_Rebuttal Power Costs_Final Order Electric EXHIBIT A-1 2 2" xfId="2568" xr:uid="{00000000-0005-0000-0000-0000010A0000}"/>
    <cellStyle name="_Costs not in KWI3000 '06Budget_Rebuttal Power Costs_Final Order Electric EXHIBIT A-1 3" xfId="2569" xr:uid="{00000000-0005-0000-0000-0000020A0000}"/>
    <cellStyle name="_Costs not in KWI3000 '06Budget_ROR &amp; CONV FACTOR" xfId="2570" xr:uid="{00000000-0005-0000-0000-0000030A0000}"/>
    <cellStyle name="_Costs not in KWI3000 '06Budget_ROR &amp; CONV FACTOR 2" xfId="2571" xr:uid="{00000000-0005-0000-0000-0000040A0000}"/>
    <cellStyle name="_Costs not in KWI3000 '06Budget_ROR &amp; CONV FACTOR 2 2" xfId="2572" xr:uid="{00000000-0005-0000-0000-0000050A0000}"/>
    <cellStyle name="_Costs not in KWI3000 '06Budget_ROR &amp; CONV FACTOR 3" xfId="2573" xr:uid="{00000000-0005-0000-0000-0000060A0000}"/>
    <cellStyle name="_Costs not in KWI3000 '06Budget_ROR 5.02" xfId="2574" xr:uid="{00000000-0005-0000-0000-0000070A0000}"/>
    <cellStyle name="_Costs not in KWI3000 '06Budget_ROR 5.02 2" xfId="2575" xr:uid="{00000000-0005-0000-0000-0000080A0000}"/>
    <cellStyle name="_Costs not in KWI3000 '06Budget_ROR 5.02 2 2" xfId="2576" xr:uid="{00000000-0005-0000-0000-0000090A0000}"/>
    <cellStyle name="_Costs not in KWI3000 '06Budget_ROR 5.02 3" xfId="2577" xr:uid="{00000000-0005-0000-0000-00000A0A0000}"/>
    <cellStyle name="_Costs not in KWI3000 '06Budget_Transmission Workbook for May BOD" xfId="2578" xr:uid="{00000000-0005-0000-0000-00000B0A0000}"/>
    <cellStyle name="_Costs not in KWI3000 '06Budget_Transmission Workbook for May BOD 2" xfId="2579" xr:uid="{00000000-0005-0000-0000-00000C0A0000}"/>
    <cellStyle name="_Costs not in KWI3000 '06Budget_Wind Integration 10GRC" xfId="2580" xr:uid="{00000000-0005-0000-0000-00000D0A0000}"/>
    <cellStyle name="_Costs not in KWI3000 '06Budget_Wind Integration 10GRC 2" xfId="2581" xr:uid="{00000000-0005-0000-0000-00000E0A0000}"/>
    <cellStyle name="_DEM-08C Power Cost Comparison" xfId="2582" xr:uid="{00000000-0005-0000-0000-00000F0A0000}"/>
    <cellStyle name="_DEM-WP (C) Costs not in AURORA 2006GRC Order 11.30.06 Gas" xfId="2583" xr:uid="{00000000-0005-0000-0000-0000100A0000}"/>
    <cellStyle name="_DEM-WP (C) Costs not in AURORA 2006GRC Order 11.30.06 Gas 2" xfId="2584" xr:uid="{00000000-0005-0000-0000-0000110A0000}"/>
    <cellStyle name="_DEM-WP (C) Costs not in AURORA 2006GRC Order 11.30.06 Gas_Chelan PUD Power Costs (8-10)" xfId="2585" xr:uid="{00000000-0005-0000-0000-0000120A0000}"/>
    <cellStyle name="_DEM-WP (C) Costs not in AURORA 2006GRC Order 11.30.06 Gas_NIM Summary" xfId="2586" xr:uid="{00000000-0005-0000-0000-0000130A0000}"/>
    <cellStyle name="_DEM-WP (C) Costs not in AURORA 2006GRC Order 11.30.06 Gas_NIM Summary 2" xfId="2587" xr:uid="{00000000-0005-0000-0000-0000140A0000}"/>
    <cellStyle name="_DEM-WP (C) Power Cost 2006GRC Order" xfId="2588" xr:uid="{00000000-0005-0000-0000-0000150A0000}"/>
    <cellStyle name="_DEM-WP (C) Power Cost 2006GRC Order 2" xfId="2589" xr:uid="{00000000-0005-0000-0000-0000160A0000}"/>
    <cellStyle name="_DEM-WP (C) Power Cost 2006GRC Order 2 2" xfId="2590" xr:uid="{00000000-0005-0000-0000-0000170A0000}"/>
    <cellStyle name="_DEM-WP (C) Power Cost 2006GRC Order 2 2 2" xfId="2591" xr:uid="{00000000-0005-0000-0000-0000180A0000}"/>
    <cellStyle name="_DEM-WP (C) Power Cost 2006GRC Order 2 3" xfId="2592" xr:uid="{00000000-0005-0000-0000-0000190A0000}"/>
    <cellStyle name="_DEM-WP (C) Power Cost 2006GRC Order 3" xfId="2593" xr:uid="{00000000-0005-0000-0000-00001A0A0000}"/>
    <cellStyle name="_DEM-WP (C) Power Cost 2006GRC Order 3 2" xfId="2594" xr:uid="{00000000-0005-0000-0000-00001B0A0000}"/>
    <cellStyle name="_DEM-WP (C) Power Cost 2006GRC Order 4" xfId="2595" xr:uid="{00000000-0005-0000-0000-00001C0A0000}"/>
    <cellStyle name="_DEM-WP (C) Power Cost 2006GRC Order 4 2" xfId="2596" xr:uid="{00000000-0005-0000-0000-00001D0A0000}"/>
    <cellStyle name="_DEM-WP (C) Power Cost 2006GRC Order 5" xfId="2597" xr:uid="{00000000-0005-0000-0000-00001E0A0000}"/>
    <cellStyle name="_DEM-WP (C) Power Cost 2006GRC Order_04 07E Wild Horse Wind Expansion (C) (2)" xfId="2598" xr:uid="{00000000-0005-0000-0000-00001F0A0000}"/>
    <cellStyle name="_DEM-WP (C) Power Cost 2006GRC Order_04 07E Wild Horse Wind Expansion (C) (2) 2" xfId="2599" xr:uid="{00000000-0005-0000-0000-0000200A0000}"/>
    <cellStyle name="_DEM-WP (C) Power Cost 2006GRC Order_04 07E Wild Horse Wind Expansion (C) (2) 2 2" xfId="2600" xr:uid="{00000000-0005-0000-0000-0000210A0000}"/>
    <cellStyle name="_DEM-WP (C) Power Cost 2006GRC Order_04 07E Wild Horse Wind Expansion (C) (2) 3" xfId="2601" xr:uid="{00000000-0005-0000-0000-0000220A0000}"/>
    <cellStyle name="_DEM-WP (C) Power Cost 2006GRC Order_04 07E Wild Horse Wind Expansion (C) (2)_Adj Bench DR 3 for Initial Briefs (Electric)" xfId="2602" xr:uid="{00000000-0005-0000-0000-0000230A0000}"/>
    <cellStyle name="_DEM-WP (C) Power Cost 2006GRC Order_04 07E Wild Horse Wind Expansion (C) (2)_Adj Bench DR 3 for Initial Briefs (Electric) 2" xfId="2603" xr:uid="{00000000-0005-0000-0000-0000240A0000}"/>
    <cellStyle name="_DEM-WP (C) Power Cost 2006GRC Order_04 07E Wild Horse Wind Expansion (C) (2)_Adj Bench DR 3 for Initial Briefs (Electric) 2 2" xfId="2604" xr:uid="{00000000-0005-0000-0000-0000250A0000}"/>
    <cellStyle name="_DEM-WP (C) Power Cost 2006GRC Order_04 07E Wild Horse Wind Expansion (C) (2)_Adj Bench DR 3 for Initial Briefs (Electric) 3" xfId="2605" xr:uid="{00000000-0005-0000-0000-0000260A0000}"/>
    <cellStyle name="_DEM-WP (C) Power Cost 2006GRC Order_04 07E Wild Horse Wind Expansion (C) (2)_Book1" xfId="2606" xr:uid="{00000000-0005-0000-0000-0000270A0000}"/>
    <cellStyle name="_DEM-WP (C) Power Cost 2006GRC Order_04 07E Wild Horse Wind Expansion (C) (2)_Electric Rev Req Model (2009 GRC) " xfId="2607" xr:uid="{00000000-0005-0000-0000-0000280A0000}"/>
    <cellStyle name="_DEM-WP (C) Power Cost 2006GRC Order_04 07E Wild Horse Wind Expansion (C) (2)_Electric Rev Req Model (2009 GRC)  2" xfId="2608" xr:uid="{00000000-0005-0000-0000-0000290A0000}"/>
    <cellStyle name="_DEM-WP (C) Power Cost 2006GRC Order_04 07E Wild Horse Wind Expansion (C) (2)_Electric Rev Req Model (2009 GRC)  2 2" xfId="2609" xr:uid="{00000000-0005-0000-0000-00002A0A0000}"/>
    <cellStyle name="_DEM-WP (C) Power Cost 2006GRC Order_04 07E Wild Horse Wind Expansion (C) (2)_Electric Rev Req Model (2009 GRC)  3" xfId="2610" xr:uid="{00000000-0005-0000-0000-00002B0A0000}"/>
    <cellStyle name="_DEM-WP (C) Power Cost 2006GRC Order_04 07E Wild Horse Wind Expansion (C) (2)_Electric Rev Req Model (2009 GRC) Rebuttal" xfId="2611" xr:uid="{00000000-0005-0000-0000-00002C0A0000}"/>
    <cellStyle name="_DEM-WP (C) Power Cost 2006GRC Order_04 07E Wild Horse Wind Expansion (C) (2)_Electric Rev Req Model (2009 GRC) Rebuttal 2" xfId="2612" xr:uid="{00000000-0005-0000-0000-00002D0A0000}"/>
    <cellStyle name="_DEM-WP (C) Power Cost 2006GRC Order_04 07E Wild Horse Wind Expansion (C) (2)_Electric Rev Req Model (2009 GRC) Rebuttal 2 2" xfId="2613" xr:uid="{00000000-0005-0000-0000-00002E0A0000}"/>
    <cellStyle name="_DEM-WP (C) Power Cost 2006GRC Order_04 07E Wild Horse Wind Expansion (C) (2)_Electric Rev Req Model (2009 GRC) Rebuttal 3" xfId="2614" xr:uid="{00000000-0005-0000-0000-00002F0A0000}"/>
    <cellStyle name="_DEM-WP (C) Power Cost 2006GRC Order_04 07E Wild Horse Wind Expansion (C) (2)_Electric Rev Req Model (2009 GRC) Rebuttal REmoval of New  WH Solar AdjustMI" xfId="2615" xr:uid="{00000000-0005-0000-0000-0000300A0000}"/>
    <cellStyle name="_DEM-WP (C) Power Cost 2006GRC Order_04 07E Wild Horse Wind Expansion (C) (2)_Electric Rev Req Model (2009 GRC) Rebuttal REmoval of New  WH Solar AdjustMI 2" xfId="2616" xr:uid="{00000000-0005-0000-0000-0000310A0000}"/>
    <cellStyle name="_DEM-WP (C) Power Cost 2006GRC Order_04 07E Wild Horse Wind Expansion (C) (2)_Electric Rev Req Model (2009 GRC) Rebuttal REmoval of New  WH Solar AdjustMI 2 2" xfId="2617" xr:uid="{00000000-0005-0000-0000-0000320A0000}"/>
    <cellStyle name="_DEM-WP (C) Power Cost 2006GRC Order_04 07E Wild Horse Wind Expansion (C) (2)_Electric Rev Req Model (2009 GRC) Rebuttal REmoval of New  WH Solar AdjustMI 3" xfId="2618" xr:uid="{00000000-0005-0000-0000-0000330A0000}"/>
    <cellStyle name="_DEM-WP (C) Power Cost 2006GRC Order_04 07E Wild Horse Wind Expansion (C) (2)_Electric Rev Req Model (2009 GRC) Revised 01-18-2010" xfId="2619" xr:uid="{00000000-0005-0000-0000-0000340A0000}"/>
    <cellStyle name="_DEM-WP (C) Power Cost 2006GRC Order_04 07E Wild Horse Wind Expansion (C) (2)_Electric Rev Req Model (2009 GRC) Revised 01-18-2010 2" xfId="2620" xr:uid="{00000000-0005-0000-0000-0000350A0000}"/>
    <cellStyle name="_DEM-WP (C) Power Cost 2006GRC Order_04 07E Wild Horse Wind Expansion (C) (2)_Electric Rev Req Model (2009 GRC) Revised 01-18-2010 2 2" xfId="2621" xr:uid="{00000000-0005-0000-0000-0000360A0000}"/>
    <cellStyle name="_DEM-WP (C) Power Cost 2006GRC Order_04 07E Wild Horse Wind Expansion (C) (2)_Electric Rev Req Model (2009 GRC) Revised 01-18-2010 3" xfId="2622" xr:uid="{00000000-0005-0000-0000-0000370A0000}"/>
    <cellStyle name="_DEM-WP (C) Power Cost 2006GRC Order_04 07E Wild Horse Wind Expansion (C) (2)_Electric Rev Req Model (2010 GRC)" xfId="2623" xr:uid="{00000000-0005-0000-0000-0000380A0000}"/>
    <cellStyle name="_DEM-WP (C) Power Cost 2006GRC Order_04 07E Wild Horse Wind Expansion (C) (2)_Electric Rev Req Model (2010 GRC) SF" xfId="2624" xr:uid="{00000000-0005-0000-0000-0000390A0000}"/>
    <cellStyle name="_DEM-WP (C) Power Cost 2006GRC Order_04 07E Wild Horse Wind Expansion (C) (2)_Final Order Electric EXHIBIT A-1" xfId="2625" xr:uid="{00000000-0005-0000-0000-00003A0A0000}"/>
    <cellStyle name="_DEM-WP (C) Power Cost 2006GRC Order_04 07E Wild Horse Wind Expansion (C) (2)_Final Order Electric EXHIBIT A-1 2" xfId="2626" xr:uid="{00000000-0005-0000-0000-00003B0A0000}"/>
    <cellStyle name="_DEM-WP (C) Power Cost 2006GRC Order_04 07E Wild Horse Wind Expansion (C) (2)_Final Order Electric EXHIBIT A-1 2 2" xfId="2627" xr:uid="{00000000-0005-0000-0000-00003C0A0000}"/>
    <cellStyle name="_DEM-WP (C) Power Cost 2006GRC Order_04 07E Wild Horse Wind Expansion (C) (2)_Final Order Electric EXHIBIT A-1 3" xfId="2628" xr:uid="{00000000-0005-0000-0000-00003D0A0000}"/>
    <cellStyle name="_DEM-WP (C) Power Cost 2006GRC Order_04 07E Wild Horse Wind Expansion (C) (2)_TENASKA REGULATORY ASSET" xfId="2629" xr:uid="{00000000-0005-0000-0000-00003E0A0000}"/>
    <cellStyle name="_DEM-WP (C) Power Cost 2006GRC Order_04 07E Wild Horse Wind Expansion (C) (2)_TENASKA REGULATORY ASSET 2" xfId="2630" xr:uid="{00000000-0005-0000-0000-00003F0A0000}"/>
    <cellStyle name="_DEM-WP (C) Power Cost 2006GRC Order_04 07E Wild Horse Wind Expansion (C) (2)_TENASKA REGULATORY ASSET 2 2" xfId="2631" xr:uid="{00000000-0005-0000-0000-0000400A0000}"/>
    <cellStyle name="_DEM-WP (C) Power Cost 2006GRC Order_04 07E Wild Horse Wind Expansion (C) (2)_TENASKA REGULATORY ASSET 3" xfId="2632" xr:uid="{00000000-0005-0000-0000-0000410A0000}"/>
    <cellStyle name="_DEM-WP (C) Power Cost 2006GRC Order_16.37E Wild Horse Expansion DeferralRevwrkingfile SF" xfId="2633" xr:uid="{00000000-0005-0000-0000-0000420A0000}"/>
    <cellStyle name="_DEM-WP (C) Power Cost 2006GRC Order_16.37E Wild Horse Expansion DeferralRevwrkingfile SF 2" xfId="2634" xr:uid="{00000000-0005-0000-0000-0000430A0000}"/>
    <cellStyle name="_DEM-WP (C) Power Cost 2006GRC Order_16.37E Wild Horse Expansion DeferralRevwrkingfile SF 2 2" xfId="2635" xr:uid="{00000000-0005-0000-0000-0000440A0000}"/>
    <cellStyle name="_DEM-WP (C) Power Cost 2006GRC Order_16.37E Wild Horse Expansion DeferralRevwrkingfile SF 3" xfId="2636" xr:uid="{00000000-0005-0000-0000-0000450A0000}"/>
    <cellStyle name="_DEM-WP (C) Power Cost 2006GRC Order_2009 Compliance Filing PCA Exhibits for GRC" xfId="2637" xr:uid="{00000000-0005-0000-0000-0000460A0000}"/>
    <cellStyle name="_DEM-WP (C) Power Cost 2006GRC Order_2009 GRC Compl Filing - Exhibit D" xfId="2638" xr:uid="{00000000-0005-0000-0000-0000470A0000}"/>
    <cellStyle name="_DEM-WP (C) Power Cost 2006GRC Order_2009 GRC Compl Filing - Exhibit D 2" xfId="2639" xr:uid="{00000000-0005-0000-0000-0000480A0000}"/>
    <cellStyle name="_DEM-WP (C) Power Cost 2006GRC Order_3.01 Income Statement" xfId="2640" xr:uid="{00000000-0005-0000-0000-0000490A0000}"/>
    <cellStyle name="_DEM-WP (C) Power Cost 2006GRC Order_4 31 Regulatory Assets and Liabilities  7 06- Exhibit D" xfId="2641" xr:uid="{00000000-0005-0000-0000-00004A0A0000}"/>
    <cellStyle name="_DEM-WP (C) Power Cost 2006GRC Order_4 31 Regulatory Assets and Liabilities  7 06- Exhibit D 2" xfId="2642" xr:uid="{00000000-0005-0000-0000-00004B0A0000}"/>
    <cellStyle name="_DEM-WP (C) Power Cost 2006GRC Order_4 31 Regulatory Assets and Liabilities  7 06- Exhibit D 2 2" xfId="2643" xr:uid="{00000000-0005-0000-0000-00004C0A0000}"/>
    <cellStyle name="_DEM-WP (C) Power Cost 2006GRC Order_4 31 Regulatory Assets and Liabilities  7 06- Exhibit D 3" xfId="2644" xr:uid="{00000000-0005-0000-0000-00004D0A0000}"/>
    <cellStyle name="_DEM-WP (C) Power Cost 2006GRC Order_4 31 Regulatory Assets and Liabilities  7 06- Exhibit D_NIM Summary" xfId="2645" xr:uid="{00000000-0005-0000-0000-00004E0A0000}"/>
    <cellStyle name="_DEM-WP (C) Power Cost 2006GRC Order_4 31 Regulatory Assets and Liabilities  7 06- Exhibit D_NIM Summary 2" xfId="2646" xr:uid="{00000000-0005-0000-0000-00004F0A0000}"/>
    <cellStyle name="_DEM-WP (C) Power Cost 2006GRC Order_4 32 Regulatory Assets and Liabilities  7 06- Exhibit D" xfId="2647" xr:uid="{00000000-0005-0000-0000-0000500A0000}"/>
    <cellStyle name="_DEM-WP (C) Power Cost 2006GRC Order_4 32 Regulatory Assets and Liabilities  7 06- Exhibit D 2" xfId="2648" xr:uid="{00000000-0005-0000-0000-0000510A0000}"/>
    <cellStyle name="_DEM-WP (C) Power Cost 2006GRC Order_4 32 Regulatory Assets and Liabilities  7 06- Exhibit D 2 2" xfId="2649" xr:uid="{00000000-0005-0000-0000-0000520A0000}"/>
    <cellStyle name="_DEM-WP (C) Power Cost 2006GRC Order_4 32 Regulatory Assets and Liabilities  7 06- Exhibit D 3" xfId="2650" xr:uid="{00000000-0005-0000-0000-0000530A0000}"/>
    <cellStyle name="_DEM-WP (C) Power Cost 2006GRC Order_4 32 Regulatory Assets and Liabilities  7 06- Exhibit D_NIM Summary" xfId="2651" xr:uid="{00000000-0005-0000-0000-0000540A0000}"/>
    <cellStyle name="_DEM-WP (C) Power Cost 2006GRC Order_4 32 Regulatory Assets and Liabilities  7 06- Exhibit D_NIM Summary 2" xfId="2652" xr:uid="{00000000-0005-0000-0000-0000550A0000}"/>
    <cellStyle name="_DEM-WP (C) Power Cost 2006GRC Order_AURORA Total New" xfId="2653" xr:uid="{00000000-0005-0000-0000-0000560A0000}"/>
    <cellStyle name="_DEM-WP (C) Power Cost 2006GRC Order_AURORA Total New 2" xfId="2654" xr:uid="{00000000-0005-0000-0000-0000570A0000}"/>
    <cellStyle name="_DEM-WP (C) Power Cost 2006GRC Order_Book2" xfId="2655" xr:uid="{00000000-0005-0000-0000-0000580A0000}"/>
    <cellStyle name="_DEM-WP (C) Power Cost 2006GRC Order_Book2 2" xfId="2656" xr:uid="{00000000-0005-0000-0000-0000590A0000}"/>
    <cellStyle name="_DEM-WP (C) Power Cost 2006GRC Order_Book2 2 2" xfId="2657" xr:uid="{00000000-0005-0000-0000-00005A0A0000}"/>
    <cellStyle name="_DEM-WP (C) Power Cost 2006GRC Order_Book2 3" xfId="2658" xr:uid="{00000000-0005-0000-0000-00005B0A0000}"/>
    <cellStyle name="_DEM-WP (C) Power Cost 2006GRC Order_Book2_Adj Bench DR 3 for Initial Briefs (Electric)" xfId="2659" xr:uid="{00000000-0005-0000-0000-00005C0A0000}"/>
    <cellStyle name="_DEM-WP (C) Power Cost 2006GRC Order_Book2_Adj Bench DR 3 for Initial Briefs (Electric) 2" xfId="2660" xr:uid="{00000000-0005-0000-0000-00005D0A0000}"/>
    <cellStyle name="_DEM-WP (C) Power Cost 2006GRC Order_Book2_Adj Bench DR 3 for Initial Briefs (Electric) 2 2" xfId="2661" xr:uid="{00000000-0005-0000-0000-00005E0A0000}"/>
    <cellStyle name="_DEM-WP (C) Power Cost 2006GRC Order_Book2_Adj Bench DR 3 for Initial Briefs (Electric) 3" xfId="2662" xr:uid="{00000000-0005-0000-0000-00005F0A0000}"/>
    <cellStyle name="_DEM-WP (C) Power Cost 2006GRC Order_Book2_Electric Rev Req Model (2009 GRC) Rebuttal" xfId="2663" xr:uid="{00000000-0005-0000-0000-0000600A0000}"/>
    <cellStyle name="_DEM-WP (C) Power Cost 2006GRC Order_Book2_Electric Rev Req Model (2009 GRC) Rebuttal 2" xfId="2664" xr:uid="{00000000-0005-0000-0000-0000610A0000}"/>
    <cellStyle name="_DEM-WP (C) Power Cost 2006GRC Order_Book2_Electric Rev Req Model (2009 GRC) Rebuttal 2 2" xfId="2665" xr:uid="{00000000-0005-0000-0000-0000620A0000}"/>
    <cellStyle name="_DEM-WP (C) Power Cost 2006GRC Order_Book2_Electric Rev Req Model (2009 GRC) Rebuttal 3" xfId="2666" xr:uid="{00000000-0005-0000-0000-0000630A0000}"/>
    <cellStyle name="_DEM-WP (C) Power Cost 2006GRC Order_Book2_Electric Rev Req Model (2009 GRC) Rebuttal REmoval of New  WH Solar AdjustMI" xfId="2667" xr:uid="{00000000-0005-0000-0000-0000640A0000}"/>
    <cellStyle name="_DEM-WP (C) Power Cost 2006GRC Order_Book2_Electric Rev Req Model (2009 GRC) Rebuttal REmoval of New  WH Solar AdjustMI 2" xfId="2668" xr:uid="{00000000-0005-0000-0000-0000650A0000}"/>
    <cellStyle name="_DEM-WP (C) Power Cost 2006GRC Order_Book2_Electric Rev Req Model (2009 GRC) Rebuttal REmoval of New  WH Solar AdjustMI 2 2" xfId="2669" xr:uid="{00000000-0005-0000-0000-0000660A0000}"/>
    <cellStyle name="_DEM-WP (C) Power Cost 2006GRC Order_Book2_Electric Rev Req Model (2009 GRC) Rebuttal REmoval of New  WH Solar AdjustMI 3" xfId="2670" xr:uid="{00000000-0005-0000-0000-0000670A0000}"/>
    <cellStyle name="_DEM-WP (C) Power Cost 2006GRC Order_Book2_Electric Rev Req Model (2009 GRC) Revised 01-18-2010" xfId="2671" xr:uid="{00000000-0005-0000-0000-0000680A0000}"/>
    <cellStyle name="_DEM-WP (C) Power Cost 2006GRC Order_Book2_Electric Rev Req Model (2009 GRC) Revised 01-18-2010 2" xfId="2672" xr:uid="{00000000-0005-0000-0000-0000690A0000}"/>
    <cellStyle name="_DEM-WP (C) Power Cost 2006GRC Order_Book2_Electric Rev Req Model (2009 GRC) Revised 01-18-2010 2 2" xfId="2673" xr:uid="{00000000-0005-0000-0000-00006A0A0000}"/>
    <cellStyle name="_DEM-WP (C) Power Cost 2006GRC Order_Book2_Electric Rev Req Model (2009 GRC) Revised 01-18-2010 3" xfId="2674" xr:uid="{00000000-0005-0000-0000-00006B0A0000}"/>
    <cellStyle name="_DEM-WP (C) Power Cost 2006GRC Order_Book2_Final Order Electric EXHIBIT A-1" xfId="2675" xr:uid="{00000000-0005-0000-0000-00006C0A0000}"/>
    <cellStyle name="_DEM-WP (C) Power Cost 2006GRC Order_Book2_Final Order Electric EXHIBIT A-1 2" xfId="2676" xr:uid="{00000000-0005-0000-0000-00006D0A0000}"/>
    <cellStyle name="_DEM-WP (C) Power Cost 2006GRC Order_Book2_Final Order Electric EXHIBIT A-1 2 2" xfId="2677" xr:uid="{00000000-0005-0000-0000-00006E0A0000}"/>
    <cellStyle name="_DEM-WP (C) Power Cost 2006GRC Order_Book2_Final Order Electric EXHIBIT A-1 3" xfId="2678" xr:uid="{00000000-0005-0000-0000-00006F0A0000}"/>
    <cellStyle name="_DEM-WP (C) Power Cost 2006GRC Order_Book4" xfId="2679" xr:uid="{00000000-0005-0000-0000-0000700A0000}"/>
    <cellStyle name="_DEM-WP (C) Power Cost 2006GRC Order_Book4 2" xfId="2680" xr:uid="{00000000-0005-0000-0000-0000710A0000}"/>
    <cellStyle name="_DEM-WP (C) Power Cost 2006GRC Order_Book4 2 2" xfId="2681" xr:uid="{00000000-0005-0000-0000-0000720A0000}"/>
    <cellStyle name="_DEM-WP (C) Power Cost 2006GRC Order_Book4 3" xfId="2682" xr:uid="{00000000-0005-0000-0000-0000730A0000}"/>
    <cellStyle name="_DEM-WP (C) Power Cost 2006GRC Order_Book9" xfId="2683" xr:uid="{00000000-0005-0000-0000-0000740A0000}"/>
    <cellStyle name="_DEM-WP (C) Power Cost 2006GRC Order_Book9 2" xfId="2684" xr:uid="{00000000-0005-0000-0000-0000750A0000}"/>
    <cellStyle name="_DEM-WP (C) Power Cost 2006GRC Order_Book9 2 2" xfId="2685" xr:uid="{00000000-0005-0000-0000-0000760A0000}"/>
    <cellStyle name="_DEM-WP (C) Power Cost 2006GRC Order_Book9 3" xfId="2686" xr:uid="{00000000-0005-0000-0000-0000770A0000}"/>
    <cellStyle name="_DEM-WP (C) Power Cost 2006GRC Order_Chelan PUD Power Costs (8-10)" xfId="2687" xr:uid="{00000000-0005-0000-0000-0000780A0000}"/>
    <cellStyle name="_DEM-WP (C) Power Cost 2006GRC Order_Electric COS Inputs" xfId="2688" xr:uid="{00000000-0005-0000-0000-0000790A0000}"/>
    <cellStyle name="_DEM-WP (C) Power Cost 2006GRC Order_Electric COS Inputs 2" xfId="2689" xr:uid="{00000000-0005-0000-0000-00007A0A0000}"/>
    <cellStyle name="_DEM-WP (C) Power Cost 2006GRC Order_Electric COS Inputs 2 2" xfId="2690" xr:uid="{00000000-0005-0000-0000-00007B0A0000}"/>
    <cellStyle name="_DEM-WP (C) Power Cost 2006GRC Order_Electric COS Inputs 2 2 2" xfId="2691" xr:uid="{00000000-0005-0000-0000-00007C0A0000}"/>
    <cellStyle name="_DEM-WP (C) Power Cost 2006GRC Order_Electric COS Inputs 2 3" xfId="2692" xr:uid="{00000000-0005-0000-0000-00007D0A0000}"/>
    <cellStyle name="_DEM-WP (C) Power Cost 2006GRC Order_Electric COS Inputs 2 3 2" xfId="2693" xr:uid="{00000000-0005-0000-0000-00007E0A0000}"/>
    <cellStyle name="_DEM-WP (C) Power Cost 2006GRC Order_Electric COS Inputs 2 4" xfId="2694" xr:uid="{00000000-0005-0000-0000-00007F0A0000}"/>
    <cellStyle name="_DEM-WP (C) Power Cost 2006GRC Order_Electric COS Inputs 2 4 2" xfId="2695" xr:uid="{00000000-0005-0000-0000-0000800A0000}"/>
    <cellStyle name="_DEM-WP (C) Power Cost 2006GRC Order_Electric COS Inputs 3" xfId="2696" xr:uid="{00000000-0005-0000-0000-0000810A0000}"/>
    <cellStyle name="_DEM-WP (C) Power Cost 2006GRC Order_Electric COS Inputs 3 2" xfId="2697" xr:uid="{00000000-0005-0000-0000-0000820A0000}"/>
    <cellStyle name="_DEM-WP (C) Power Cost 2006GRC Order_Electric COS Inputs 4" xfId="2698" xr:uid="{00000000-0005-0000-0000-0000830A0000}"/>
    <cellStyle name="_DEM-WP (C) Power Cost 2006GRC Order_Electric COS Inputs 4 2" xfId="2699" xr:uid="{00000000-0005-0000-0000-0000840A0000}"/>
    <cellStyle name="_DEM-WP (C) Power Cost 2006GRC Order_Electric COS Inputs 5" xfId="2700" xr:uid="{00000000-0005-0000-0000-0000850A0000}"/>
    <cellStyle name="_DEM-WP (C) Power Cost 2006GRC Order_Electric COS Inputs 6" xfId="2701" xr:uid="{00000000-0005-0000-0000-0000860A0000}"/>
    <cellStyle name="_DEM-WP (C) Power Cost 2006GRC Order_NIM Summary" xfId="2702" xr:uid="{00000000-0005-0000-0000-0000870A0000}"/>
    <cellStyle name="_DEM-WP (C) Power Cost 2006GRC Order_NIM Summary 09GRC" xfId="2703" xr:uid="{00000000-0005-0000-0000-0000880A0000}"/>
    <cellStyle name="_DEM-WP (C) Power Cost 2006GRC Order_NIM Summary 09GRC 2" xfId="2704" xr:uid="{00000000-0005-0000-0000-0000890A0000}"/>
    <cellStyle name="_DEM-WP (C) Power Cost 2006GRC Order_NIM Summary 2" xfId="2705" xr:uid="{00000000-0005-0000-0000-00008A0A0000}"/>
    <cellStyle name="_DEM-WP (C) Power Cost 2006GRC Order_NIM Summary 3" xfId="2706" xr:uid="{00000000-0005-0000-0000-00008B0A0000}"/>
    <cellStyle name="_DEM-WP (C) Power Cost 2006GRC Order_NIM Summary 4" xfId="2707" xr:uid="{00000000-0005-0000-0000-00008C0A0000}"/>
    <cellStyle name="_DEM-WP (C) Power Cost 2006GRC Order_NIM Summary 5" xfId="2708" xr:uid="{00000000-0005-0000-0000-00008D0A0000}"/>
    <cellStyle name="_DEM-WP (C) Power Cost 2006GRC Order_NIM Summary 6" xfId="2709" xr:uid="{00000000-0005-0000-0000-00008E0A0000}"/>
    <cellStyle name="_DEM-WP (C) Power Cost 2006GRC Order_NIM Summary 7" xfId="2710" xr:uid="{00000000-0005-0000-0000-00008F0A0000}"/>
    <cellStyle name="_DEM-WP (C) Power Cost 2006GRC Order_NIM Summary 8" xfId="2711" xr:uid="{00000000-0005-0000-0000-0000900A0000}"/>
    <cellStyle name="_DEM-WP (C) Power Cost 2006GRC Order_NIM Summary 9" xfId="2712" xr:uid="{00000000-0005-0000-0000-0000910A0000}"/>
    <cellStyle name="_DEM-WP (C) Power Cost 2006GRC Order_PCA 10 -  Exhibit D from A Kellogg Jan 2011" xfId="2713" xr:uid="{00000000-0005-0000-0000-0000920A0000}"/>
    <cellStyle name="_DEM-WP (C) Power Cost 2006GRC Order_PCA 10 -  Exhibit D from A Kellogg July 2011" xfId="2714" xr:uid="{00000000-0005-0000-0000-0000930A0000}"/>
    <cellStyle name="_DEM-WP (C) Power Cost 2006GRC Order_PCA 10 -  Exhibit D from S Free Rcv'd 12-11" xfId="2715" xr:uid="{00000000-0005-0000-0000-0000940A0000}"/>
    <cellStyle name="_DEM-WP (C) Power Cost 2006GRC Order_PCA 9 -  Exhibit D April 2010" xfId="2716" xr:uid="{00000000-0005-0000-0000-0000950A0000}"/>
    <cellStyle name="_DEM-WP (C) Power Cost 2006GRC Order_PCA 9 -  Exhibit D April 2010 (3)" xfId="2717" xr:uid="{00000000-0005-0000-0000-0000960A0000}"/>
    <cellStyle name="_DEM-WP (C) Power Cost 2006GRC Order_PCA 9 -  Exhibit D April 2010 (3) 2" xfId="2718" xr:uid="{00000000-0005-0000-0000-0000970A0000}"/>
    <cellStyle name="_DEM-WP (C) Power Cost 2006GRC Order_PCA 9 -  Exhibit D Nov 2010" xfId="2719" xr:uid="{00000000-0005-0000-0000-0000980A0000}"/>
    <cellStyle name="_DEM-WP (C) Power Cost 2006GRC Order_PCA 9 - Exhibit D at August 2010" xfId="2720" xr:uid="{00000000-0005-0000-0000-0000990A0000}"/>
    <cellStyle name="_DEM-WP (C) Power Cost 2006GRC Order_PCA 9 - Exhibit D June 2010 GRC" xfId="2721" xr:uid="{00000000-0005-0000-0000-00009A0A0000}"/>
    <cellStyle name="_DEM-WP (C) Power Cost 2006GRC Order_Power Costs - Comparison bx Rbtl-Staff-Jt-PC" xfId="2722" xr:uid="{00000000-0005-0000-0000-00009B0A0000}"/>
    <cellStyle name="_DEM-WP (C) Power Cost 2006GRC Order_Power Costs - Comparison bx Rbtl-Staff-Jt-PC 2" xfId="2723" xr:uid="{00000000-0005-0000-0000-00009C0A0000}"/>
    <cellStyle name="_DEM-WP (C) Power Cost 2006GRC Order_Power Costs - Comparison bx Rbtl-Staff-Jt-PC 2 2" xfId="2724" xr:uid="{00000000-0005-0000-0000-00009D0A0000}"/>
    <cellStyle name="_DEM-WP (C) Power Cost 2006GRC Order_Power Costs - Comparison bx Rbtl-Staff-Jt-PC 3" xfId="2725" xr:uid="{00000000-0005-0000-0000-00009E0A0000}"/>
    <cellStyle name="_DEM-WP (C) Power Cost 2006GRC Order_Power Costs - Comparison bx Rbtl-Staff-Jt-PC_Adj Bench DR 3 for Initial Briefs (Electric)" xfId="2726" xr:uid="{00000000-0005-0000-0000-00009F0A0000}"/>
    <cellStyle name="_DEM-WP (C) Power Cost 2006GRC Order_Power Costs - Comparison bx Rbtl-Staff-Jt-PC_Adj Bench DR 3 for Initial Briefs (Electric) 2" xfId="2727" xr:uid="{00000000-0005-0000-0000-0000A00A0000}"/>
    <cellStyle name="_DEM-WP (C) Power Cost 2006GRC Order_Power Costs - Comparison bx Rbtl-Staff-Jt-PC_Adj Bench DR 3 for Initial Briefs (Electric) 2 2" xfId="2728" xr:uid="{00000000-0005-0000-0000-0000A10A0000}"/>
    <cellStyle name="_DEM-WP (C) Power Cost 2006GRC Order_Power Costs - Comparison bx Rbtl-Staff-Jt-PC_Adj Bench DR 3 for Initial Briefs (Electric) 3" xfId="2729" xr:uid="{00000000-0005-0000-0000-0000A20A0000}"/>
    <cellStyle name="_DEM-WP (C) Power Cost 2006GRC Order_Power Costs - Comparison bx Rbtl-Staff-Jt-PC_Electric Rev Req Model (2009 GRC) Rebuttal" xfId="2730" xr:uid="{00000000-0005-0000-0000-0000A30A0000}"/>
    <cellStyle name="_DEM-WP (C) Power Cost 2006GRC Order_Power Costs - Comparison bx Rbtl-Staff-Jt-PC_Electric Rev Req Model (2009 GRC) Rebuttal 2" xfId="2731" xr:uid="{00000000-0005-0000-0000-0000A40A0000}"/>
    <cellStyle name="_DEM-WP (C) Power Cost 2006GRC Order_Power Costs - Comparison bx Rbtl-Staff-Jt-PC_Electric Rev Req Model (2009 GRC) Rebuttal 2 2" xfId="2732" xr:uid="{00000000-0005-0000-0000-0000A50A0000}"/>
    <cellStyle name="_DEM-WP (C) Power Cost 2006GRC Order_Power Costs - Comparison bx Rbtl-Staff-Jt-PC_Electric Rev Req Model (2009 GRC) Rebuttal 3" xfId="2733" xr:uid="{00000000-0005-0000-0000-0000A60A0000}"/>
    <cellStyle name="_DEM-WP (C) Power Cost 2006GRC Order_Power Costs - Comparison bx Rbtl-Staff-Jt-PC_Electric Rev Req Model (2009 GRC) Rebuttal REmoval of New  WH Solar AdjustMI" xfId="2734" xr:uid="{00000000-0005-0000-0000-0000A70A0000}"/>
    <cellStyle name="_DEM-WP (C) Power Cost 2006GRC Order_Power Costs - Comparison bx Rbtl-Staff-Jt-PC_Electric Rev Req Model (2009 GRC) Rebuttal REmoval of New  WH Solar AdjustMI 2" xfId="2735" xr:uid="{00000000-0005-0000-0000-0000A80A0000}"/>
    <cellStyle name="_DEM-WP (C) Power Cost 2006GRC Order_Power Costs - Comparison bx Rbtl-Staff-Jt-PC_Electric Rev Req Model (2009 GRC) Rebuttal REmoval of New  WH Solar AdjustMI 2 2" xfId="2736" xr:uid="{00000000-0005-0000-0000-0000A90A0000}"/>
    <cellStyle name="_DEM-WP (C) Power Cost 2006GRC Order_Power Costs - Comparison bx Rbtl-Staff-Jt-PC_Electric Rev Req Model (2009 GRC) Rebuttal REmoval of New  WH Solar AdjustMI 3" xfId="2737" xr:uid="{00000000-0005-0000-0000-0000AA0A0000}"/>
    <cellStyle name="_DEM-WP (C) Power Cost 2006GRC Order_Power Costs - Comparison bx Rbtl-Staff-Jt-PC_Electric Rev Req Model (2009 GRC) Revised 01-18-2010" xfId="2738" xr:uid="{00000000-0005-0000-0000-0000AB0A0000}"/>
    <cellStyle name="_DEM-WP (C) Power Cost 2006GRC Order_Power Costs - Comparison bx Rbtl-Staff-Jt-PC_Electric Rev Req Model (2009 GRC) Revised 01-18-2010 2" xfId="2739" xr:uid="{00000000-0005-0000-0000-0000AC0A0000}"/>
    <cellStyle name="_DEM-WP (C) Power Cost 2006GRC Order_Power Costs - Comparison bx Rbtl-Staff-Jt-PC_Electric Rev Req Model (2009 GRC) Revised 01-18-2010 2 2" xfId="2740" xr:uid="{00000000-0005-0000-0000-0000AD0A0000}"/>
    <cellStyle name="_DEM-WP (C) Power Cost 2006GRC Order_Power Costs - Comparison bx Rbtl-Staff-Jt-PC_Electric Rev Req Model (2009 GRC) Revised 01-18-2010 3" xfId="2741" xr:uid="{00000000-0005-0000-0000-0000AE0A0000}"/>
    <cellStyle name="_DEM-WP (C) Power Cost 2006GRC Order_Power Costs - Comparison bx Rbtl-Staff-Jt-PC_Final Order Electric EXHIBIT A-1" xfId="2742" xr:uid="{00000000-0005-0000-0000-0000AF0A0000}"/>
    <cellStyle name="_DEM-WP (C) Power Cost 2006GRC Order_Power Costs - Comparison bx Rbtl-Staff-Jt-PC_Final Order Electric EXHIBIT A-1 2" xfId="2743" xr:uid="{00000000-0005-0000-0000-0000B00A0000}"/>
    <cellStyle name="_DEM-WP (C) Power Cost 2006GRC Order_Power Costs - Comparison bx Rbtl-Staff-Jt-PC_Final Order Electric EXHIBIT A-1 2 2" xfId="2744" xr:uid="{00000000-0005-0000-0000-0000B10A0000}"/>
    <cellStyle name="_DEM-WP (C) Power Cost 2006GRC Order_Power Costs - Comparison bx Rbtl-Staff-Jt-PC_Final Order Electric EXHIBIT A-1 3" xfId="2745" xr:uid="{00000000-0005-0000-0000-0000B20A0000}"/>
    <cellStyle name="_DEM-WP (C) Power Cost 2006GRC Order_Production Adj 4.37" xfId="2746" xr:uid="{00000000-0005-0000-0000-0000B30A0000}"/>
    <cellStyle name="_DEM-WP (C) Power Cost 2006GRC Order_Production Adj 4.37 2" xfId="2747" xr:uid="{00000000-0005-0000-0000-0000B40A0000}"/>
    <cellStyle name="_DEM-WP (C) Power Cost 2006GRC Order_Production Adj 4.37 2 2" xfId="2748" xr:uid="{00000000-0005-0000-0000-0000B50A0000}"/>
    <cellStyle name="_DEM-WP (C) Power Cost 2006GRC Order_Production Adj 4.37 3" xfId="2749" xr:uid="{00000000-0005-0000-0000-0000B60A0000}"/>
    <cellStyle name="_DEM-WP (C) Power Cost 2006GRC Order_Purchased Power Adj 4.03" xfId="2750" xr:uid="{00000000-0005-0000-0000-0000B70A0000}"/>
    <cellStyle name="_DEM-WP (C) Power Cost 2006GRC Order_Purchased Power Adj 4.03 2" xfId="2751" xr:uid="{00000000-0005-0000-0000-0000B80A0000}"/>
    <cellStyle name="_DEM-WP (C) Power Cost 2006GRC Order_Purchased Power Adj 4.03 2 2" xfId="2752" xr:uid="{00000000-0005-0000-0000-0000B90A0000}"/>
    <cellStyle name="_DEM-WP (C) Power Cost 2006GRC Order_Purchased Power Adj 4.03 3" xfId="2753" xr:uid="{00000000-0005-0000-0000-0000BA0A0000}"/>
    <cellStyle name="_DEM-WP (C) Power Cost 2006GRC Order_Rebuttal Power Costs" xfId="2754" xr:uid="{00000000-0005-0000-0000-0000BB0A0000}"/>
    <cellStyle name="_DEM-WP (C) Power Cost 2006GRC Order_Rebuttal Power Costs 2" xfId="2755" xr:uid="{00000000-0005-0000-0000-0000BC0A0000}"/>
    <cellStyle name="_DEM-WP (C) Power Cost 2006GRC Order_Rebuttal Power Costs 2 2" xfId="2756" xr:uid="{00000000-0005-0000-0000-0000BD0A0000}"/>
    <cellStyle name="_DEM-WP (C) Power Cost 2006GRC Order_Rebuttal Power Costs 3" xfId="2757" xr:uid="{00000000-0005-0000-0000-0000BE0A0000}"/>
    <cellStyle name="_DEM-WP (C) Power Cost 2006GRC Order_Rebuttal Power Costs_Adj Bench DR 3 for Initial Briefs (Electric)" xfId="2758" xr:uid="{00000000-0005-0000-0000-0000BF0A0000}"/>
    <cellStyle name="_DEM-WP (C) Power Cost 2006GRC Order_Rebuttal Power Costs_Adj Bench DR 3 for Initial Briefs (Electric) 2" xfId="2759" xr:uid="{00000000-0005-0000-0000-0000C00A0000}"/>
    <cellStyle name="_DEM-WP (C) Power Cost 2006GRC Order_Rebuttal Power Costs_Adj Bench DR 3 for Initial Briefs (Electric) 2 2" xfId="2760" xr:uid="{00000000-0005-0000-0000-0000C10A0000}"/>
    <cellStyle name="_DEM-WP (C) Power Cost 2006GRC Order_Rebuttal Power Costs_Adj Bench DR 3 for Initial Briefs (Electric) 3" xfId="2761" xr:uid="{00000000-0005-0000-0000-0000C20A0000}"/>
    <cellStyle name="_DEM-WP (C) Power Cost 2006GRC Order_Rebuttal Power Costs_Electric Rev Req Model (2009 GRC) Rebuttal" xfId="2762" xr:uid="{00000000-0005-0000-0000-0000C30A0000}"/>
    <cellStyle name="_DEM-WP (C) Power Cost 2006GRC Order_Rebuttal Power Costs_Electric Rev Req Model (2009 GRC) Rebuttal 2" xfId="2763" xr:uid="{00000000-0005-0000-0000-0000C40A0000}"/>
    <cellStyle name="_DEM-WP (C) Power Cost 2006GRC Order_Rebuttal Power Costs_Electric Rev Req Model (2009 GRC) Rebuttal 2 2" xfId="2764" xr:uid="{00000000-0005-0000-0000-0000C50A0000}"/>
    <cellStyle name="_DEM-WP (C) Power Cost 2006GRC Order_Rebuttal Power Costs_Electric Rev Req Model (2009 GRC) Rebuttal 3" xfId="2765" xr:uid="{00000000-0005-0000-0000-0000C60A0000}"/>
    <cellStyle name="_DEM-WP (C) Power Cost 2006GRC Order_Rebuttal Power Costs_Electric Rev Req Model (2009 GRC) Rebuttal REmoval of New  WH Solar AdjustMI" xfId="2766" xr:uid="{00000000-0005-0000-0000-0000C70A0000}"/>
    <cellStyle name="_DEM-WP (C) Power Cost 2006GRC Order_Rebuttal Power Costs_Electric Rev Req Model (2009 GRC) Rebuttal REmoval of New  WH Solar AdjustMI 2" xfId="2767" xr:uid="{00000000-0005-0000-0000-0000C80A0000}"/>
    <cellStyle name="_DEM-WP (C) Power Cost 2006GRC Order_Rebuttal Power Costs_Electric Rev Req Model (2009 GRC) Rebuttal REmoval of New  WH Solar AdjustMI 2 2" xfId="2768" xr:uid="{00000000-0005-0000-0000-0000C90A0000}"/>
    <cellStyle name="_DEM-WP (C) Power Cost 2006GRC Order_Rebuttal Power Costs_Electric Rev Req Model (2009 GRC) Rebuttal REmoval of New  WH Solar AdjustMI 3" xfId="2769" xr:uid="{00000000-0005-0000-0000-0000CA0A0000}"/>
    <cellStyle name="_DEM-WP (C) Power Cost 2006GRC Order_Rebuttal Power Costs_Electric Rev Req Model (2009 GRC) Revised 01-18-2010" xfId="2770" xr:uid="{00000000-0005-0000-0000-0000CB0A0000}"/>
    <cellStyle name="_DEM-WP (C) Power Cost 2006GRC Order_Rebuttal Power Costs_Electric Rev Req Model (2009 GRC) Revised 01-18-2010 2" xfId="2771" xr:uid="{00000000-0005-0000-0000-0000CC0A0000}"/>
    <cellStyle name="_DEM-WP (C) Power Cost 2006GRC Order_Rebuttal Power Costs_Electric Rev Req Model (2009 GRC) Revised 01-18-2010 2 2" xfId="2772" xr:uid="{00000000-0005-0000-0000-0000CD0A0000}"/>
    <cellStyle name="_DEM-WP (C) Power Cost 2006GRC Order_Rebuttal Power Costs_Electric Rev Req Model (2009 GRC) Revised 01-18-2010 3" xfId="2773" xr:uid="{00000000-0005-0000-0000-0000CE0A0000}"/>
    <cellStyle name="_DEM-WP (C) Power Cost 2006GRC Order_Rebuttal Power Costs_Final Order Electric EXHIBIT A-1" xfId="2774" xr:uid="{00000000-0005-0000-0000-0000CF0A0000}"/>
    <cellStyle name="_DEM-WP (C) Power Cost 2006GRC Order_Rebuttal Power Costs_Final Order Electric EXHIBIT A-1 2" xfId="2775" xr:uid="{00000000-0005-0000-0000-0000D00A0000}"/>
    <cellStyle name="_DEM-WP (C) Power Cost 2006GRC Order_Rebuttal Power Costs_Final Order Electric EXHIBIT A-1 2 2" xfId="2776" xr:uid="{00000000-0005-0000-0000-0000D10A0000}"/>
    <cellStyle name="_DEM-WP (C) Power Cost 2006GRC Order_Rebuttal Power Costs_Final Order Electric EXHIBIT A-1 3" xfId="2777" xr:uid="{00000000-0005-0000-0000-0000D20A0000}"/>
    <cellStyle name="_DEM-WP (C) Power Cost 2006GRC Order_ROR 5.02" xfId="2778" xr:uid="{00000000-0005-0000-0000-0000D30A0000}"/>
    <cellStyle name="_DEM-WP (C) Power Cost 2006GRC Order_ROR 5.02 2" xfId="2779" xr:uid="{00000000-0005-0000-0000-0000D40A0000}"/>
    <cellStyle name="_DEM-WP (C) Power Cost 2006GRC Order_ROR 5.02 2 2" xfId="2780" xr:uid="{00000000-0005-0000-0000-0000D50A0000}"/>
    <cellStyle name="_DEM-WP (C) Power Cost 2006GRC Order_ROR 5.02 3" xfId="2781" xr:uid="{00000000-0005-0000-0000-0000D60A0000}"/>
    <cellStyle name="_DEM-WP (C) Power Cost 2006GRC Order_Scenario 1 REC vs PTC Offset" xfId="2782" xr:uid="{00000000-0005-0000-0000-0000D70A0000}"/>
    <cellStyle name="_DEM-WP (C) Power Cost 2006GRC Order_Scenario 3" xfId="2783" xr:uid="{00000000-0005-0000-0000-0000D80A0000}"/>
    <cellStyle name="_DEM-WP (C) Power Cost 2006GRC Order_Wind Integration 10GRC" xfId="2784" xr:uid="{00000000-0005-0000-0000-0000D90A0000}"/>
    <cellStyle name="_DEM-WP (C) Power Cost 2006GRC Order_Wind Integration 10GRC 2" xfId="2785" xr:uid="{00000000-0005-0000-0000-0000DA0A0000}"/>
    <cellStyle name="_DEM-WP Revised (HC) Wild Horse 2006GRC" xfId="2786" xr:uid="{00000000-0005-0000-0000-0000DB0A0000}"/>
    <cellStyle name="_DEM-WP Revised (HC) Wild Horse 2006GRC 2" xfId="2787" xr:uid="{00000000-0005-0000-0000-0000DC0A0000}"/>
    <cellStyle name="_DEM-WP Revised (HC) Wild Horse 2006GRC 2 2" xfId="2788" xr:uid="{00000000-0005-0000-0000-0000DD0A0000}"/>
    <cellStyle name="_DEM-WP Revised (HC) Wild Horse 2006GRC 3" xfId="2789" xr:uid="{00000000-0005-0000-0000-0000DE0A0000}"/>
    <cellStyle name="_DEM-WP Revised (HC) Wild Horse 2006GRC_16.37E Wild Horse Expansion DeferralRevwrkingfile SF" xfId="2790" xr:uid="{00000000-0005-0000-0000-0000DF0A0000}"/>
    <cellStyle name="_DEM-WP Revised (HC) Wild Horse 2006GRC_16.37E Wild Horse Expansion DeferralRevwrkingfile SF 2" xfId="2791" xr:uid="{00000000-0005-0000-0000-0000E00A0000}"/>
    <cellStyle name="_DEM-WP Revised (HC) Wild Horse 2006GRC_16.37E Wild Horse Expansion DeferralRevwrkingfile SF 2 2" xfId="2792" xr:uid="{00000000-0005-0000-0000-0000E10A0000}"/>
    <cellStyle name="_DEM-WP Revised (HC) Wild Horse 2006GRC_16.37E Wild Horse Expansion DeferralRevwrkingfile SF 3" xfId="2793" xr:uid="{00000000-0005-0000-0000-0000E20A0000}"/>
    <cellStyle name="_DEM-WP Revised (HC) Wild Horse 2006GRC_2009 GRC Compl Filing - Exhibit D" xfId="2794" xr:uid="{00000000-0005-0000-0000-0000E30A0000}"/>
    <cellStyle name="_DEM-WP Revised (HC) Wild Horse 2006GRC_2009 GRC Compl Filing - Exhibit D 2" xfId="2795" xr:uid="{00000000-0005-0000-0000-0000E40A0000}"/>
    <cellStyle name="_DEM-WP Revised (HC) Wild Horse 2006GRC_Adj Bench DR 3 for Initial Briefs (Electric)" xfId="2796" xr:uid="{00000000-0005-0000-0000-0000E50A0000}"/>
    <cellStyle name="_DEM-WP Revised (HC) Wild Horse 2006GRC_Adj Bench DR 3 for Initial Briefs (Electric) 2" xfId="2797" xr:uid="{00000000-0005-0000-0000-0000E60A0000}"/>
    <cellStyle name="_DEM-WP Revised (HC) Wild Horse 2006GRC_Adj Bench DR 3 for Initial Briefs (Electric) 2 2" xfId="2798" xr:uid="{00000000-0005-0000-0000-0000E70A0000}"/>
    <cellStyle name="_DEM-WP Revised (HC) Wild Horse 2006GRC_Adj Bench DR 3 for Initial Briefs (Electric) 3" xfId="2799" xr:uid="{00000000-0005-0000-0000-0000E80A0000}"/>
    <cellStyle name="_DEM-WP Revised (HC) Wild Horse 2006GRC_Book1" xfId="2800" xr:uid="{00000000-0005-0000-0000-0000E90A0000}"/>
    <cellStyle name="_DEM-WP Revised (HC) Wild Horse 2006GRC_Book2" xfId="2801" xr:uid="{00000000-0005-0000-0000-0000EA0A0000}"/>
    <cellStyle name="_DEM-WP Revised (HC) Wild Horse 2006GRC_Book2 2" xfId="2802" xr:uid="{00000000-0005-0000-0000-0000EB0A0000}"/>
    <cellStyle name="_DEM-WP Revised (HC) Wild Horse 2006GRC_Book2 2 2" xfId="2803" xr:uid="{00000000-0005-0000-0000-0000EC0A0000}"/>
    <cellStyle name="_DEM-WP Revised (HC) Wild Horse 2006GRC_Book2 3" xfId="2804" xr:uid="{00000000-0005-0000-0000-0000ED0A0000}"/>
    <cellStyle name="_DEM-WP Revised (HC) Wild Horse 2006GRC_Book4" xfId="2805" xr:uid="{00000000-0005-0000-0000-0000EE0A0000}"/>
    <cellStyle name="_DEM-WP Revised (HC) Wild Horse 2006GRC_Book4 2" xfId="2806" xr:uid="{00000000-0005-0000-0000-0000EF0A0000}"/>
    <cellStyle name="_DEM-WP Revised (HC) Wild Horse 2006GRC_Book4 2 2" xfId="2807" xr:uid="{00000000-0005-0000-0000-0000F00A0000}"/>
    <cellStyle name="_DEM-WP Revised (HC) Wild Horse 2006GRC_Book4 3" xfId="2808" xr:uid="{00000000-0005-0000-0000-0000F10A0000}"/>
    <cellStyle name="_DEM-WP Revised (HC) Wild Horse 2006GRC_Electric Rev Req Model (2009 GRC) " xfId="2809" xr:uid="{00000000-0005-0000-0000-0000F20A0000}"/>
    <cellStyle name="_DEM-WP Revised (HC) Wild Horse 2006GRC_Electric Rev Req Model (2009 GRC)  2" xfId="2810" xr:uid="{00000000-0005-0000-0000-0000F30A0000}"/>
    <cellStyle name="_DEM-WP Revised (HC) Wild Horse 2006GRC_Electric Rev Req Model (2009 GRC)  2 2" xfId="2811" xr:uid="{00000000-0005-0000-0000-0000F40A0000}"/>
    <cellStyle name="_DEM-WP Revised (HC) Wild Horse 2006GRC_Electric Rev Req Model (2009 GRC)  3" xfId="2812" xr:uid="{00000000-0005-0000-0000-0000F50A0000}"/>
    <cellStyle name="_DEM-WP Revised (HC) Wild Horse 2006GRC_Electric Rev Req Model (2009 GRC) Rebuttal" xfId="2813" xr:uid="{00000000-0005-0000-0000-0000F60A0000}"/>
    <cellStyle name="_DEM-WP Revised (HC) Wild Horse 2006GRC_Electric Rev Req Model (2009 GRC) Rebuttal 2" xfId="2814" xr:uid="{00000000-0005-0000-0000-0000F70A0000}"/>
    <cellStyle name="_DEM-WP Revised (HC) Wild Horse 2006GRC_Electric Rev Req Model (2009 GRC) Rebuttal 2 2" xfId="2815" xr:uid="{00000000-0005-0000-0000-0000F80A0000}"/>
    <cellStyle name="_DEM-WP Revised (HC) Wild Horse 2006GRC_Electric Rev Req Model (2009 GRC) Rebuttal 3" xfId="2816" xr:uid="{00000000-0005-0000-0000-0000F90A0000}"/>
    <cellStyle name="_DEM-WP Revised (HC) Wild Horse 2006GRC_Electric Rev Req Model (2009 GRC) Rebuttal REmoval of New  WH Solar AdjustMI" xfId="2817" xr:uid="{00000000-0005-0000-0000-0000FA0A0000}"/>
    <cellStyle name="_DEM-WP Revised (HC) Wild Horse 2006GRC_Electric Rev Req Model (2009 GRC) Rebuttal REmoval of New  WH Solar AdjustMI 2" xfId="2818" xr:uid="{00000000-0005-0000-0000-0000FB0A0000}"/>
    <cellStyle name="_DEM-WP Revised (HC) Wild Horse 2006GRC_Electric Rev Req Model (2009 GRC) Rebuttal REmoval of New  WH Solar AdjustMI 2 2" xfId="2819" xr:uid="{00000000-0005-0000-0000-0000FC0A0000}"/>
    <cellStyle name="_DEM-WP Revised (HC) Wild Horse 2006GRC_Electric Rev Req Model (2009 GRC) Rebuttal REmoval of New  WH Solar AdjustMI 3" xfId="2820" xr:uid="{00000000-0005-0000-0000-0000FD0A0000}"/>
    <cellStyle name="_DEM-WP Revised (HC) Wild Horse 2006GRC_Electric Rev Req Model (2009 GRC) Revised 01-18-2010" xfId="2821" xr:uid="{00000000-0005-0000-0000-0000FE0A0000}"/>
    <cellStyle name="_DEM-WP Revised (HC) Wild Horse 2006GRC_Electric Rev Req Model (2009 GRC) Revised 01-18-2010 2" xfId="2822" xr:uid="{00000000-0005-0000-0000-0000FF0A0000}"/>
    <cellStyle name="_DEM-WP Revised (HC) Wild Horse 2006GRC_Electric Rev Req Model (2009 GRC) Revised 01-18-2010 2 2" xfId="2823" xr:uid="{00000000-0005-0000-0000-0000000B0000}"/>
    <cellStyle name="_DEM-WP Revised (HC) Wild Horse 2006GRC_Electric Rev Req Model (2009 GRC) Revised 01-18-2010 3" xfId="2824" xr:uid="{00000000-0005-0000-0000-0000010B0000}"/>
    <cellStyle name="_DEM-WP Revised (HC) Wild Horse 2006GRC_Electric Rev Req Model (2010 GRC)" xfId="2825" xr:uid="{00000000-0005-0000-0000-0000020B0000}"/>
    <cellStyle name="_DEM-WP Revised (HC) Wild Horse 2006GRC_Electric Rev Req Model (2010 GRC) SF" xfId="2826" xr:uid="{00000000-0005-0000-0000-0000030B0000}"/>
    <cellStyle name="_DEM-WP Revised (HC) Wild Horse 2006GRC_Final Order Electric" xfId="2827" xr:uid="{00000000-0005-0000-0000-0000040B0000}"/>
    <cellStyle name="_DEM-WP Revised (HC) Wild Horse 2006GRC_Final Order Electric EXHIBIT A-1" xfId="2828" xr:uid="{00000000-0005-0000-0000-0000050B0000}"/>
    <cellStyle name="_DEM-WP Revised (HC) Wild Horse 2006GRC_Final Order Electric EXHIBIT A-1 2" xfId="2829" xr:uid="{00000000-0005-0000-0000-0000060B0000}"/>
    <cellStyle name="_DEM-WP Revised (HC) Wild Horse 2006GRC_Final Order Electric EXHIBIT A-1 2 2" xfId="2830" xr:uid="{00000000-0005-0000-0000-0000070B0000}"/>
    <cellStyle name="_DEM-WP Revised (HC) Wild Horse 2006GRC_Final Order Electric EXHIBIT A-1 3" xfId="2831" xr:uid="{00000000-0005-0000-0000-0000080B0000}"/>
    <cellStyle name="_DEM-WP Revised (HC) Wild Horse 2006GRC_NIM Summary" xfId="2832" xr:uid="{00000000-0005-0000-0000-0000090B0000}"/>
    <cellStyle name="_DEM-WP Revised (HC) Wild Horse 2006GRC_NIM Summary 2" xfId="2833" xr:uid="{00000000-0005-0000-0000-00000A0B0000}"/>
    <cellStyle name="_DEM-WP Revised (HC) Wild Horse 2006GRC_Power Costs - Comparison bx Rbtl-Staff-Jt-PC" xfId="2834" xr:uid="{00000000-0005-0000-0000-00000B0B0000}"/>
    <cellStyle name="_DEM-WP Revised (HC) Wild Horse 2006GRC_Power Costs - Comparison bx Rbtl-Staff-Jt-PC 2" xfId="2835" xr:uid="{00000000-0005-0000-0000-00000C0B0000}"/>
    <cellStyle name="_DEM-WP Revised (HC) Wild Horse 2006GRC_Power Costs - Comparison bx Rbtl-Staff-Jt-PC 2 2" xfId="2836" xr:uid="{00000000-0005-0000-0000-00000D0B0000}"/>
    <cellStyle name="_DEM-WP Revised (HC) Wild Horse 2006GRC_Power Costs - Comparison bx Rbtl-Staff-Jt-PC 3" xfId="2837" xr:uid="{00000000-0005-0000-0000-00000E0B0000}"/>
    <cellStyle name="_DEM-WP Revised (HC) Wild Horse 2006GRC_Rebuttal Power Costs" xfId="2838" xr:uid="{00000000-0005-0000-0000-00000F0B0000}"/>
    <cellStyle name="_DEM-WP Revised (HC) Wild Horse 2006GRC_Rebuttal Power Costs 2" xfId="2839" xr:uid="{00000000-0005-0000-0000-0000100B0000}"/>
    <cellStyle name="_DEM-WP Revised (HC) Wild Horse 2006GRC_Rebuttal Power Costs 2 2" xfId="2840" xr:uid="{00000000-0005-0000-0000-0000110B0000}"/>
    <cellStyle name="_DEM-WP Revised (HC) Wild Horse 2006GRC_Rebuttal Power Costs 3" xfId="2841" xr:uid="{00000000-0005-0000-0000-0000120B0000}"/>
    <cellStyle name="_DEM-WP Revised (HC) Wild Horse 2006GRC_TENASKA REGULATORY ASSET" xfId="2842" xr:uid="{00000000-0005-0000-0000-0000130B0000}"/>
    <cellStyle name="_DEM-WP Revised (HC) Wild Horse 2006GRC_TENASKA REGULATORY ASSET 2" xfId="2843" xr:uid="{00000000-0005-0000-0000-0000140B0000}"/>
    <cellStyle name="_DEM-WP Revised (HC) Wild Horse 2006GRC_TENASKA REGULATORY ASSET 2 2" xfId="2844" xr:uid="{00000000-0005-0000-0000-0000150B0000}"/>
    <cellStyle name="_DEM-WP Revised (HC) Wild Horse 2006GRC_TENASKA REGULATORY ASSET 3" xfId="2845" xr:uid="{00000000-0005-0000-0000-0000160B0000}"/>
    <cellStyle name="_x0013__DEM-WP(C) Colstrip 12 Coal Cost Forecast 2010GRC" xfId="2846" xr:uid="{00000000-0005-0000-0000-0000170B0000}"/>
    <cellStyle name="_DEM-WP(C) Colstrip FOR" xfId="2847" xr:uid="{00000000-0005-0000-0000-0000180B0000}"/>
    <cellStyle name="_DEM-WP(C) Colstrip FOR 2" xfId="2848" xr:uid="{00000000-0005-0000-0000-0000190B0000}"/>
    <cellStyle name="_DEM-WP(C) Colstrip FOR 2 2" xfId="2849" xr:uid="{00000000-0005-0000-0000-00001A0B0000}"/>
    <cellStyle name="_DEM-WP(C) Colstrip FOR 3" xfId="2850" xr:uid="{00000000-0005-0000-0000-00001B0B0000}"/>
    <cellStyle name="_DEM-WP(C) Colstrip FOR Apr08 update" xfId="2851" xr:uid="{00000000-0005-0000-0000-00001C0B0000}"/>
    <cellStyle name="_DEM-WP(C) Colstrip FOR_(C) WHE Proforma with ITC cash grant 10 Yr Amort_for rebuttal_120709" xfId="2852" xr:uid="{00000000-0005-0000-0000-00001D0B0000}"/>
    <cellStyle name="_DEM-WP(C) Colstrip FOR_(C) WHE Proforma with ITC cash grant 10 Yr Amort_for rebuttal_120709 2" xfId="2853" xr:uid="{00000000-0005-0000-0000-00001E0B0000}"/>
    <cellStyle name="_DEM-WP(C) Colstrip FOR_(C) WHE Proforma with ITC cash grant 10 Yr Amort_for rebuttal_120709 2 2" xfId="2854" xr:uid="{00000000-0005-0000-0000-00001F0B0000}"/>
    <cellStyle name="_DEM-WP(C) Colstrip FOR_(C) WHE Proforma with ITC cash grant 10 Yr Amort_for rebuttal_120709 3" xfId="2855" xr:uid="{00000000-0005-0000-0000-0000200B0000}"/>
    <cellStyle name="_DEM-WP(C) Colstrip FOR_16.07E Wild Horse Wind Expansionwrkingfile" xfId="2856" xr:uid="{00000000-0005-0000-0000-0000210B0000}"/>
    <cellStyle name="_DEM-WP(C) Colstrip FOR_16.07E Wild Horse Wind Expansionwrkingfile 2" xfId="2857" xr:uid="{00000000-0005-0000-0000-0000220B0000}"/>
    <cellStyle name="_DEM-WP(C) Colstrip FOR_16.07E Wild Horse Wind Expansionwrkingfile 2 2" xfId="2858" xr:uid="{00000000-0005-0000-0000-0000230B0000}"/>
    <cellStyle name="_DEM-WP(C) Colstrip FOR_16.07E Wild Horse Wind Expansionwrkingfile 3" xfId="2859" xr:uid="{00000000-0005-0000-0000-0000240B0000}"/>
    <cellStyle name="_DEM-WP(C) Colstrip FOR_16.07E Wild Horse Wind Expansionwrkingfile SF" xfId="2860" xr:uid="{00000000-0005-0000-0000-0000250B0000}"/>
    <cellStyle name="_DEM-WP(C) Colstrip FOR_16.07E Wild Horse Wind Expansionwrkingfile SF 2" xfId="2861" xr:uid="{00000000-0005-0000-0000-0000260B0000}"/>
    <cellStyle name="_DEM-WP(C) Colstrip FOR_16.07E Wild Horse Wind Expansionwrkingfile SF 2 2" xfId="2862" xr:uid="{00000000-0005-0000-0000-0000270B0000}"/>
    <cellStyle name="_DEM-WP(C) Colstrip FOR_16.07E Wild Horse Wind Expansionwrkingfile SF 3" xfId="2863" xr:uid="{00000000-0005-0000-0000-0000280B0000}"/>
    <cellStyle name="_DEM-WP(C) Colstrip FOR_16.37E Wild Horse Expansion DeferralRevwrkingfile SF" xfId="2864" xr:uid="{00000000-0005-0000-0000-0000290B0000}"/>
    <cellStyle name="_DEM-WP(C) Colstrip FOR_16.37E Wild Horse Expansion DeferralRevwrkingfile SF 2" xfId="2865" xr:uid="{00000000-0005-0000-0000-00002A0B0000}"/>
    <cellStyle name="_DEM-WP(C) Colstrip FOR_16.37E Wild Horse Expansion DeferralRevwrkingfile SF 2 2" xfId="2866" xr:uid="{00000000-0005-0000-0000-00002B0B0000}"/>
    <cellStyle name="_DEM-WP(C) Colstrip FOR_16.37E Wild Horse Expansion DeferralRevwrkingfile SF 3" xfId="2867" xr:uid="{00000000-0005-0000-0000-00002C0B0000}"/>
    <cellStyle name="_DEM-WP(C) Colstrip FOR_Adj Bench DR 3 for Initial Briefs (Electric)" xfId="2868" xr:uid="{00000000-0005-0000-0000-00002D0B0000}"/>
    <cellStyle name="_DEM-WP(C) Colstrip FOR_Adj Bench DR 3 for Initial Briefs (Electric) 2" xfId="2869" xr:uid="{00000000-0005-0000-0000-00002E0B0000}"/>
    <cellStyle name="_DEM-WP(C) Colstrip FOR_Adj Bench DR 3 for Initial Briefs (Electric) 2 2" xfId="2870" xr:uid="{00000000-0005-0000-0000-00002F0B0000}"/>
    <cellStyle name="_DEM-WP(C) Colstrip FOR_Adj Bench DR 3 for Initial Briefs (Electric) 3" xfId="2871" xr:uid="{00000000-0005-0000-0000-0000300B0000}"/>
    <cellStyle name="_DEM-WP(C) Colstrip FOR_Book2" xfId="2872" xr:uid="{00000000-0005-0000-0000-0000310B0000}"/>
    <cellStyle name="_DEM-WP(C) Colstrip FOR_Book2 2" xfId="2873" xr:uid="{00000000-0005-0000-0000-0000320B0000}"/>
    <cellStyle name="_DEM-WP(C) Colstrip FOR_Book2 2 2" xfId="2874" xr:uid="{00000000-0005-0000-0000-0000330B0000}"/>
    <cellStyle name="_DEM-WP(C) Colstrip FOR_Book2 3" xfId="2875" xr:uid="{00000000-0005-0000-0000-0000340B0000}"/>
    <cellStyle name="_DEM-WP(C) Colstrip FOR_Book2_Adj Bench DR 3 for Initial Briefs (Electric)" xfId="2876" xr:uid="{00000000-0005-0000-0000-0000350B0000}"/>
    <cellStyle name="_DEM-WP(C) Colstrip FOR_Book2_Adj Bench DR 3 for Initial Briefs (Electric) 2" xfId="2877" xr:uid="{00000000-0005-0000-0000-0000360B0000}"/>
    <cellStyle name="_DEM-WP(C) Colstrip FOR_Book2_Adj Bench DR 3 for Initial Briefs (Electric) 2 2" xfId="2878" xr:uid="{00000000-0005-0000-0000-0000370B0000}"/>
    <cellStyle name="_DEM-WP(C) Colstrip FOR_Book2_Adj Bench DR 3 for Initial Briefs (Electric) 3" xfId="2879" xr:uid="{00000000-0005-0000-0000-0000380B0000}"/>
    <cellStyle name="_DEM-WP(C) Colstrip FOR_Book2_Electric Rev Req Model (2009 GRC) Rebuttal" xfId="2880" xr:uid="{00000000-0005-0000-0000-0000390B0000}"/>
    <cellStyle name="_DEM-WP(C) Colstrip FOR_Book2_Electric Rev Req Model (2009 GRC) Rebuttal 2" xfId="2881" xr:uid="{00000000-0005-0000-0000-00003A0B0000}"/>
    <cellStyle name="_DEM-WP(C) Colstrip FOR_Book2_Electric Rev Req Model (2009 GRC) Rebuttal 2 2" xfId="2882" xr:uid="{00000000-0005-0000-0000-00003B0B0000}"/>
    <cellStyle name="_DEM-WP(C) Colstrip FOR_Book2_Electric Rev Req Model (2009 GRC) Rebuttal 3" xfId="2883" xr:uid="{00000000-0005-0000-0000-00003C0B0000}"/>
    <cellStyle name="_DEM-WP(C) Colstrip FOR_Book2_Electric Rev Req Model (2009 GRC) Rebuttal REmoval of New  WH Solar AdjustMI" xfId="2884" xr:uid="{00000000-0005-0000-0000-00003D0B0000}"/>
    <cellStyle name="_DEM-WP(C) Colstrip FOR_Book2_Electric Rev Req Model (2009 GRC) Rebuttal REmoval of New  WH Solar AdjustMI 2" xfId="2885" xr:uid="{00000000-0005-0000-0000-00003E0B0000}"/>
    <cellStyle name="_DEM-WP(C) Colstrip FOR_Book2_Electric Rev Req Model (2009 GRC) Rebuttal REmoval of New  WH Solar AdjustMI 2 2" xfId="2886" xr:uid="{00000000-0005-0000-0000-00003F0B0000}"/>
    <cellStyle name="_DEM-WP(C) Colstrip FOR_Book2_Electric Rev Req Model (2009 GRC) Rebuttal REmoval of New  WH Solar AdjustMI 3" xfId="2887" xr:uid="{00000000-0005-0000-0000-0000400B0000}"/>
    <cellStyle name="_DEM-WP(C) Colstrip FOR_Book2_Electric Rev Req Model (2009 GRC) Revised 01-18-2010" xfId="2888" xr:uid="{00000000-0005-0000-0000-0000410B0000}"/>
    <cellStyle name="_DEM-WP(C) Colstrip FOR_Book2_Electric Rev Req Model (2009 GRC) Revised 01-18-2010 2" xfId="2889" xr:uid="{00000000-0005-0000-0000-0000420B0000}"/>
    <cellStyle name="_DEM-WP(C) Colstrip FOR_Book2_Electric Rev Req Model (2009 GRC) Revised 01-18-2010 2 2" xfId="2890" xr:uid="{00000000-0005-0000-0000-0000430B0000}"/>
    <cellStyle name="_DEM-WP(C) Colstrip FOR_Book2_Electric Rev Req Model (2009 GRC) Revised 01-18-2010 3" xfId="2891" xr:uid="{00000000-0005-0000-0000-0000440B0000}"/>
    <cellStyle name="_DEM-WP(C) Colstrip FOR_Book2_Final Order Electric EXHIBIT A-1" xfId="2892" xr:uid="{00000000-0005-0000-0000-0000450B0000}"/>
    <cellStyle name="_DEM-WP(C) Colstrip FOR_Book2_Final Order Electric EXHIBIT A-1 2" xfId="2893" xr:uid="{00000000-0005-0000-0000-0000460B0000}"/>
    <cellStyle name="_DEM-WP(C) Colstrip FOR_Book2_Final Order Electric EXHIBIT A-1 2 2" xfId="2894" xr:uid="{00000000-0005-0000-0000-0000470B0000}"/>
    <cellStyle name="_DEM-WP(C) Colstrip FOR_Book2_Final Order Electric EXHIBIT A-1 3" xfId="2895" xr:uid="{00000000-0005-0000-0000-0000480B0000}"/>
    <cellStyle name="_DEM-WP(C) Colstrip FOR_Confidential Material" xfId="2896" xr:uid="{00000000-0005-0000-0000-0000490B0000}"/>
    <cellStyle name="_DEM-WP(C) Colstrip FOR_DEM-WP(C) Colstrip 12 Coal Cost Forecast 2010GRC" xfId="2897" xr:uid="{00000000-0005-0000-0000-00004A0B0000}"/>
    <cellStyle name="_DEM-WP(C) Colstrip FOR_DEM-WP(C) Production O&amp;M 2010GRC As-Filed" xfId="2898" xr:uid="{00000000-0005-0000-0000-00004B0B0000}"/>
    <cellStyle name="_DEM-WP(C) Colstrip FOR_DEM-WP(C) Production O&amp;M 2010GRC As-Filed 2" xfId="2899" xr:uid="{00000000-0005-0000-0000-00004C0B0000}"/>
    <cellStyle name="_DEM-WP(C) Colstrip FOR_Electric Rev Req Model (2009 GRC) Rebuttal" xfId="2900" xr:uid="{00000000-0005-0000-0000-00004D0B0000}"/>
    <cellStyle name="_DEM-WP(C) Colstrip FOR_Electric Rev Req Model (2009 GRC) Rebuttal 2" xfId="2901" xr:uid="{00000000-0005-0000-0000-00004E0B0000}"/>
    <cellStyle name="_DEM-WP(C) Colstrip FOR_Electric Rev Req Model (2009 GRC) Rebuttal 2 2" xfId="2902" xr:uid="{00000000-0005-0000-0000-00004F0B0000}"/>
    <cellStyle name="_DEM-WP(C) Colstrip FOR_Electric Rev Req Model (2009 GRC) Rebuttal 3" xfId="2903" xr:uid="{00000000-0005-0000-0000-0000500B0000}"/>
    <cellStyle name="_DEM-WP(C) Colstrip FOR_Electric Rev Req Model (2009 GRC) Rebuttal REmoval of New  WH Solar AdjustMI" xfId="2904" xr:uid="{00000000-0005-0000-0000-0000510B0000}"/>
    <cellStyle name="_DEM-WP(C) Colstrip FOR_Electric Rev Req Model (2009 GRC) Rebuttal REmoval of New  WH Solar AdjustMI 2" xfId="2905" xr:uid="{00000000-0005-0000-0000-0000520B0000}"/>
    <cellStyle name="_DEM-WP(C) Colstrip FOR_Electric Rev Req Model (2009 GRC) Rebuttal REmoval of New  WH Solar AdjustMI 2 2" xfId="2906" xr:uid="{00000000-0005-0000-0000-0000530B0000}"/>
    <cellStyle name="_DEM-WP(C) Colstrip FOR_Electric Rev Req Model (2009 GRC) Rebuttal REmoval of New  WH Solar AdjustMI 3" xfId="2907" xr:uid="{00000000-0005-0000-0000-0000540B0000}"/>
    <cellStyle name="_DEM-WP(C) Colstrip FOR_Electric Rev Req Model (2009 GRC) Revised 01-18-2010" xfId="2908" xr:uid="{00000000-0005-0000-0000-0000550B0000}"/>
    <cellStyle name="_DEM-WP(C) Colstrip FOR_Electric Rev Req Model (2009 GRC) Revised 01-18-2010 2" xfId="2909" xr:uid="{00000000-0005-0000-0000-0000560B0000}"/>
    <cellStyle name="_DEM-WP(C) Colstrip FOR_Electric Rev Req Model (2009 GRC) Revised 01-18-2010 2 2" xfId="2910" xr:uid="{00000000-0005-0000-0000-0000570B0000}"/>
    <cellStyle name="_DEM-WP(C) Colstrip FOR_Electric Rev Req Model (2009 GRC) Revised 01-18-2010 3" xfId="2911" xr:uid="{00000000-0005-0000-0000-0000580B0000}"/>
    <cellStyle name="_DEM-WP(C) Colstrip FOR_Final Order Electric EXHIBIT A-1" xfId="2912" xr:uid="{00000000-0005-0000-0000-0000590B0000}"/>
    <cellStyle name="_DEM-WP(C) Colstrip FOR_Final Order Electric EXHIBIT A-1 2" xfId="2913" xr:uid="{00000000-0005-0000-0000-00005A0B0000}"/>
    <cellStyle name="_DEM-WP(C) Colstrip FOR_Final Order Electric EXHIBIT A-1 2 2" xfId="2914" xr:uid="{00000000-0005-0000-0000-00005B0B0000}"/>
    <cellStyle name="_DEM-WP(C) Colstrip FOR_Final Order Electric EXHIBIT A-1 3" xfId="2915" xr:uid="{00000000-0005-0000-0000-00005C0B0000}"/>
    <cellStyle name="_DEM-WP(C) Colstrip FOR_Rebuttal Power Costs" xfId="2916" xr:uid="{00000000-0005-0000-0000-00005D0B0000}"/>
    <cellStyle name="_DEM-WP(C) Colstrip FOR_Rebuttal Power Costs 2" xfId="2917" xr:uid="{00000000-0005-0000-0000-00005E0B0000}"/>
    <cellStyle name="_DEM-WP(C) Colstrip FOR_Rebuttal Power Costs 2 2" xfId="2918" xr:uid="{00000000-0005-0000-0000-00005F0B0000}"/>
    <cellStyle name="_DEM-WP(C) Colstrip FOR_Rebuttal Power Costs 3" xfId="2919" xr:uid="{00000000-0005-0000-0000-0000600B0000}"/>
    <cellStyle name="_DEM-WP(C) Colstrip FOR_Rebuttal Power Costs_Adj Bench DR 3 for Initial Briefs (Electric)" xfId="2920" xr:uid="{00000000-0005-0000-0000-0000610B0000}"/>
    <cellStyle name="_DEM-WP(C) Colstrip FOR_Rebuttal Power Costs_Adj Bench DR 3 for Initial Briefs (Electric) 2" xfId="2921" xr:uid="{00000000-0005-0000-0000-0000620B0000}"/>
    <cellStyle name="_DEM-WP(C) Colstrip FOR_Rebuttal Power Costs_Adj Bench DR 3 for Initial Briefs (Electric) 2 2" xfId="2922" xr:uid="{00000000-0005-0000-0000-0000630B0000}"/>
    <cellStyle name="_DEM-WP(C) Colstrip FOR_Rebuttal Power Costs_Adj Bench DR 3 for Initial Briefs (Electric) 3" xfId="2923" xr:uid="{00000000-0005-0000-0000-0000640B0000}"/>
    <cellStyle name="_DEM-WP(C) Colstrip FOR_Rebuttal Power Costs_Electric Rev Req Model (2009 GRC) Rebuttal" xfId="2924" xr:uid="{00000000-0005-0000-0000-0000650B0000}"/>
    <cellStyle name="_DEM-WP(C) Colstrip FOR_Rebuttal Power Costs_Electric Rev Req Model (2009 GRC) Rebuttal 2" xfId="2925" xr:uid="{00000000-0005-0000-0000-0000660B0000}"/>
    <cellStyle name="_DEM-WP(C) Colstrip FOR_Rebuttal Power Costs_Electric Rev Req Model (2009 GRC) Rebuttal 2 2" xfId="2926" xr:uid="{00000000-0005-0000-0000-0000670B0000}"/>
    <cellStyle name="_DEM-WP(C) Colstrip FOR_Rebuttal Power Costs_Electric Rev Req Model (2009 GRC) Rebuttal 3" xfId="2927" xr:uid="{00000000-0005-0000-0000-0000680B0000}"/>
    <cellStyle name="_DEM-WP(C) Colstrip FOR_Rebuttal Power Costs_Electric Rev Req Model (2009 GRC) Rebuttal REmoval of New  WH Solar AdjustMI" xfId="2928" xr:uid="{00000000-0005-0000-0000-0000690B0000}"/>
    <cellStyle name="_DEM-WP(C) Colstrip FOR_Rebuttal Power Costs_Electric Rev Req Model (2009 GRC) Rebuttal REmoval of New  WH Solar AdjustMI 2" xfId="2929" xr:uid="{00000000-0005-0000-0000-00006A0B0000}"/>
    <cellStyle name="_DEM-WP(C) Colstrip FOR_Rebuttal Power Costs_Electric Rev Req Model (2009 GRC) Rebuttal REmoval of New  WH Solar AdjustMI 2 2" xfId="2930" xr:uid="{00000000-0005-0000-0000-00006B0B0000}"/>
    <cellStyle name="_DEM-WP(C) Colstrip FOR_Rebuttal Power Costs_Electric Rev Req Model (2009 GRC) Rebuttal REmoval of New  WH Solar AdjustMI 3" xfId="2931" xr:uid="{00000000-0005-0000-0000-00006C0B0000}"/>
    <cellStyle name="_DEM-WP(C) Colstrip FOR_Rebuttal Power Costs_Electric Rev Req Model (2009 GRC) Revised 01-18-2010" xfId="2932" xr:uid="{00000000-0005-0000-0000-00006D0B0000}"/>
    <cellStyle name="_DEM-WP(C) Colstrip FOR_Rebuttal Power Costs_Electric Rev Req Model (2009 GRC) Revised 01-18-2010 2" xfId="2933" xr:uid="{00000000-0005-0000-0000-00006E0B0000}"/>
    <cellStyle name="_DEM-WP(C) Colstrip FOR_Rebuttal Power Costs_Electric Rev Req Model (2009 GRC) Revised 01-18-2010 2 2" xfId="2934" xr:uid="{00000000-0005-0000-0000-00006F0B0000}"/>
    <cellStyle name="_DEM-WP(C) Colstrip FOR_Rebuttal Power Costs_Electric Rev Req Model (2009 GRC) Revised 01-18-2010 3" xfId="2935" xr:uid="{00000000-0005-0000-0000-0000700B0000}"/>
    <cellStyle name="_DEM-WP(C) Colstrip FOR_Rebuttal Power Costs_Final Order Electric EXHIBIT A-1" xfId="2936" xr:uid="{00000000-0005-0000-0000-0000710B0000}"/>
    <cellStyle name="_DEM-WP(C) Colstrip FOR_Rebuttal Power Costs_Final Order Electric EXHIBIT A-1 2" xfId="2937" xr:uid="{00000000-0005-0000-0000-0000720B0000}"/>
    <cellStyle name="_DEM-WP(C) Colstrip FOR_Rebuttal Power Costs_Final Order Electric EXHIBIT A-1 2 2" xfId="2938" xr:uid="{00000000-0005-0000-0000-0000730B0000}"/>
    <cellStyle name="_DEM-WP(C) Colstrip FOR_Rebuttal Power Costs_Final Order Electric EXHIBIT A-1 3" xfId="2939" xr:uid="{00000000-0005-0000-0000-0000740B0000}"/>
    <cellStyle name="_DEM-WP(C) Colstrip FOR_TENASKA REGULATORY ASSET" xfId="2940" xr:uid="{00000000-0005-0000-0000-0000750B0000}"/>
    <cellStyle name="_DEM-WP(C) Colstrip FOR_TENASKA REGULATORY ASSET 2" xfId="2941" xr:uid="{00000000-0005-0000-0000-0000760B0000}"/>
    <cellStyle name="_DEM-WP(C) Colstrip FOR_TENASKA REGULATORY ASSET 2 2" xfId="2942" xr:uid="{00000000-0005-0000-0000-0000770B0000}"/>
    <cellStyle name="_DEM-WP(C) Colstrip FOR_TENASKA REGULATORY ASSET 3" xfId="2943" xr:uid="{00000000-0005-0000-0000-0000780B0000}"/>
    <cellStyle name="_DEM-WP(C) Costs not in AURORA 2006GRC" xfId="2944" xr:uid="{00000000-0005-0000-0000-0000790B0000}"/>
    <cellStyle name="_DEM-WP(C) Costs not in AURORA 2006GRC 2" xfId="2945" xr:uid="{00000000-0005-0000-0000-00007A0B0000}"/>
    <cellStyle name="_DEM-WP(C) Costs not in AURORA 2006GRC 2 2" xfId="2946" xr:uid="{00000000-0005-0000-0000-00007B0B0000}"/>
    <cellStyle name="_DEM-WP(C) Costs not in AURORA 2006GRC 2 2 2" xfId="2947" xr:uid="{00000000-0005-0000-0000-00007C0B0000}"/>
    <cellStyle name="_DEM-WP(C) Costs not in AURORA 2006GRC 2 3" xfId="2948" xr:uid="{00000000-0005-0000-0000-00007D0B0000}"/>
    <cellStyle name="_DEM-WP(C) Costs not in AURORA 2006GRC 3" xfId="2949" xr:uid="{00000000-0005-0000-0000-00007E0B0000}"/>
    <cellStyle name="_DEM-WP(C) Costs not in AURORA 2006GRC 3 2" xfId="2950" xr:uid="{00000000-0005-0000-0000-00007F0B0000}"/>
    <cellStyle name="_DEM-WP(C) Costs not in AURORA 2006GRC 4" xfId="2951" xr:uid="{00000000-0005-0000-0000-0000800B0000}"/>
    <cellStyle name="_DEM-WP(C) Costs not in AURORA 2006GRC 4 2" xfId="2952" xr:uid="{00000000-0005-0000-0000-0000810B0000}"/>
    <cellStyle name="_DEM-WP(C) Costs not in AURORA 2006GRC 5" xfId="2953" xr:uid="{00000000-0005-0000-0000-0000820B0000}"/>
    <cellStyle name="_DEM-WP(C) Costs not in AURORA 2006GRC_(C) WHE Proforma with ITC cash grant 10 Yr Amort_for deferral_102809" xfId="2954" xr:uid="{00000000-0005-0000-0000-0000830B0000}"/>
    <cellStyle name="_DEM-WP(C) Costs not in AURORA 2006GRC_(C) WHE Proforma with ITC cash grant 10 Yr Amort_for deferral_102809 2" xfId="2955" xr:uid="{00000000-0005-0000-0000-0000840B0000}"/>
    <cellStyle name="_DEM-WP(C) Costs not in AURORA 2006GRC_(C) WHE Proforma with ITC cash grant 10 Yr Amort_for deferral_102809 2 2" xfId="2956" xr:uid="{00000000-0005-0000-0000-0000850B0000}"/>
    <cellStyle name="_DEM-WP(C) Costs not in AURORA 2006GRC_(C) WHE Proforma with ITC cash grant 10 Yr Amort_for deferral_102809 3" xfId="2957" xr:uid="{00000000-0005-0000-0000-0000860B0000}"/>
    <cellStyle name="_DEM-WP(C) Costs not in AURORA 2006GRC_(C) WHE Proforma with ITC cash grant 10 Yr Amort_for deferral_102809_16.07E Wild Horse Wind Expansionwrkingfile" xfId="2958" xr:uid="{00000000-0005-0000-0000-0000870B0000}"/>
    <cellStyle name="_DEM-WP(C) Costs not in AURORA 2006GRC_(C) WHE Proforma with ITC cash grant 10 Yr Amort_for deferral_102809_16.07E Wild Horse Wind Expansionwrkingfile 2" xfId="2959" xr:uid="{00000000-0005-0000-0000-0000880B0000}"/>
    <cellStyle name="_DEM-WP(C) Costs not in AURORA 2006GRC_(C) WHE Proforma with ITC cash grant 10 Yr Amort_for deferral_102809_16.07E Wild Horse Wind Expansionwrkingfile 2 2" xfId="2960" xr:uid="{00000000-0005-0000-0000-0000890B0000}"/>
    <cellStyle name="_DEM-WP(C) Costs not in AURORA 2006GRC_(C) WHE Proforma with ITC cash grant 10 Yr Amort_for deferral_102809_16.07E Wild Horse Wind Expansionwrkingfile 3" xfId="2961" xr:uid="{00000000-0005-0000-0000-00008A0B0000}"/>
    <cellStyle name="_DEM-WP(C) Costs not in AURORA 2006GRC_(C) WHE Proforma with ITC cash grant 10 Yr Amort_for deferral_102809_16.07E Wild Horse Wind Expansionwrkingfile SF" xfId="2962" xr:uid="{00000000-0005-0000-0000-00008B0B0000}"/>
    <cellStyle name="_DEM-WP(C) Costs not in AURORA 2006GRC_(C) WHE Proforma with ITC cash grant 10 Yr Amort_for deferral_102809_16.07E Wild Horse Wind Expansionwrkingfile SF 2" xfId="2963" xr:uid="{00000000-0005-0000-0000-00008C0B0000}"/>
    <cellStyle name="_DEM-WP(C) Costs not in AURORA 2006GRC_(C) WHE Proforma with ITC cash grant 10 Yr Amort_for deferral_102809_16.07E Wild Horse Wind Expansionwrkingfile SF 2 2" xfId="2964" xr:uid="{00000000-0005-0000-0000-00008D0B0000}"/>
    <cellStyle name="_DEM-WP(C) Costs not in AURORA 2006GRC_(C) WHE Proforma with ITC cash grant 10 Yr Amort_for deferral_102809_16.07E Wild Horse Wind Expansionwrkingfile SF 3" xfId="2965" xr:uid="{00000000-0005-0000-0000-00008E0B0000}"/>
    <cellStyle name="_DEM-WP(C) Costs not in AURORA 2006GRC_(C) WHE Proforma with ITC cash grant 10 Yr Amort_for deferral_102809_16.37E Wild Horse Expansion DeferralRevwrkingfile SF" xfId="2966" xr:uid="{00000000-0005-0000-0000-00008F0B0000}"/>
    <cellStyle name="_DEM-WP(C) Costs not in AURORA 2006GRC_(C) WHE Proforma with ITC cash grant 10 Yr Amort_for deferral_102809_16.37E Wild Horse Expansion DeferralRevwrkingfile SF 2" xfId="2967" xr:uid="{00000000-0005-0000-0000-0000900B0000}"/>
    <cellStyle name="_DEM-WP(C) Costs not in AURORA 2006GRC_(C) WHE Proforma with ITC cash grant 10 Yr Amort_for deferral_102809_16.37E Wild Horse Expansion DeferralRevwrkingfile SF 2 2" xfId="2968" xr:uid="{00000000-0005-0000-0000-0000910B0000}"/>
    <cellStyle name="_DEM-WP(C) Costs not in AURORA 2006GRC_(C) WHE Proforma with ITC cash grant 10 Yr Amort_for deferral_102809_16.37E Wild Horse Expansion DeferralRevwrkingfile SF 3" xfId="2969" xr:uid="{00000000-0005-0000-0000-0000920B0000}"/>
    <cellStyle name="_DEM-WP(C) Costs not in AURORA 2006GRC_(C) WHE Proforma with ITC cash grant 10 Yr Amort_for rebuttal_120709" xfId="2970" xr:uid="{00000000-0005-0000-0000-0000930B0000}"/>
    <cellStyle name="_DEM-WP(C) Costs not in AURORA 2006GRC_(C) WHE Proforma with ITC cash grant 10 Yr Amort_for rebuttal_120709 2" xfId="2971" xr:uid="{00000000-0005-0000-0000-0000940B0000}"/>
    <cellStyle name="_DEM-WP(C) Costs not in AURORA 2006GRC_(C) WHE Proforma with ITC cash grant 10 Yr Amort_for rebuttal_120709 2 2" xfId="2972" xr:uid="{00000000-0005-0000-0000-0000950B0000}"/>
    <cellStyle name="_DEM-WP(C) Costs not in AURORA 2006GRC_(C) WHE Proforma with ITC cash grant 10 Yr Amort_for rebuttal_120709 3" xfId="2973" xr:uid="{00000000-0005-0000-0000-0000960B0000}"/>
    <cellStyle name="_DEM-WP(C) Costs not in AURORA 2006GRC_04.07E Wild Horse Wind Expansion" xfId="2974" xr:uid="{00000000-0005-0000-0000-0000970B0000}"/>
    <cellStyle name="_DEM-WP(C) Costs not in AURORA 2006GRC_04.07E Wild Horse Wind Expansion 2" xfId="2975" xr:uid="{00000000-0005-0000-0000-0000980B0000}"/>
    <cellStyle name="_DEM-WP(C) Costs not in AURORA 2006GRC_04.07E Wild Horse Wind Expansion 2 2" xfId="2976" xr:uid="{00000000-0005-0000-0000-0000990B0000}"/>
    <cellStyle name="_DEM-WP(C) Costs not in AURORA 2006GRC_04.07E Wild Horse Wind Expansion 3" xfId="2977" xr:uid="{00000000-0005-0000-0000-00009A0B0000}"/>
    <cellStyle name="_DEM-WP(C) Costs not in AURORA 2006GRC_04.07E Wild Horse Wind Expansion_16.07E Wild Horse Wind Expansionwrkingfile" xfId="2978" xr:uid="{00000000-0005-0000-0000-00009B0B0000}"/>
    <cellStyle name="_DEM-WP(C) Costs not in AURORA 2006GRC_04.07E Wild Horse Wind Expansion_16.07E Wild Horse Wind Expansionwrkingfile 2" xfId="2979" xr:uid="{00000000-0005-0000-0000-00009C0B0000}"/>
    <cellStyle name="_DEM-WP(C) Costs not in AURORA 2006GRC_04.07E Wild Horse Wind Expansion_16.07E Wild Horse Wind Expansionwrkingfile 2 2" xfId="2980" xr:uid="{00000000-0005-0000-0000-00009D0B0000}"/>
    <cellStyle name="_DEM-WP(C) Costs not in AURORA 2006GRC_04.07E Wild Horse Wind Expansion_16.07E Wild Horse Wind Expansionwrkingfile 3" xfId="2981" xr:uid="{00000000-0005-0000-0000-00009E0B0000}"/>
    <cellStyle name="_DEM-WP(C) Costs not in AURORA 2006GRC_04.07E Wild Horse Wind Expansion_16.07E Wild Horse Wind Expansionwrkingfile SF" xfId="2982" xr:uid="{00000000-0005-0000-0000-00009F0B0000}"/>
    <cellStyle name="_DEM-WP(C) Costs not in AURORA 2006GRC_04.07E Wild Horse Wind Expansion_16.07E Wild Horse Wind Expansionwrkingfile SF 2" xfId="2983" xr:uid="{00000000-0005-0000-0000-0000A00B0000}"/>
    <cellStyle name="_DEM-WP(C) Costs not in AURORA 2006GRC_04.07E Wild Horse Wind Expansion_16.07E Wild Horse Wind Expansionwrkingfile SF 2 2" xfId="2984" xr:uid="{00000000-0005-0000-0000-0000A10B0000}"/>
    <cellStyle name="_DEM-WP(C) Costs not in AURORA 2006GRC_04.07E Wild Horse Wind Expansion_16.07E Wild Horse Wind Expansionwrkingfile SF 3" xfId="2985" xr:uid="{00000000-0005-0000-0000-0000A20B0000}"/>
    <cellStyle name="_DEM-WP(C) Costs not in AURORA 2006GRC_04.07E Wild Horse Wind Expansion_16.37E Wild Horse Expansion DeferralRevwrkingfile SF" xfId="2986" xr:uid="{00000000-0005-0000-0000-0000A30B0000}"/>
    <cellStyle name="_DEM-WP(C) Costs not in AURORA 2006GRC_04.07E Wild Horse Wind Expansion_16.37E Wild Horse Expansion DeferralRevwrkingfile SF 2" xfId="2987" xr:uid="{00000000-0005-0000-0000-0000A40B0000}"/>
    <cellStyle name="_DEM-WP(C) Costs not in AURORA 2006GRC_04.07E Wild Horse Wind Expansion_16.37E Wild Horse Expansion DeferralRevwrkingfile SF 2 2" xfId="2988" xr:uid="{00000000-0005-0000-0000-0000A50B0000}"/>
    <cellStyle name="_DEM-WP(C) Costs not in AURORA 2006GRC_04.07E Wild Horse Wind Expansion_16.37E Wild Horse Expansion DeferralRevwrkingfile SF 3" xfId="2989" xr:uid="{00000000-0005-0000-0000-0000A60B0000}"/>
    <cellStyle name="_DEM-WP(C) Costs not in AURORA 2006GRC_16.07E Wild Horse Wind Expansionwrkingfile" xfId="2990" xr:uid="{00000000-0005-0000-0000-0000A70B0000}"/>
    <cellStyle name="_DEM-WP(C) Costs not in AURORA 2006GRC_16.07E Wild Horse Wind Expansionwrkingfile 2" xfId="2991" xr:uid="{00000000-0005-0000-0000-0000A80B0000}"/>
    <cellStyle name="_DEM-WP(C) Costs not in AURORA 2006GRC_16.07E Wild Horse Wind Expansionwrkingfile 2 2" xfId="2992" xr:uid="{00000000-0005-0000-0000-0000A90B0000}"/>
    <cellStyle name="_DEM-WP(C) Costs not in AURORA 2006GRC_16.07E Wild Horse Wind Expansionwrkingfile 3" xfId="2993" xr:uid="{00000000-0005-0000-0000-0000AA0B0000}"/>
    <cellStyle name="_DEM-WP(C) Costs not in AURORA 2006GRC_16.07E Wild Horse Wind Expansionwrkingfile SF" xfId="2994" xr:uid="{00000000-0005-0000-0000-0000AB0B0000}"/>
    <cellStyle name="_DEM-WP(C) Costs not in AURORA 2006GRC_16.07E Wild Horse Wind Expansionwrkingfile SF 2" xfId="2995" xr:uid="{00000000-0005-0000-0000-0000AC0B0000}"/>
    <cellStyle name="_DEM-WP(C) Costs not in AURORA 2006GRC_16.07E Wild Horse Wind Expansionwrkingfile SF 2 2" xfId="2996" xr:uid="{00000000-0005-0000-0000-0000AD0B0000}"/>
    <cellStyle name="_DEM-WP(C) Costs not in AURORA 2006GRC_16.07E Wild Horse Wind Expansionwrkingfile SF 3" xfId="2997" xr:uid="{00000000-0005-0000-0000-0000AE0B0000}"/>
    <cellStyle name="_DEM-WP(C) Costs not in AURORA 2006GRC_16.37E Wild Horse Expansion DeferralRevwrkingfile SF" xfId="2998" xr:uid="{00000000-0005-0000-0000-0000AF0B0000}"/>
    <cellStyle name="_DEM-WP(C) Costs not in AURORA 2006GRC_16.37E Wild Horse Expansion DeferralRevwrkingfile SF 2" xfId="2999" xr:uid="{00000000-0005-0000-0000-0000B00B0000}"/>
    <cellStyle name="_DEM-WP(C) Costs not in AURORA 2006GRC_16.37E Wild Horse Expansion DeferralRevwrkingfile SF 2 2" xfId="3000" xr:uid="{00000000-0005-0000-0000-0000B10B0000}"/>
    <cellStyle name="_DEM-WP(C) Costs not in AURORA 2006GRC_16.37E Wild Horse Expansion DeferralRevwrkingfile SF 3" xfId="3001" xr:uid="{00000000-0005-0000-0000-0000B20B0000}"/>
    <cellStyle name="_DEM-WP(C) Costs not in AURORA 2006GRC_2009 Compliance Filing PCA Exhibits for GRC" xfId="3002" xr:uid="{00000000-0005-0000-0000-0000B30B0000}"/>
    <cellStyle name="_DEM-WP(C) Costs not in AURORA 2006GRC_2009 GRC Compl Filing - Exhibit D" xfId="3003" xr:uid="{00000000-0005-0000-0000-0000B40B0000}"/>
    <cellStyle name="_DEM-WP(C) Costs not in AURORA 2006GRC_2009 GRC Compl Filing - Exhibit D 2" xfId="3004" xr:uid="{00000000-0005-0000-0000-0000B50B0000}"/>
    <cellStyle name="_DEM-WP(C) Costs not in AURORA 2006GRC_3.01 Income Statement" xfId="3005" xr:uid="{00000000-0005-0000-0000-0000B60B0000}"/>
    <cellStyle name="_DEM-WP(C) Costs not in AURORA 2006GRC_4 31 Regulatory Assets and Liabilities  7 06- Exhibit D" xfId="3006" xr:uid="{00000000-0005-0000-0000-0000B70B0000}"/>
    <cellStyle name="_DEM-WP(C) Costs not in AURORA 2006GRC_4 31 Regulatory Assets and Liabilities  7 06- Exhibit D 2" xfId="3007" xr:uid="{00000000-0005-0000-0000-0000B80B0000}"/>
    <cellStyle name="_DEM-WP(C) Costs not in AURORA 2006GRC_4 31 Regulatory Assets and Liabilities  7 06- Exhibit D 2 2" xfId="3008" xr:uid="{00000000-0005-0000-0000-0000B90B0000}"/>
    <cellStyle name="_DEM-WP(C) Costs not in AURORA 2006GRC_4 31 Regulatory Assets and Liabilities  7 06- Exhibit D 3" xfId="3009" xr:uid="{00000000-0005-0000-0000-0000BA0B0000}"/>
    <cellStyle name="_DEM-WP(C) Costs not in AURORA 2006GRC_4 31 Regulatory Assets and Liabilities  7 06- Exhibit D_NIM Summary" xfId="3010" xr:uid="{00000000-0005-0000-0000-0000BB0B0000}"/>
    <cellStyle name="_DEM-WP(C) Costs not in AURORA 2006GRC_4 31 Regulatory Assets and Liabilities  7 06- Exhibit D_NIM Summary 2" xfId="3011" xr:uid="{00000000-0005-0000-0000-0000BC0B0000}"/>
    <cellStyle name="_DEM-WP(C) Costs not in AURORA 2006GRC_4 32 Regulatory Assets and Liabilities  7 06- Exhibit D" xfId="3012" xr:uid="{00000000-0005-0000-0000-0000BD0B0000}"/>
    <cellStyle name="_DEM-WP(C) Costs not in AURORA 2006GRC_4 32 Regulatory Assets and Liabilities  7 06- Exhibit D 2" xfId="3013" xr:uid="{00000000-0005-0000-0000-0000BE0B0000}"/>
    <cellStyle name="_DEM-WP(C) Costs not in AURORA 2006GRC_4 32 Regulatory Assets and Liabilities  7 06- Exhibit D 2 2" xfId="3014" xr:uid="{00000000-0005-0000-0000-0000BF0B0000}"/>
    <cellStyle name="_DEM-WP(C) Costs not in AURORA 2006GRC_4 32 Regulatory Assets and Liabilities  7 06- Exhibit D 3" xfId="3015" xr:uid="{00000000-0005-0000-0000-0000C00B0000}"/>
    <cellStyle name="_DEM-WP(C) Costs not in AURORA 2006GRC_4 32 Regulatory Assets and Liabilities  7 06- Exhibit D_NIM Summary" xfId="3016" xr:uid="{00000000-0005-0000-0000-0000C10B0000}"/>
    <cellStyle name="_DEM-WP(C) Costs not in AURORA 2006GRC_4 32 Regulatory Assets and Liabilities  7 06- Exhibit D_NIM Summary 2" xfId="3017" xr:uid="{00000000-0005-0000-0000-0000C20B0000}"/>
    <cellStyle name="_DEM-WP(C) Costs not in AURORA 2006GRC_AURORA Total New" xfId="3018" xr:uid="{00000000-0005-0000-0000-0000C30B0000}"/>
    <cellStyle name="_DEM-WP(C) Costs not in AURORA 2006GRC_AURORA Total New 2" xfId="3019" xr:uid="{00000000-0005-0000-0000-0000C40B0000}"/>
    <cellStyle name="_DEM-WP(C) Costs not in AURORA 2006GRC_Book2" xfId="3020" xr:uid="{00000000-0005-0000-0000-0000C50B0000}"/>
    <cellStyle name="_DEM-WP(C) Costs not in AURORA 2006GRC_Book2 2" xfId="3021" xr:uid="{00000000-0005-0000-0000-0000C60B0000}"/>
    <cellStyle name="_DEM-WP(C) Costs not in AURORA 2006GRC_Book2 2 2" xfId="3022" xr:uid="{00000000-0005-0000-0000-0000C70B0000}"/>
    <cellStyle name="_DEM-WP(C) Costs not in AURORA 2006GRC_Book2 3" xfId="3023" xr:uid="{00000000-0005-0000-0000-0000C80B0000}"/>
    <cellStyle name="_DEM-WP(C) Costs not in AURORA 2006GRC_Book2_Adj Bench DR 3 for Initial Briefs (Electric)" xfId="3024" xr:uid="{00000000-0005-0000-0000-0000C90B0000}"/>
    <cellStyle name="_DEM-WP(C) Costs not in AURORA 2006GRC_Book2_Adj Bench DR 3 for Initial Briefs (Electric) 2" xfId="3025" xr:uid="{00000000-0005-0000-0000-0000CA0B0000}"/>
    <cellStyle name="_DEM-WP(C) Costs not in AURORA 2006GRC_Book2_Adj Bench DR 3 for Initial Briefs (Electric) 2 2" xfId="3026" xr:uid="{00000000-0005-0000-0000-0000CB0B0000}"/>
    <cellStyle name="_DEM-WP(C) Costs not in AURORA 2006GRC_Book2_Adj Bench DR 3 for Initial Briefs (Electric) 3" xfId="3027" xr:uid="{00000000-0005-0000-0000-0000CC0B0000}"/>
    <cellStyle name="_DEM-WP(C) Costs not in AURORA 2006GRC_Book2_Electric Rev Req Model (2009 GRC) Rebuttal" xfId="3028" xr:uid="{00000000-0005-0000-0000-0000CD0B0000}"/>
    <cellStyle name="_DEM-WP(C) Costs not in AURORA 2006GRC_Book2_Electric Rev Req Model (2009 GRC) Rebuttal 2" xfId="3029" xr:uid="{00000000-0005-0000-0000-0000CE0B0000}"/>
    <cellStyle name="_DEM-WP(C) Costs not in AURORA 2006GRC_Book2_Electric Rev Req Model (2009 GRC) Rebuttal 2 2" xfId="3030" xr:uid="{00000000-0005-0000-0000-0000CF0B0000}"/>
    <cellStyle name="_DEM-WP(C) Costs not in AURORA 2006GRC_Book2_Electric Rev Req Model (2009 GRC) Rebuttal 3" xfId="3031" xr:uid="{00000000-0005-0000-0000-0000D00B0000}"/>
    <cellStyle name="_DEM-WP(C) Costs not in AURORA 2006GRC_Book2_Electric Rev Req Model (2009 GRC) Rebuttal REmoval of New  WH Solar AdjustMI" xfId="3032" xr:uid="{00000000-0005-0000-0000-0000D10B0000}"/>
    <cellStyle name="_DEM-WP(C) Costs not in AURORA 2006GRC_Book2_Electric Rev Req Model (2009 GRC) Rebuttal REmoval of New  WH Solar AdjustMI 2" xfId="3033" xr:uid="{00000000-0005-0000-0000-0000D20B0000}"/>
    <cellStyle name="_DEM-WP(C) Costs not in AURORA 2006GRC_Book2_Electric Rev Req Model (2009 GRC) Rebuttal REmoval of New  WH Solar AdjustMI 2 2" xfId="3034" xr:uid="{00000000-0005-0000-0000-0000D30B0000}"/>
    <cellStyle name="_DEM-WP(C) Costs not in AURORA 2006GRC_Book2_Electric Rev Req Model (2009 GRC) Rebuttal REmoval of New  WH Solar AdjustMI 3" xfId="3035" xr:uid="{00000000-0005-0000-0000-0000D40B0000}"/>
    <cellStyle name="_DEM-WP(C) Costs not in AURORA 2006GRC_Book2_Electric Rev Req Model (2009 GRC) Revised 01-18-2010" xfId="3036" xr:uid="{00000000-0005-0000-0000-0000D50B0000}"/>
    <cellStyle name="_DEM-WP(C) Costs not in AURORA 2006GRC_Book2_Electric Rev Req Model (2009 GRC) Revised 01-18-2010 2" xfId="3037" xr:uid="{00000000-0005-0000-0000-0000D60B0000}"/>
    <cellStyle name="_DEM-WP(C) Costs not in AURORA 2006GRC_Book2_Electric Rev Req Model (2009 GRC) Revised 01-18-2010 2 2" xfId="3038" xr:uid="{00000000-0005-0000-0000-0000D70B0000}"/>
    <cellStyle name="_DEM-WP(C) Costs not in AURORA 2006GRC_Book2_Electric Rev Req Model (2009 GRC) Revised 01-18-2010 3" xfId="3039" xr:uid="{00000000-0005-0000-0000-0000D80B0000}"/>
    <cellStyle name="_DEM-WP(C) Costs not in AURORA 2006GRC_Book2_Final Order Electric EXHIBIT A-1" xfId="3040" xr:uid="{00000000-0005-0000-0000-0000D90B0000}"/>
    <cellStyle name="_DEM-WP(C) Costs not in AURORA 2006GRC_Book2_Final Order Electric EXHIBIT A-1 2" xfId="3041" xr:uid="{00000000-0005-0000-0000-0000DA0B0000}"/>
    <cellStyle name="_DEM-WP(C) Costs not in AURORA 2006GRC_Book2_Final Order Electric EXHIBIT A-1 2 2" xfId="3042" xr:uid="{00000000-0005-0000-0000-0000DB0B0000}"/>
    <cellStyle name="_DEM-WP(C) Costs not in AURORA 2006GRC_Book2_Final Order Electric EXHIBIT A-1 3" xfId="3043" xr:uid="{00000000-0005-0000-0000-0000DC0B0000}"/>
    <cellStyle name="_DEM-WP(C) Costs not in AURORA 2006GRC_Book4" xfId="3044" xr:uid="{00000000-0005-0000-0000-0000DD0B0000}"/>
    <cellStyle name="_DEM-WP(C) Costs not in AURORA 2006GRC_Book4 2" xfId="3045" xr:uid="{00000000-0005-0000-0000-0000DE0B0000}"/>
    <cellStyle name="_DEM-WP(C) Costs not in AURORA 2006GRC_Book4 2 2" xfId="3046" xr:uid="{00000000-0005-0000-0000-0000DF0B0000}"/>
    <cellStyle name="_DEM-WP(C) Costs not in AURORA 2006GRC_Book4 3" xfId="3047" xr:uid="{00000000-0005-0000-0000-0000E00B0000}"/>
    <cellStyle name="_DEM-WP(C) Costs not in AURORA 2006GRC_Book9" xfId="3048" xr:uid="{00000000-0005-0000-0000-0000E10B0000}"/>
    <cellStyle name="_DEM-WP(C) Costs not in AURORA 2006GRC_Book9 2" xfId="3049" xr:uid="{00000000-0005-0000-0000-0000E20B0000}"/>
    <cellStyle name="_DEM-WP(C) Costs not in AURORA 2006GRC_Book9 2 2" xfId="3050" xr:uid="{00000000-0005-0000-0000-0000E30B0000}"/>
    <cellStyle name="_DEM-WP(C) Costs not in AURORA 2006GRC_Book9 3" xfId="3051" xr:uid="{00000000-0005-0000-0000-0000E40B0000}"/>
    <cellStyle name="_DEM-WP(C) Costs not in AURORA 2006GRC_Chelan PUD Power Costs (8-10)" xfId="3052" xr:uid="{00000000-0005-0000-0000-0000E50B0000}"/>
    <cellStyle name="_DEM-WP(C) Costs not in AURORA 2006GRC_Electric COS Inputs" xfId="3053" xr:uid="{00000000-0005-0000-0000-0000E60B0000}"/>
    <cellStyle name="_DEM-WP(C) Costs not in AURORA 2006GRC_Electric COS Inputs 2" xfId="3054" xr:uid="{00000000-0005-0000-0000-0000E70B0000}"/>
    <cellStyle name="_DEM-WP(C) Costs not in AURORA 2006GRC_Electric COS Inputs 2 2" xfId="3055" xr:uid="{00000000-0005-0000-0000-0000E80B0000}"/>
    <cellStyle name="_DEM-WP(C) Costs not in AURORA 2006GRC_Electric COS Inputs 2 2 2" xfId="3056" xr:uid="{00000000-0005-0000-0000-0000E90B0000}"/>
    <cellStyle name="_DEM-WP(C) Costs not in AURORA 2006GRC_Electric COS Inputs 2 3" xfId="3057" xr:uid="{00000000-0005-0000-0000-0000EA0B0000}"/>
    <cellStyle name="_DEM-WP(C) Costs not in AURORA 2006GRC_Electric COS Inputs 2 3 2" xfId="3058" xr:uid="{00000000-0005-0000-0000-0000EB0B0000}"/>
    <cellStyle name="_DEM-WP(C) Costs not in AURORA 2006GRC_Electric COS Inputs 2 4" xfId="3059" xr:uid="{00000000-0005-0000-0000-0000EC0B0000}"/>
    <cellStyle name="_DEM-WP(C) Costs not in AURORA 2006GRC_Electric COS Inputs 2 4 2" xfId="3060" xr:uid="{00000000-0005-0000-0000-0000ED0B0000}"/>
    <cellStyle name="_DEM-WP(C) Costs not in AURORA 2006GRC_Electric COS Inputs 3" xfId="3061" xr:uid="{00000000-0005-0000-0000-0000EE0B0000}"/>
    <cellStyle name="_DEM-WP(C) Costs not in AURORA 2006GRC_Electric COS Inputs 3 2" xfId="3062" xr:uid="{00000000-0005-0000-0000-0000EF0B0000}"/>
    <cellStyle name="_DEM-WP(C) Costs not in AURORA 2006GRC_Electric COS Inputs 4" xfId="3063" xr:uid="{00000000-0005-0000-0000-0000F00B0000}"/>
    <cellStyle name="_DEM-WP(C) Costs not in AURORA 2006GRC_Electric COS Inputs 4 2" xfId="3064" xr:uid="{00000000-0005-0000-0000-0000F10B0000}"/>
    <cellStyle name="_DEM-WP(C) Costs not in AURORA 2006GRC_Electric COS Inputs 5" xfId="3065" xr:uid="{00000000-0005-0000-0000-0000F20B0000}"/>
    <cellStyle name="_DEM-WP(C) Costs not in AURORA 2006GRC_Electric COS Inputs 6" xfId="3066" xr:uid="{00000000-0005-0000-0000-0000F30B0000}"/>
    <cellStyle name="_DEM-WP(C) Costs not in AURORA 2006GRC_NIM Summary" xfId="3067" xr:uid="{00000000-0005-0000-0000-0000F40B0000}"/>
    <cellStyle name="_DEM-WP(C) Costs not in AURORA 2006GRC_NIM Summary 09GRC" xfId="3068" xr:uid="{00000000-0005-0000-0000-0000F50B0000}"/>
    <cellStyle name="_DEM-WP(C) Costs not in AURORA 2006GRC_NIM Summary 09GRC 2" xfId="3069" xr:uid="{00000000-0005-0000-0000-0000F60B0000}"/>
    <cellStyle name="_DEM-WP(C) Costs not in AURORA 2006GRC_NIM Summary 2" xfId="3070" xr:uid="{00000000-0005-0000-0000-0000F70B0000}"/>
    <cellStyle name="_DEM-WP(C) Costs not in AURORA 2006GRC_NIM Summary 3" xfId="3071" xr:uid="{00000000-0005-0000-0000-0000F80B0000}"/>
    <cellStyle name="_DEM-WP(C) Costs not in AURORA 2006GRC_NIM Summary 4" xfId="3072" xr:uid="{00000000-0005-0000-0000-0000F90B0000}"/>
    <cellStyle name="_DEM-WP(C) Costs not in AURORA 2006GRC_NIM Summary 5" xfId="3073" xr:uid="{00000000-0005-0000-0000-0000FA0B0000}"/>
    <cellStyle name="_DEM-WP(C) Costs not in AURORA 2006GRC_NIM Summary 6" xfId="3074" xr:uid="{00000000-0005-0000-0000-0000FB0B0000}"/>
    <cellStyle name="_DEM-WP(C) Costs not in AURORA 2006GRC_NIM Summary 7" xfId="3075" xr:uid="{00000000-0005-0000-0000-0000FC0B0000}"/>
    <cellStyle name="_DEM-WP(C) Costs not in AURORA 2006GRC_NIM Summary 8" xfId="3076" xr:uid="{00000000-0005-0000-0000-0000FD0B0000}"/>
    <cellStyle name="_DEM-WP(C) Costs not in AURORA 2006GRC_NIM Summary 9" xfId="3077" xr:uid="{00000000-0005-0000-0000-0000FE0B0000}"/>
    <cellStyle name="_DEM-WP(C) Costs not in AURORA 2006GRC_PCA 10 -  Exhibit D from A Kellogg Jan 2011" xfId="3078" xr:uid="{00000000-0005-0000-0000-0000FF0B0000}"/>
    <cellStyle name="_DEM-WP(C) Costs not in AURORA 2006GRC_PCA 10 -  Exhibit D from A Kellogg July 2011" xfId="3079" xr:uid="{00000000-0005-0000-0000-0000000C0000}"/>
    <cellStyle name="_DEM-WP(C) Costs not in AURORA 2006GRC_PCA 10 -  Exhibit D from S Free Rcv'd 12-11" xfId="3080" xr:uid="{00000000-0005-0000-0000-0000010C0000}"/>
    <cellStyle name="_DEM-WP(C) Costs not in AURORA 2006GRC_PCA 9 -  Exhibit D April 2010" xfId="3081" xr:uid="{00000000-0005-0000-0000-0000020C0000}"/>
    <cellStyle name="_DEM-WP(C) Costs not in AURORA 2006GRC_PCA 9 -  Exhibit D April 2010 (3)" xfId="3082" xr:uid="{00000000-0005-0000-0000-0000030C0000}"/>
    <cellStyle name="_DEM-WP(C) Costs not in AURORA 2006GRC_PCA 9 -  Exhibit D April 2010 (3) 2" xfId="3083" xr:uid="{00000000-0005-0000-0000-0000040C0000}"/>
    <cellStyle name="_DEM-WP(C) Costs not in AURORA 2006GRC_PCA 9 -  Exhibit D Nov 2010" xfId="3084" xr:uid="{00000000-0005-0000-0000-0000050C0000}"/>
    <cellStyle name="_DEM-WP(C) Costs not in AURORA 2006GRC_PCA 9 - Exhibit D at August 2010" xfId="3085" xr:uid="{00000000-0005-0000-0000-0000060C0000}"/>
    <cellStyle name="_DEM-WP(C) Costs not in AURORA 2006GRC_PCA 9 - Exhibit D June 2010 GRC" xfId="3086" xr:uid="{00000000-0005-0000-0000-0000070C0000}"/>
    <cellStyle name="_DEM-WP(C) Costs not in AURORA 2006GRC_Power Costs - Comparison bx Rbtl-Staff-Jt-PC" xfId="3087" xr:uid="{00000000-0005-0000-0000-0000080C0000}"/>
    <cellStyle name="_DEM-WP(C) Costs not in AURORA 2006GRC_Power Costs - Comparison bx Rbtl-Staff-Jt-PC 2" xfId="3088" xr:uid="{00000000-0005-0000-0000-0000090C0000}"/>
    <cellStyle name="_DEM-WP(C) Costs not in AURORA 2006GRC_Power Costs - Comparison bx Rbtl-Staff-Jt-PC 2 2" xfId="3089" xr:uid="{00000000-0005-0000-0000-00000A0C0000}"/>
    <cellStyle name="_DEM-WP(C) Costs not in AURORA 2006GRC_Power Costs - Comparison bx Rbtl-Staff-Jt-PC 3" xfId="3090" xr:uid="{00000000-0005-0000-0000-00000B0C0000}"/>
    <cellStyle name="_DEM-WP(C) Costs not in AURORA 2006GRC_Power Costs - Comparison bx Rbtl-Staff-Jt-PC_Adj Bench DR 3 for Initial Briefs (Electric)" xfId="3091" xr:uid="{00000000-0005-0000-0000-00000C0C0000}"/>
    <cellStyle name="_DEM-WP(C) Costs not in AURORA 2006GRC_Power Costs - Comparison bx Rbtl-Staff-Jt-PC_Adj Bench DR 3 for Initial Briefs (Electric) 2" xfId="3092" xr:uid="{00000000-0005-0000-0000-00000D0C0000}"/>
    <cellStyle name="_DEM-WP(C) Costs not in AURORA 2006GRC_Power Costs - Comparison bx Rbtl-Staff-Jt-PC_Adj Bench DR 3 for Initial Briefs (Electric) 2 2" xfId="3093" xr:uid="{00000000-0005-0000-0000-00000E0C0000}"/>
    <cellStyle name="_DEM-WP(C) Costs not in AURORA 2006GRC_Power Costs - Comparison bx Rbtl-Staff-Jt-PC_Adj Bench DR 3 for Initial Briefs (Electric) 3" xfId="3094" xr:uid="{00000000-0005-0000-0000-00000F0C0000}"/>
    <cellStyle name="_DEM-WP(C) Costs not in AURORA 2006GRC_Power Costs - Comparison bx Rbtl-Staff-Jt-PC_Electric Rev Req Model (2009 GRC) Rebuttal" xfId="3095" xr:uid="{00000000-0005-0000-0000-0000100C0000}"/>
    <cellStyle name="_DEM-WP(C) Costs not in AURORA 2006GRC_Power Costs - Comparison bx Rbtl-Staff-Jt-PC_Electric Rev Req Model (2009 GRC) Rebuttal 2" xfId="3096" xr:uid="{00000000-0005-0000-0000-0000110C0000}"/>
    <cellStyle name="_DEM-WP(C) Costs not in AURORA 2006GRC_Power Costs - Comparison bx Rbtl-Staff-Jt-PC_Electric Rev Req Model (2009 GRC) Rebuttal 2 2" xfId="3097" xr:uid="{00000000-0005-0000-0000-0000120C0000}"/>
    <cellStyle name="_DEM-WP(C) Costs not in AURORA 2006GRC_Power Costs - Comparison bx Rbtl-Staff-Jt-PC_Electric Rev Req Model (2009 GRC) Rebuttal 3" xfId="3098" xr:uid="{00000000-0005-0000-0000-0000130C0000}"/>
    <cellStyle name="_DEM-WP(C) Costs not in AURORA 2006GRC_Power Costs - Comparison bx Rbtl-Staff-Jt-PC_Electric Rev Req Model (2009 GRC) Rebuttal REmoval of New  WH Solar AdjustMI" xfId="3099" xr:uid="{00000000-0005-0000-0000-0000140C0000}"/>
    <cellStyle name="_DEM-WP(C) Costs not in AURORA 2006GRC_Power Costs - Comparison bx Rbtl-Staff-Jt-PC_Electric Rev Req Model (2009 GRC) Rebuttal REmoval of New  WH Solar AdjustMI 2" xfId="3100" xr:uid="{00000000-0005-0000-0000-0000150C0000}"/>
    <cellStyle name="_DEM-WP(C) Costs not in AURORA 2006GRC_Power Costs - Comparison bx Rbtl-Staff-Jt-PC_Electric Rev Req Model (2009 GRC) Rebuttal REmoval of New  WH Solar AdjustMI 2 2" xfId="3101" xr:uid="{00000000-0005-0000-0000-0000160C0000}"/>
    <cellStyle name="_DEM-WP(C) Costs not in AURORA 2006GRC_Power Costs - Comparison bx Rbtl-Staff-Jt-PC_Electric Rev Req Model (2009 GRC) Rebuttal REmoval of New  WH Solar AdjustMI 3" xfId="3102" xr:uid="{00000000-0005-0000-0000-0000170C0000}"/>
    <cellStyle name="_DEM-WP(C) Costs not in AURORA 2006GRC_Power Costs - Comparison bx Rbtl-Staff-Jt-PC_Electric Rev Req Model (2009 GRC) Revised 01-18-2010" xfId="3103" xr:uid="{00000000-0005-0000-0000-0000180C0000}"/>
    <cellStyle name="_DEM-WP(C) Costs not in AURORA 2006GRC_Power Costs - Comparison bx Rbtl-Staff-Jt-PC_Electric Rev Req Model (2009 GRC) Revised 01-18-2010 2" xfId="3104" xr:uid="{00000000-0005-0000-0000-0000190C0000}"/>
    <cellStyle name="_DEM-WP(C) Costs not in AURORA 2006GRC_Power Costs - Comparison bx Rbtl-Staff-Jt-PC_Electric Rev Req Model (2009 GRC) Revised 01-18-2010 2 2" xfId="3105" xr:uid="{00000000-0005-0000-0000-00001A0C0000}"/>
    <cellStyle name="_DEM-WP(C) Costs not in AURORA 2006GRC_Power Costs - Comparison bx Rbtl-Staff-Jt-PC_Electric Rev Req Model (2009 GRC) Revised 01-18-2010 3" xfId="3106" xr:uid="{00000000-0005-0000-0000-00001B0C0000}"/>
    <cellStyle name="_DEM-WP(C) Costs not in AURORA 2006GRC_Power Costs - Comparison bx Rbtl-Staff-Jt-PC_Final Order Electric EXHIBIT A-1" xfId="3107" xr:uid="{00000000-0005-0000-0000-00001C0C0000}"/>
    <cellStyle name="_DEM-WP(C) Costs not in AURORA 2006GRC_Power Costs - Comparison bx Rbtl-Staff-Jt-PC_Final Order Electric EXHIBIT A-1 2" xfId="3108" xr:uid="{00000000-0005-0000-0000-00001D0C0000}"/>
    <cellStyle name="_DEM-WP(C) Costs not in AURORA 2006GRC_Power Costs - Comparison bx Rbtl-Staff-Jt-PC_Final Order Electric EXHIBIT A-1 2 2" xfId="3109" xr:uid="{00000000-0005-0000-0000-00001E0C0000}"/>
    <cellStyle name="_DEM-WP(C) Costs not in AURORA 2006GRC_Power Costs - Comparison bx Rbtl-Staff-Jt-PC_Final Order Electric EXHIBIT A-1 3" xfId="3110" xr:uid="{00000000-0005-0000-0000-00001F0C0000}"/>
    <cellStyle name="_DEM-WP(C) Costs not in AURORA 2006GRC_Production Adj 4.37" xfId="3111" xr:uid="{00000000-0005-0000-0000-0000200C0000}"/>
    <cellStyle name="_DEM-WP(C) Costs not in AURORA 2006GRC_Production Adj 4.37 2" xfId="3112" xr:uid="{00000000-0005-0000-0000-0000210C0000}"/>
    <cellStyle name="_DEM-WP(C) Costs not in AURORA 2006GRC_Production Adj 4.37 2 2" xfId="3113" xr:uid="{00000000-0005-0000-0000-0000220C0000}"/>
    <cellStyle name="_DEM-WP(C) Costs not in AURORA 2006GRC_Production Adj 4.37 3" xfId="3114" xr:uid="{00000000-0005-0000-0000-0000230C0000}"/>
    <cellStyle name="_DEM-WP(C) Costs not in AURORA 2006GRC_Purchased Power Adj 4.03" xfId="3115" xr:uid="{00000000-0005-0000-0000-0000240C0000}"/>
    <cellStyle name="_DEM-WP(C) Costs not in AURORA 2006GRC_Purchased Power Adj 4.03 2" xfId="3116" xr:uid="{00000000-0005-0000-0000-0000250C0000}"/>
    <cellStyle name="_DEM-WP(C) Costs not in AURORA 2006GRC_Purchased Power Adj 4.03 2 2" xfId="3117" xr:uid="{00000000-0005-0000-0000-0000260C0000}"/>
    <cellStyle name="_DEM-WP(C) Costs not in AURORA 2006GRC_Purchased Power Adj 4.03 3" xfId="3118" xr:uid="{00000000-0005-0000-0000-0000270C0000}"/>
    <cellStyle name="_DEM-WP(C) Costs not in AURORA 2006GRC_Rebuttal Power Costs" xfId="3119" xr:uid="{00000000-0005-0000-0000-0000280C0000}"/>
    <cellStyle name="_DEM-WP(C) Costs not in AURORA 2006GRC_Rebuttal Power Costs 2" xfId="3120" xr:uid="{00000000-0005-0000-0000-0000290C0000}"/>
    <cellStyle name="_DEM-WP(C) Costs not in AURORA 2006GRC_Rebuttal Power Costs 2 2" xfId="3121" xr:uid="{00000000-0005-0000-0000-00002A0C0000}"/>
    <cellStyle name="_DEM-WP(C) Costs not in AURORA 2006GRC_Rebuttal Power Costs 3" xfId="3122" xr:uid="{00000000-0005-0000-0000-00002B0C0000}"/>
    <cellStyle name="_DEM-WP(C) Costs not in AURORA 2006GRC_Rebuttal Power Costs_Adj Bench DR 3 for Initial Briefs (Electric)" xfId="3123" xr:uid="{00000000-0005-0000-0000-00002C0C0000}"/>
    <cellStyle name="_DEM-WP(C) Costs not in AURORA 2006GRC_Rebuttal Power Costs_Adj Bench DR 3 for Initial Briefs (Electric) 2" xfId="3124" xr:uid="{00000000-0005-0000-0000-00002D0C0000}"/>
    <cellStyle name="_DEM-WP(C) Costs not in AURORA 2006GRC_Rebuttal Power Costs_Adj Bench DR 3 for Initial Briefs (Electric) 2 2" xfId="3125" xr:uid="{00000000-0005-0000-0000-00002E0C0000}"/>
    <cellStyle name="_DEM-WP(C) Costs not in AURORA 2006GRC_Rebuttal Power Costs_Adj Bench DR 3 for Initial Briefs (Electric) 3" xfId="3126" xr:uid="{00000000-0005-0000-0000-00002F0C0000}"/>
    <cellStyle name="_DEM-WP(C) Costs not in AURORA 2006GRC_Rebuttal Power Costs_Electric Rev Req Model (2009 GRC) Rebuttal" xfId="3127" xr:uid="{00000000-0005-0000-0000-0000300C0000}"/>
    <cellStyle name="_DEM-WP(C) Costs not in AURORA 2006GRC_Rebuttal Power Costs_Electric Rev Req Model (2009 GRC) Rebuttal 2" xfId="3128" xr:uid="{00000000-0005-0000-0000-0000310C0000}"/>
    <cellStyle name="_DEM-WP(C) Costs not in AURORA 2006GRC_Rebuttal Power Costs_Electric Rev Req Model (2009 GRC) Rebuttal 2 2" xfId="3129" xr:uid="{00000000-0005-0000-0000-0000320C0000}"/>
    <cellStyle name="_DEM-WP(C) Costs not in AURORA 2006GRC_Rebuttal Power Costs_Electric Rev Req Model (2009 GRC) Rebuttal 3" xfId="3130" xr:uid="{00000000-0005-0000-0000-0000330C0000}"/>
    <cellStyle name="_DEM-WP(C) Costs not in AURORA 2006GRC_Rebuttal Power Costs_Electric Rev Req Model (2009 GRC) Rebuttal REmoval of New  WH Solar AdjustMI" xfId="3131" xr:uid="{00000000-0005-0000-0000-0000340C0000}"/>
    <cellStyle name="_DEM-WP(C) Costs not in AURORA 2006GRC_Rebuttal Power Costs_Electric Rev Req Model (2009 GRC) Rebuttal REmoval of New  WH Solar AdjustMI 2" xfId="3132" xr:uid="{00000000-0005-0000-0000-0000350C0000}"/>
    <cellStyle name="_DEM-WP(C) Costs not in AURORA 2006GRC_Rebuttal Power Costs_Electric Rev Req Model (2009 GRC) Rebuttal REmoval of New  WH Solar AdjustMI 2 2" xfId="3133" xr:uid="{00000000-0005-0000-0000-0000360C0000}"/>
    <cellStyle name="_DEM-WP(C) Costs not in AURORA 2006GRC_Rebuttal Power Costs_Electric Rev Req Model (2009 GRC) Rebuttal REmoval of New  WH Solar AdjustMI 3" xfId="3134" xr:uid="{00000000-0005-0000-0000-0000370C0000}"/>
    <cellStyle name="_DEM-WP(C) Costs not in AURORA 2006GRC_Rebuttal Power Costs_Electric Rev Req Model (2009 GRC) Revised 01-18-2010" xfId="3135" xr:uid="{00000000-0005-0000-0000-0000380C0000}"/>
    <cellStyle name="_DEM-WP(C) Costs not in AURORA 2006GRC_Rebuttal Power Costs_Electric Rev Req Model (2009 GRC) Revised 01-18-2010 2" xfId="3136" xr:uid="{00000000-0005-0000-0000-0000390C0000}"/>
    <cellStyle name="_DEM-WP(C) Costs not in AURORA 2006GRC_Rebuttal Power Costs_Electric Rev Req Model (2009 GRC) Revised 01-18-2010 2 2" xfId="3137" xr:uid="{00000000-0005-0000-0000-00003A0C0000}"/>
    <cellStyle name="_DEM-WP(C) Costs not in AURORA 2006GRC_Rebuttal Power Costs_Electric Rev Req Model (2009 GRC) Revised 01-18-2010 3" xfId="3138" xr:uid="{00000000-0005-0000-0000-00003B0C0000}"/>
    <cellStyle name="_DEM-WP(C) Costs not in AURORA 2006GRC_Rebuttal Power Costs_Final Order Electric EXHIBIT A-1" xfId="3139" xr:uid="{00000000-0005-0000-0000-00003C0C0000}"/>
    <cellStyle name="_DEM-WP(C) Costs not in AURORA 2006GRC_Rebuttal Power Costs_Final Order Electric EXHIBIT A-1 2" xfId="3140" xr:uid="{00000000-0005-0000-0000-00003D0C0000}"/>
    <cellStyle name="_DEM-WP(C) Costs not in AURORA 2006GRC_Rebuttal Power Costs_Final Order Electric EXHIBIT A-1 2 2" xfId="3141" xr:uid="{00000000-0005-0000-0000-00003E0C0000}"/>
    <cellStyle name="_DEM-WP(C) Costs not in AURORA 2006GRC_Rebuttal Power Costs_Final Order Electric EXHIBIT A-1 3" xfId="3142" xr:uid="{00000000-0005-0000-0000-00003F0C0000}"/>
    <cellStyle name="_DEM-WP(C) Costs not in AURORA 2006GRC_ROR 5.02" xfId="3143" xr:uid="{00000000-0005-0000-0000-0000400C0000}"/>
    <cellStyle name="_DEM-WP(C) Costs not in AURORA 2006GRC_ROR 5.02 2" xfId="3144" xr:uid="{00000000-0005-0000-0000-0000410C0000}"/>
    <cellStyle name="_DEM-WP(C) Costs not in AURORA 2006GRC_ROR 5.02 2 2" xfId="3145" xr:uid="{00000000-0005-0000-0000-0000420C0000}"/>
    <cellStyle name="_DEM-WP(C) Costs not in AURORA 2006GRC_ROR 5.02 3" xfId="3146" xr:uid="{00000000-0005-0000-0000-0000430C0000}"/>
    <cellStyle name="_DEM-WP(C) Costs not in AURORA 2006GRC_Transmission Workbook for May BOD" xfId="3147" xr:uid="{00000000-0005-0000-0000-0000440C0000}"/>
    <cellStyle name="_DEM-WP(C) Costs not in AURORA 2006GRC_Transmission Workbook for May BOD 2" xfId="3148" xr:uid="{00000000-0005-0000-0000-0000450C0000}"/>
    <cellStyle name="_DEM-WP(C) Costs not in AURORA 2006GRC_Wind Integration 10GRC" xfId="3149" xr:uid="{00000000-0005-0000-0000-0000460C0000}"/>
    <cellStyle name="_DEM-WP(C) Costs not in AURORA 2006GRC_Wind Integration 10GRC 2" xfId="3150" xr:uid="{00000000-0005-0000-0000-0000470C0000}"/>
    <cellStyle name="_DEM-WP(C) Costs not in AURORA 2007GRC" xfId="3151" xr:uid="{00000000-0005-0000-0000-0000480C0000}"/>
    <cellStyle name="_DEM-WP(C) Costs not in AURORA 2007GRC 2" xfId="3152" xr:uid="{00000000-0005-0000-0000-0000490C0000}"/>
    <cellStyle name="_DEM-WP(C) Costs not in AURORA 2007GRC 2 2" xfId="3153" xr:uid="{00000000-0005-0000-0000-00004A0C0000}"/>
    <cellStyle name="_DEM-WP(C) Costs not in AURORA 2007GRC 3" xfId="3154" xr:uid="{00000000-0005-0000-0000-00004B0C0000}"/>
    <cellStyle name="_DEM-WP(C) Costs not in AURORA 2007GRC Update" xfId="3155" xr:uid="{00000000-0005-0000-0000-00004C0C0000}"/>
    <cellStyle name="_DEM-WP(C) Costs not in AURORA 2007GRC Update 2" xfId="3156" xr:uid="{00000000-0005-0000-0000-00004D0C0000}"/>
    <cellStyle name="_DEM-WP(C) Costs not in AURORA 2007GRC Update_NIM Summary" xfId="3157" xr:uid="{00000000-0005-0000-0000-00004E0C0000}"/>
    <cellStyle name="_DEM-WP(C) Costs not in AURORA 2007GRC Update_NIM Summary 2" xfId="3158" xr:uid="{00000000-0005-0000-0000-00004F0C0000}"/>
    <cellStyle name="_DEM-WP(C) Costs not in AURORA 2007GRC_16.37E Wild Horse Expansion DeferralRevwrkingfile SF" xfId="3159" xr:uid="{00000000-0005-0000-0000-0000500C0000}"/>
    <cellStyle name="_DEM-WP(C) Costs not in AURORA 2007GRC_16.37E Wild Horse Expansion DeferralRevwrkingfile SF 2" xfId="3160" xr:uid="{00000000-0005-0000-0000-0000510C0000}"/>
    <cellStyle name="_DEM-WP(C) Costs not in AURORA 2007GRC_16.37E Wild Horse Expansion DeferralRevwrkingfile SF 2 2" xfId="3161" xr:uid="{00000000-0005-0000-0000-0000520C0000}"/>
    <cellStyle name="_DEM-WP(C) Costs not in AURORA 2007GRC_16.37E Wild Horse Expansion DeferralRevwrkingfile SF 3" xfId="3162" xr:uid="{00000000-0005-0000-0000-0000530C0000}"/>
    <cellStyle name="_DEM-WP(C) Costs not in AURORA 2007GRC_2009 GRC Compl Filing - Exhibit D" xfId="3163" xr:uid="{00000000-0005-0000-0000-0000540C0000}"/>
    <cellStyle name="_DEM-WP(C) Costs not in AURORA 2007GRC_2009 GRC Compl Filing - Exhibit D 2" xfId="3164" xr:uid="{00000000-0005-0000-0000-0000550C0000}"/>
    <cellStyle name="_DEM-WP(C) Costs not in AURORA 2007GRC_Adj Bench DR 3 for Initial Briefs (Electric)" xfId="3165" xr:uid="{00000000-0005-0000-0000-0000560C0000}"/>
    <cellStyle name="_DEM-WP(C) Costs not in AURORA 2007GRC_Adj Bench DR 3 for Initial Briefs (Electric) 2" xfId="3166" xr:uid="{00000000-0005-0000-0000-0000570C0000}"/>
    <cellStyle name="_DEM-WP(C) Costs not in AURORA 2007GRC_Adj Bench DR 3 for Initial Briefs (Electric) 2 2" xfId="3167" xr:uid="{00000000-0005-0000-0000-0000580C0000}"/>
    <cellStyle name="_DEM-WP(C) Costs not in AURORA 2007GRC_Adj Bench DR 3 for Initial Briefs (Electric) 3" xfId="3168" xr:uid="{00000000-0005-0000-0000-0000590C0000}"/>
    <cellStyle name="_DEM-WP(C) Costs not in AURORA 2007GRC_Book1" xfId="3169" xr:uid="{00000000-0005-0000-0000-00005A0C0000}"/>
    <cellStyle name="_DEM-WP(C) Costs not in AURORA 2007GRC_Book2" xfId="3170" xr:uid="{00000000-0005-0000-0000-00005B0C0000}"/>
    <cellStyle name="_DEM-WP(C) Costs not in AURORA 2007GRC_Book2 2" xfId="3171" xr:uid="{00000000-0005-0000-0000-00005C0C0000}"/>
    <cellStyle name="_DEM-WP(C) Costs not in AURORA 2007GRC_Book2 2 2" xfId="3172" xr:uid="{00000000-0005-0000-0000-00005D0C0000}"/>
    <cellStyle name="_DEM-WP(C) Costs not in AURORA 2007GRC_Book2 3" xfId="3173" xr:uid="{00000000-0005-0000-0000-00005E0C0000}"/>
    <cellStyle name="_DEM-WP(C) Costs not in AURORA 2007GRC_Book4" xfId="3174" xr:uid="{00000000-0005-0000-0000-00005F0C0000}"/>
    <cellStyle name="_DEM-WP(C) Costs not in AURORA 2007GRC_Book4 2" xfId="3175" xr:uid="{00000000-0005-0000-0000-0000600C0000}"/>
    <cellStyle name="_DEM-WP(C) Costs not in AURORA 2007GRC_Book4 2 2" xfId="3176" xr:uid="{00000000-0005-0000-0000-0000610C0000}"/>
    <cellStyle name="_DEM-WP(C) Costs not in AURORA 2007GRC_Book4 3" xfId="3177" xr:uid="{00000000-0005-0000-0000-0000620C0000}"/>
    <cellStyle name="_DEM-WP(C) Costs not in AURORA 2007GRC_Electric Rev Req Model (2009 GRC) " xfId="3178" xr:uid="{00000000-0005-0000-0000-0000630C0000}"/>
    <cellStyle name="_DEM-WP(C) Costs not in AURORA 2007GRC_Electric Rev Req Model (2009 GRC)  2" xfId="3179" xr:uid="{00000000-0005-0000-0000-0000640C0000}"/>
    <cellStyle name="_DEM-WP(C) Costs not in AURORA 2007GRC_Electric Rev Req Model (2009 GRC)  2 2" xfId="3180" xr:uid="{00000000-0005-0000-0000-0000650C0000}"/>
    <cellStyle name="_DEM-WP(C) Costs not in AURORA 2007GRC_Electric Rev Req Model (2009 GRC)  3" xfId="3181" xr:uid="{00000000-0005-0000-0000-0000660C0000}"/>
    <cellStyle name="_DEM-WP(C) Costs not in AURORA 2007GRC_Electric Rev Req Model (2009 GRC) Rebuttal" xfId="3182" xr:uid="{00000000-0005-0000-0000-0000670C0000}"/>
    <cellStyle name="_DEM-WP(C) Costs not in AURORA 2007GRC_Electric Rev Req Model (2009 GRC) Rebuttal 2" xfId="3183" xr:uid="{00000000-0005-0000-0000-0000680C0000}"/>
    <cellStyle name="_DEM-WP(C) Costs not in AURORA 2007GRC_Electric Rev Req Model (2009 GRC) Rebuttal 2 2" xfId="3184" xr:uid="{00000000-0005-0000-0000-0000690C0000}"/>
    <cellStyle name="_DEM-WP(C) Costs not in AURORA 2007GRC_Electric Rev Req Model (2009 GRC) Rebuttal 3" xfId="3185" xr:uid="{00000000-0005-0000-0000-00006A0C0000}"/>
    <cellStyle name="_DEM-WP(C) Costs not in AURORA 2007GRC_Electric Rev Req Model (2009 GRC) Rebuttal REmoval of New  WH Solar AdjustMI" xfId="3186" xr:uid="{00000000-0005-0000-0000-00006B0C0000}"/>
    <cellStyle name="_DEM-WP(C) Costs not in AURORA 2007GRC_Electric Rev Req Model (2009 GRC) Rebuttal REmoval of New  WH Solar AdjustMI 2" xfId="3187" xr:uid="{00000000-0005-0000-0000-00006C0C0000}"/>
    <cellStyle name="_DEM-WP(C) Costs not in AURORA 2007GRC_Electric Rev Req Model (2009 GRC) Rebuttal REmoval of New  WH Solar AdjustMI 2 2" xfId="3188" xr:uid="{00000000-0005-0000-0000-00006D0C0000}"/>
    <cellStyle name="_DEM-WP(C) Costs not in AURORA 2007GRC_Electric Rev Req Model (2009 GRC) Rebuttal REmoval of New  WH Solar AdjustMI 3" xfId="3189" xr:uid="{00000000-0005-0000-0000-00006E0C0000}"/>
    <cellStyle name="_DEM-WP(C) Costs not in AURORA 2007GRC_Electric Rev Req Model (2009 GRC) Revised 01-18-2010" xfId="3190" xr:uid="{00000000-0005-0000-0000-00006F0C0000}"/>
    <cellStyle name="_DEM-WP(C) Costs not in AURORA 2007GRC_Electric Rev Req Model (2009 GRC) Revised 01-18-2010 2" xfId="3191" xr:uid="{00000000-0005-0000-0000-0000700C0000}"/>
    <cellStyle name="_DEM-WP(C) Costs not in AURORA 2007GRC_Electric Rev Req Model (2009 GRC) Revised 01-18-2010 2 2" xfId="3192" xr:uid="{00000000-0005-0000-0000-0000710C0000}"/>
    <cellStyle name="_DEM-WP(C) Costs not in AURORA 2007GRC_Electric Rev Req Model (2009 GRC) Revised 01-18-2010 3" xfId="3193" xr:uid="{00000000-0005-0000-0000-0000720C0000}"/>
    <cellStyle name="_DEM-WP(C) Costs not in AURORA 2007GRC_Electric Rev Req Model (2010 GRC)" xfId="3194" xr:uid="{00000000-0005-0000-0000-0000730C0000}"/>
    <cellStyle name="_DEM-WP(C) Costs not in AURORA 2007GRC_Electric Rev Req Model (2010 GRC) SF" xfId="3195" xr:uid="{00000000-0005-0000-0000-0000740C0000}"/>
    <cellStyle name="_DEM-WP(C) Costs not in AURORA 2007GRC_Final Order Electric" xfId="3196" xr:uid="{00000000-0005-0000-0000-0000750C0000}"/>
    <cellStyle name="_DEM-WP(C) Costs not in AURORA 2007GRC_Final Order Electric EXHIBIT A-1" xfId="3197" xr:uid="{00000000-0005-0000-0000-0000760C0000}"/>
    <cellStyle name="_DEM-WP(C) Costs not in AURORA 2007GRC_Final Order Electric EXHIBIT A-1 2" xfId="3198" xr:uid="{00000000-0005-0000-0000-0000770C0000}"/>
    <cellStyle name="_DEM-WP(C) Costs not in AURORA 2007GRC_Final Order Electric EXHIBIT A-1 2 2" xfId="3199" xr:uid="{00000000-0005-0000-0000-0000780C0000}"/>
    <cellStyle name="_DEM-WP(C) Costs not in AURORA 2007GRC_Final Order Electric EXHIBIT A-1 3" xfId="3200" xr:uid="{00000000-0005-0000-0000-0000790C0000}"/>
    <cellStyle name="_DEM-WP(C) Costs not in AURORA 2007GRC_NIM Summary" xfId="3201" xr:uid="{00000000-0005-0000-0000-00007A0C0000}"/>
    <cellStyle name="_DEM-WP(C) Costs not in AURORA 2007GRC_NIM Summary 2" xfId="3202" xr:uid="{00000000-0005-0000-0000-00007B0C0000}"/>
    <cellStyle name="_DEM-WP(C) Costs not in AURORA 2007GRC_Power Costs - Comparison bx Rbtl-Staff-Jt-PC" xfId="3203" xr:uid="{00000000-0005-0000-0000-00007C0C0000}"/>
    <cellStyle name="_DEM-WP(C) Costs not in AURORA 2007GRC_Power Costs - Comparison bx Rbtl-Staff-Jt-PC 2" xfId="3204" xr:uid="{00000000-0005-0000-0000-00007D0C0000}"/>
    <cellStyle name="_DEM-WP(C) Costs not in AURORA 2007GRC_Power Costs - Comparison bx Rbtl-Staff-Jt-PC 2 2" xfId="3205" xr:uid="{00000000-0005-0000-0000-00007E0C0000}"/>
    <cellStyle name="_DEM-WP(C) Costs not in AURORA 2007GRC_Power Costs - Comparison bx Rbtl-Staff-Jt-PC 3" xfId="3206" xr:uid="{00000000-0005-0000-0000-00007F0C0000}"/>
    <cellStyle name="_DEM-WP(C) Costs not in AURORA 2007GRC_Rebuttal Power Costs" xfId="3207" xr:uid="{00000000-0005-0000-0000-0000800C0000}"/>
    <cellStyle name="_DEM-WP(C) Costs not in AURORA 2007GRC_Rebuttal Power Costs 2" xfId="3208" xr:uid="{00000000-0005-0000-0000-0000810C0000}"/>
    <cellStyle name="_DEM-WP(C) Costs not in AURORA 2007GRC_Rebuttal Power Costs 2 2" xfId="3209" xr:uid="{00000000-0005-0000-0000-0000820C0000}"/>
    <cellStyle name="_DEM-WP(C) Costs not in AURORA 2007GRC_Rebuttal Power Costs 3" xfId="3210" xr:uid="{00000000-0005-0000-0000-0000830C0000}"/>
    <cellStyle name="_DEM-WP(C) Costs not in AURORA 2007GRC_TENASKA REGULATORY ASSET" xfId="3211" xr:uid="{00000000-0005-0000-0000-0000840C0000}"/>
    <cellStyle name="_DEM-WP(C) Costs not in AURORA 2007GRC_TENASKA REGULATORY ASSET 2" xfId="3212" xr:uid="{00000000-0005-0000-0000-0000850C0000}"/>
    <cellStyle name="_DEM-WP(C) Costs not in AURORA 2007GRC_TENASKA REGULATORY ASSET 2 2" xfId="3213" xr:uid="{00000000-0005-0000-0000-0000860C0000}"/>
    <cellStyle name="_DEM-WP(C) Costs not in AURORA 2007GRC_TENASKA REGULATORY ASSET 3" xfId="3214" xr:uid="{00000000-0005-0000-0000-0000870C0000}"/>
    <cellStyle name="_DEM-WP(C) Costs not in AURORA 2007PCORC" xfId="3215" xr:uid="{00000000-0005-0000-0000-0000880C0000}"/>
    <cellStyle name="_DEM-WP(C) Costs not in AURORA 2007PCORC 2" xfId="3216" xr:uid="{00000000-0005-0000-0000-0000890C0000}"/>
    <cellStyle name="_DEM-WP(C) Costs not in AURORA 2007PCORC_Chelan PUD Power Costs (8-10)" xfId="3217" xr:uid="{00000000-0005-0000-0000-00008A0C0000}"/>
    <cellStyle name="_DEM-WP(C) Costs not in AURORA 2007PCORC_NIM Summary" xfId="3218" xr:uid="{00000000-0005-0000-0000-00008B0C0000}"/>
    <cellStyle name="_DEM-WP(C) Costs not in AURORA 2007PCORC_NIM Summary 2" xfId="3219" xr:uid="{00000000-0005-0000-0000-00008C0C0000}"/>
    <cellStyle name="_DEM-WP(C) Costs not in AURORA 2007PCORC-5.07Update" xfId="3220" xr:uid="{00000000-0005-0000-0000-00008D0C0000}"/>
    <cellStyle name="_DEM-WP(C) Costs not in AURORA 2007PCORC-5.07Update 2" xfId="3221" xr:uid="{00000000-0005-0000-0000-00008E0C0000}"/>
    <cellStyle name="_DEM-WP(C) Costs not in AURORA 2007PCORC-5.07Update 2 2" xfId="3222" xr:uid="{00000000-0005-0000-0000-00008F0C0000}"/>
    <cellStyle name="_DEM-WP(C) Costs not in AURORA 2007PCORC-5.07Update 3" xfId="3223" xr:uid="{00000000-0005-0000-0000-0000900C0000}"/>
    <cellStyle name="_DEM-WP(C) Costs not in AURORA 2007PCORC-5.07Update_16.37E Wild Horse Expansion DeferralRevwrkingfile SF" xfId="3224" xr:uid="{00000000-0005-0000-0000-0000910C0000}"/>
    <cellStyle name="_DEM-WP(C) Costs not in AURORA 2007PCORC-5.07Update_16.37E Wild Horse Expansion DeferralRevwrkingfile SF 2" xfId="3225" xr:uid="{00000000-0005-0000-0000-0000920C0000}"/>
    <cellStyle name="_DEM-WP(C) Costs not in AURORA 2007PCORC-5.07Update_16.37E Wild Horse Expansion DeferralRevwrkingfile SF 2 2" xfId="3226" xr:uid="{00000000-0005-0000-0000-0000930C0000}"/>
    <cellStyle name="_DEM-WP(C) Costs not in AURORA 2007PCORC-5.07Update_16.37E Wild Horse Expansion DeferralRevwrkingfile SF 3" xfId="3227" xr:uid="{00000000-0005-0000-0000-0000940C0000}"/>
    <cellStyle name="_DEM-WP(C) Costs not in AURORA 2007PCORC-5.07Update_2009 GRC Compl Filing - Exhibit D" xfId="3228" xr:uid="{00000000-0005-0000-0000-0000950C0000}"/>
    <cellStyle name="_DEM-WP(C) Costs not in AURORA 2007PCORC-5.07Update_2009 GRC Compl Filing - Exhibit D 2" xfId="3229" xr:uid="{00000000-0005-0000-0000-0000960C0000}"/>
    <cellStyle name="_DEM-WP(C) Costs not in AURORA 2007PCORC-5.07Update_Adj Bench DR 3 for Initial Briefs (Electric)" xfId="3230" xr:uid="{00000000-0005-0000-0000-0000970C0000}"/>
    <cellStyle name="_DEM-WP(C) Costs not in AURORA 2007PCORC-5.07Update_Adj Bench DR 3 for Initial Briefs (Electric) 2" xfId="3231" xr:uid="{00000000-0005-0000-0000-0000980C0000}"/>
    <cellStyle name="_DEM-WP(C) Costs not in AURORA 2007PCORC-5.07Update_Adj Bench DR 3 for Initial Briefs (Electric) 2 2" xfId="3232" xr:uid="{00000000-0005-0000-0000-0000990C0000}"/>
    <cellStyle name="_DEM-WP(C) Costs not in AURORA 2007PCORC-5.07Update_Adj Bench DR 3 for Initial Briefs (Electric) 3" xfId="3233" xr:uid="{00000000-0005-0000-0000-00009A0C0000}"/>
    <cellStyle name="_DEM-WP(C) Costs not in AURORA 2007PCORC-5.07Update_Book1" xfId="3234" xr:uid="{00000000-0005-0000-0000-00009B0C0000}"/>
    <cellStyle name="_DEM-WP(C) Costs not in AURORA 2007PCORC-5.07Update_Book2" xfId="3235" xr:uid="{00000000-0005-0000-0000-00009C0C0000}"/>
    <cellStyle name="_DEM-WP(C) Costs not in AURORA 2007PCORC-5.07Update_Book2 2" xfId="3236" xr:uid="{00000000-0005-0000-0000-00009D0C0000}"/>
    <cellStyle name="_DEM-WP(C) Costs not in AURORA 2007PCORC-5.07Update_Book2 2 2" xfId="3237" xr:uid="{00000000-0005-0000-0000-00009E0C0000}"/>
    <cellStyle name="_DEM-WP(C) Costs not in AURORA 2007PCORC-5.07Update_Book2 3" xfId="3238" xr:uid="{00000000-0005-0000-0000-00009F0C0000}"/>
    <cellStyle name="_DEM-WP(C) Costs not in AURORA 2007PCORC-5.07Update_Book4" xfId="3239" xr:uid="{00000000-0005-0000-0000-0000A00C0000}"/>
    <cellStyle name="_DEM-WP(C) Costs not in AURORA 2007PCORC-5.07Update_Book4 2" xfId="3240" xr:uid="{00000000-0005-0000-0000-0000A10C0000}"/>
    <cellStyle name="_DEM-WP(C) Costs not in AURORA 2007PCORC-5.07Update_Book4 2 2" xfId="3241" xr:uid="{00000000-0005-0000-0000-0000A20C0000}"/>
    <cellStyle name="_DEM-WP(C) Costs not in AURORA 2007PCORC-5.07Update_Book4 3" xfId="3242" xr:uid="{00000000-0005-0000-0000-0000A30C0000}"/>
    <cellStyle name="_DEM-WP(C) Costs not in AURORA 2007PCORC-5.07Update_Chelan PUD Power Costs (8-10)" xfId="3243" xr:uid="{00000000-0005-0000-0000-0000A40C0000}"/>
    <cellStyle name="_DEM-WP(C) Costs not in AURORA 2007PCORC-5.07Update_Confidential Material" xfId="3244" xr:uid="{00000000-0005-0000-0000-0000A50C0000}"/>
    <cellStyle name="_DEM-WP(C) Costs not in AURORA 2007PCORC-5.07Update_DEM-WP(C) Colstrip 12 Coal Cost Forecast 2010GRC" xfId="3245" xr:uid="{00000000-0005-0000-0000-0000A60C0000}"/>
    <cellStyle name="_DEM-WP(C) Costs not in AURORA 2007PCORC-5.07Update_DEM-WP(C) Production O&amp;M 2009GRC Rebuttal" xfId="3246" xr:uid="{00000000-0005-0000-0000-0000A70C0000}"/>
    <cellStyle name="_DEM-WP(C) Costs not in AURORA 2007PCORC-5.07Update_DEM-WP(C) Production O&amp;M 2009GRC Rebuttal 2" xfId="3247" xr:uid="{00000000-0005-0000-0000-0000A80C0000}"/>
    <cellStyle name="_DEM-WP(C) Costs not in AURORA 2007PCORC-5.07Update_DEM-WP(C) Production O&amp;M 2009GRC Rebuttal 2 2" xfId="3248" xr:uid="{00000000-0005-0000-0000-0000A90C0000}"/>
    <cellStyle name="_DEM-WP(C) Costs not in AURORA 2007PCORC-5.07Update_DEM-WP(C) Production O&amp;M 2009GRC Rebuttal 3" xfId="3249" xr:uid="{00000000-0005-0000-0000-0000AA0C0000}"/>
    <cellStyle name="_DEM-WP(C) Costs not in AURORA 2007PCORC-5.07Update_DEM-WP(C) Production O&amp;M 2009GRC Rebuttal_Adj Bench DR 3 for Initial Briefs (Electric)" xfId="3250" xr:uid="{00000000-0005-0000-0000-0000AB0C0000}"/>
    <cellStyle name="_DEM-WP(C) Costs not in AURORA 2007PCORC-5.07Update_DEM-WP(C) Production O&amp;M 2009GRC Rebuttal_Adj Bench DR 3 for Initial Briefs (Electric) 2" xfId="3251" xr:uid="{00000000-0005-0000-0000-0000AC0C0000}"/>
    <cellStyle name="_DEM-WP(C) Costs not in AURORA 2007PCORC-5.07Update_DEM-WP(C) Production O&amp;M 2009GRC Rebuttal_Adj Bench DR 3 for Initial Briefs (Electric) 2 2" xfId="3252" xr:uid="{00000000-0005-0000-0000-0000AD0C0000}"/>
    <cellStyle name="_DEM-WP(C) Costs not in AURORA 2007PCORC-5.07Update_DEM-WP(C) Production O&amp;M 2009GRC Rebuttal_Adj Bench DR 3 for Initial Briefs (Electric) 3" xfId="3253" xr:uid="{00000000-0005-0000-0000-0000AE0C0000}"/>
    <cellStyle name="_DEM-WP(C) Costs not in AURORA 2007PCORC-5.07Update_DEM-WP(C) Production O&amp;M 2009GRC Rebuttal_Book2" xfId="3254" xr:uid="{00000000-0005-0000-0000-0000AF0C0000}"/>
    <cellStyle name="_DEM-WP(C) Costs not in AURORA 2007PCORC-5.07Update_DEM-WP(C) Production O&amp;M 2009GRC Rebuttal_Book2 2" xfId="3255" xr:uid="{00000000-0005-0000-0000-0000B00C0000}"/>
    <cellStyle name="_DEM-WP(C) Costs not in AURORA 2007PCORC-5.07Update_DEM-WP(C) Production O&amp;M 2009GRC Rebuttal_Book2 2 2" xfId="3256" xr:uid="{00000000-0005-0000-0000-0000B10C0000}"/>
    <cellStyle name="_DEM-WP(C) Costs not in AURORA 2007PCORC-5.07Update_DEM-WP(C) Production O&amp;M 2009GRC Rebuttal_Book2 3" xfId="3257" xr:uid="{00000000-0005-0000-0000-0000B20C0000}"/>
    <cellStyle name="_DEM-WP(C) Costs not in AURORA 2007PCORC-5.07Update_DEM-WP(C) Production O&amp;M 2009GRC Rebuttal_Book2_Adj Bench DR 3 for Initial Briefs (Electric)" xfId="3258" xr:uid="{00000000-0005-0000-0000-0000B30C0000}"/>
    <cellStyle name="_DEM-WP(C) Costs not in AURORA 2007PCORC-5.07Update_DEM-WP(C) Production O&amp;M 2009GRC Rebuttal_Book2_Adj Bench DR 3 for Initial Briefs (Electric) 2" xfId="3259" xr:uid="{00000000-0005-0000-0000-0000B40C0000}"/>
    <cellStyle name="_DEM-WP(C) Costs not in AURORA 2007PCORC-5.07Update_DEM-WP(C) Production O&amp;M 2009GRC Rebuttal_Book2_Adj Bench DR 3 for Initial Briefs (Electric) 2 2" xfId="3260" xr:uid="{00000000-0005-0000-0000-0000B50C0000}"/>
    <cellStyle name="_DEM-WP(C) Costs not in AURORA 2007PCORC-5.07Update_DEM-WP(C) Production O&amp;M 2009GRC Rebuttal_Book2_Adj Bench DR 3 for Initial Briefs (Electric) 3" xfId="3261" xr:uid="{00000000-0005-0000-0000-0000B60C0000}"/>
    <cellStyle name="_DEM-WP(C) Costs not in AURORA 2007PCORC-5.07Update_DEM-WP(C) Production O&amp;M 2009GRC Rebuttal_Book2_Electric Rev Req Model (2009 GRC) Rebuttal" xfId="3262" xr:uid="{00000000-0005-0000-0000-0000B70C0000}"/>
    <cellStyle name="_DEM-WP(C) Costs not in AURORA 2007PCORC-5.07Update_DEM-WP(C) Production O&amp;M 2009GRC Rebuttal_Book2_Electric Rev Req Model (2009 GRC) Rebuttal 2" xfId="3263" xr:uid="{00000000-0005-0000-0000-0000B80C0000}"/>
    <cellStyle name="_DEM-WP(C) Costs not in AURORA 2007PCORC-5.07Update_DEM-WP(C) Production O&amp;M 2009GRC Rebuttal_Book2_Electric Rev Req Model (2009 GRC) Rebuttal 2 2" xfId="3264" xr:uid="{00000000-0005-0000-0000-0000B90C0000}"/>
    <cellStyle name="_DEM-WP(C) Costs not in AURORA 2007PCORC-5.07Update_DEM-WP(C) Production O&amp;M 2009GRC Rebuttal_Book2_Electric Rev Req Model (2009 GRC) Rebuttal 3" xfId="3265" xr:uid="{00000000-0005-0000-0000-0000BA0C0000}"/>
    <cellStyle name="_DEM-WP(C) Costs not in AURORA 2007PCORC-5.07Update_DEM-WP(C) Production O&amp;M 2009GRC Rebuttal_Book2_Electric Rev Req Model (2009 GRC) Rebuttal REmoval of New  WH Solar AdjustMI" xfId="3266" xr:uid="{00000000-0005-0000-0000-0000BB0C0000}"/>
    <cellStyle name="_DEM-WP(C) Costs not in AURORA 2007PCORC-5.07Update_DEM-WP(C) Production O&amp;M 2009GRC Rebuttal_Book2_Electric Rev Req Model (2009 GRC) Rebuttal REmoval of New  WH Solar AdjustMI 2" xfId="3267" xr:uid="{00000000-0005-0000-0000-0000BC0C0000}"/>
    <cellStyle name="_DEM-WP(C) Costs not in AURORA 2007PCORC-5.07Update_DEM-WP(C) Production O&amp;M 2009GRC Rebuttal_Book2_Electric Rev Req Model (2009 GRC) Rebuttal REmoval of New  WH Solar AdjustMI 2 2" xfId="3268" xr:uid="{00000000-0005-0000-0000-0000BD0C0000}"/>
    <cellStyle name="_DEM-WP(C) Costs not in AURORA 2007PCORC-5.07Update_DEM-WP(C) Production O&amp;M 2009GRC Rebuttal_Book2_Electric Rev Req Model (2009 GRC) Rebuttal REmoval of New  WH Solar AdjustMI 3" xfId="3269" xr:uid="{00000000-0005-0000-0000-0000BE0C0000}"/>
    <cellStyle name="_DEM-WP(C) Costs not in AURORA 2007PCORC-5.07Update_DEM-WP(C) Production O&amp;M 2009GRC Rebuttal_Book2_Electric Rev Req Model (2009 GRC) Revised 01-18-2010" xfId="3270" xr:uid="{00000000-0005-0000-0000-0000BF0C0000}"/>
    <cellStyle name="_DEM-WP(C) Costs not in AURORA 2007PCORC-5.07Update_DEM-WP(C) Production O&amp;M 2009GRC Rebuttal_Book2_Electric Rev Req Model (2009 GRC) Revised 01-18-2010 2" xfId="3271" xr:uid="{00000000-0005-0000-0000-0000C00C0000}"/>
    <cellStyle name="_DEM-WP(C) Costs not in AURORA 2007PCORC-5.07Update_DEM-WP(C) Production O&amp;M 2009GRC Rebuttal_Book2_Electric Rev Req Model (2009 GRC) Revised 01-18-2010 2 2" xfId="3272" xr:uid="{00000000-0005-0000-0000-0000C10C0000}"/>
    <cellStyle name="_DEM-WP(C) Costs not in AURORA 2007PCORC-5.07Update_DEM-WP(C) Production O&amp;M 2009GRC Rebuttal_Book2_Electric Rev Req Model (2009 GRC) Revised 01-18-2010 3" xfId="3273" xr:uid="{00000000-0005-0000-0000-0000C20C0000}"/>
    <cellStyle name="_DEM-WP(C) Costs not in AURORA 2007PCORC-5.07Update_DEM-WP(C) Production O&amp;M 2009GRC Rebuttal_Book2_Final Order Electric EXHIBIT A-1" xfId="3274" xr:uid="{00000000-0005-0000-0000-0000C30C0000}"/>
    <cellStyle name="_DEM-WP(C) Costs not in AURORA 2007PCORC-5.07Update_DEM-WP(C) Production O&amp;M 2009GRC Rebuttal_Book2_Final Order Electric EXHIBIT A-1 2" xfId="3275" xr:uid="{00000000-0005-0000-0000-0000C40C0000}"/>
    <cellStyle name="_DEM-WP(C) Costs not in AURORA 2007PCORC-5.07Update_DEM-WP(C) Production O&amp;M 2009GRC Rebuttal_Book2_Final Order Electric EXHIBIT A-1 2 2" xfId="3276" xr:uid="{00000000-0005-0000-0000-0000C50C0000}"/>
    <cellStyle name="_DEM-WP(C) Costs not in AURORA 2007PCORC-5.07Update_DEM-WP(C) Production O&amp;M 2009GRC Rebuttal_Book2_Final Order Electric EXHIBIT A-1 3" xfId="3277" xr:uid="{00000000-0005-0000-0000-0000C60C0000}"/>
    <cellStyle name="_DEM-WP(C) Costs not in AURORA 2007PCORC-5.07Update_DEM-WP(C) Production O&amp;M 2009GRC Rebuttal_Electric Rev Req Model (2009 GRC) Rebuttal" xfId="3278" xr:uid="{00000000-0005-0000-0000-0000C70C0000}"/>
    <cellStyle name="_DEM-WP(C) Costs not in AURORA 2007PCORC-5.07Update_DEM-WP(C) Production O&amp;M 2009GRC Rebuttal_Electric Rev Req Model (2009 GRC) Rebuttal 2" xfId="3279" xr:uid="{00000000-0005-0000-0000-0000C80C0000}"/>
    <cellStyle name="_DEM-WP(C) Costs not in AURORA 2007PCORC-5.07Update_DEM-WP(C) Production O&amp;M 2009GRC Rebuttal_Electric Rev Req Model (2009 GRC) Rebuttal 2 2" xfId="3280" xr:uid="{00000000-0005-0000-0000-0000C90C0000}"/>
    <cellStyle name="_DEM-WP(C) Costs not in AURORA 2007PCORC-5.07Update_DEM-WP(C) Production O&amp;M 2009GRC Rebuttal_Electric Rev Req Model (2009 GRC) Rebuttal 3" xfId="3281" xr:uid="{00000000-0005-0000-0000-0000CA0C0000}"/>
    <cellStyle name="_DEM-WP(C) Costs not in AURORA 2007PCORC-5.07Update_DEM-WP(C) Production O&amp;M 2009GRC Rebuttal_Electric Rev Req Model (2009 GRC) Rebuttal REmoval of New  WH Solar AdjustMI" xfId="3282" xr:uid="{00000000-0005-0000-0000-0000CB0C0000}"/>
    <cellStyle name="_DEM-WP(C) Costs not in AURORA 2007PCORC-5.07Update_DEM-WP(C) Production O&amp;M 2009GRC Rebuttal_Electric Rev Req Model (2009 GRC) Rebuttal REmoval of New  WH Solar AdjustMI 2" xfId="3283" xr:uid="{00000000-0005-0000-0000-0000CC0C0000}"/>
    <cellStyle name="_DEM-WP(C) Costs not in AURORA 2007PCORC-5.07Update_DEM-WP(C) Production O&amp;M 2009GRC Rebuttal_Electric Rev Req Model (2009 GRC) Rebuttal REmoval of New  WH Solar AdjustMI 2 2" xfId="3284" xr:uid="{00000000-0005-0000-0000-0000CD0C0000}"/>
    <cellStyle name="_DEM-WP(C) Costs not in AURORA 2007PCORC-5.07Update_DEM-WP(C) Production O&amp;M 2009GRC Rebuttal_Electric Rev Req Model (2009 GRC) Rebuttal REmoval of New  WH Solar AdjustMI 3" xfId="3285" xr:uid="{00000000-0005-0000-0000-0000CE0C0000}"/>
    <cellStyle name="_DEM-WP(C) Costs not in AURORA 2007PCORC-5.07Update_DEM-WP(C) Production O&amp;M 2009GRC Rebuttal_Electric Rev Req Model (2009 GRC) Revised 01-18-2010" xfId="3286" xr:uid="{00000000-0005-0000-0000-0000CF0C0000}"/>
    <cellStyle name="_DEM-WP(C) Costs not in AURORA 2007PCORC-5.07Update_DEM-WP(C) Production O&amp;M 2009GRC Rebuttal_Electric Rev Req Model (2009 GRC) Revised 01-18-2010 2" xfId="3287" xr:uid="{00000000-0005-0000-0000-0000D00C0000}"/>
    <cellStyle name="_DEM-WP(C) Costs not in AURORA 2007PCORC-5.07Update_DEM-WP(C) Production O&amp;M 2009GRC Rebuttal_Electric Rev Req Model (2009 GRC) Revised 01-18-2010 2 2" xfId="3288" xr:uid="{00000000-0005-0000-0000-0000D10C0000}"/>
    <cellStyle name="_DEM-WP(C) Costs not in AURORA 2007PCORC-5.07Update_DEM-WP(C) Production O&amp;M 2009GRC Rebuttal_Electric Rev Req Model (2009 GRC) Revised 01-18-2010 3" xfId="3289" xr:uid="{00000000-0005-0000-0000-0000D20C0000}"/>
    <cellStyle name="_DEM-WP(C) Costs not in AURORA 2007PCORC-5.07Update_DEM-WP(C) Production O&amp;M 2009GRC Rebuttal_Final Order Electric EXHIBIT A-1" xfId="3290" xr:uid="{00000000-0005-0000-0000-0000D30C0000}"/>
    <cellStyle name="_DEM-WP(C) Costs not in AURORA 2007PCORC-5.07Update_DEM-WP(C) Production O&amp;M 2009GRC Rebuttal_Final Order Electric EXHIBIT A-1 2" xfId="3291" xr:uid="{00000000-0005-0000-0000-0000D40C0000}"/>
    <cellStyle name="_DEM-WP(C) Costs not in AURORA 2007PCORC-5.07Update_DEM-WP(C) Production O&amp;M 2009GRC Rebuttal_Final Order Electric EXHIBIT A-1 2 2" xfId="3292" xr:uid="{00000000-0005-0000-0000-0000D50C0000}"/>
    <cellStyle name="_DEM-WP(C) Costs not in AURORA 2007PCORC-5.07Update_DEM-WP(C) Production O&amp;M 2009GRC Rebuttal_Final Order Electric EXHIBIT A-1 3" xfId="3293" xr:uid="{00000000-0005-0000-0000-0000D60C0000}"/>
    <cellStyle name="_DEM-WP(C) Costs not in AURORA 2007PCORC-5.07Update_DEM-WP(C) Production O&amp;M 2009GRC Rebuttal_Rebuttal Power Costs" xfId="3294" xr:uid="{00000000-0005-0000-0000-0000D70C0000}"/>
    <cellStyle name="_DEM-WP(C) Costs not in AURORA 2007PCORC-5.07Update_DEM-WP(C) Production O&amp;M 2009GRC Rebuttal_Rebuttal Power Costs 2" xfId="3295" xr:uid="{00000000-0005-0000-0000-0000D80C0000}"/>
    <cellStyle name="_DEM-WP(C) Costs not in AURORA 2007PCORC-5.07Update_DEM-WP(C) Production O&amp;M 2009GRC Rebuttal_Rebuttal Power Costs 2 2" xfId="3296" xr:uid="{00000000-0005-0000-0000-0000D90C0000}"/>
    <cellStyle name="_DEM-WP(C) Costs not in AURORA 2007PCORC-5.07Update_DEM-WP(C) Production O&amp;M 2009GRC Rebuttal_Rebuttal Power Costs 3" xfId="3297" xr:uid="{00000000-0005-0000-0000-0000DA0C0000}"/>
    <cellStyle name="_DEM-WP(C) Costs not in AURORA 2007PCORC-5.07Update_DEM-WP(C) Production O&amp;M 2009GRC Rebuttal_Rebuttal Power Costs_Adj Bench DR 3 for Initial Briefs (Electric)" xfId="3298" xr:uid="{00000000-0005-0000-0000-0000DB0C0000}"/>
    <cellStyle name="_DEM-WP(C) Costs not in AURORA 2007PCORC-5.07Update_DEM-WP(C) Production O&amp;M 2009GRC Rebuttal_Rebuttal Power Costs_Adj Bench DR 3 for Initial Briefs (Electric) 2" xfId="3299" xr:uid="{00000000-0005-0000-0000-0000DC0C0000}"/>
    <cellStyle name="_DEM-WP(C) Costs not in AURORA 2007PCORC-5.07Update_DEM-WP(C) Production O&amp;M 2009GRC Rebuttal_Rebuttal Power Costs_Adj Bench DR 3 for Initial Briefs (Electric) 2 2" xfId="3300" xr:uid="{00000000-0005-0000-0000-0000DD0C0000}"/>
    <cellStyle name="_DEM-WP(C) Costs not in AURORA 2007PCORC-5.07Update_DEM-WP(C) Production O&amp;M 2009GRC Rebuttal_Rebuttal Power Costs_Adj Bench DR 3 for Initial Briefs (Electric) 3" xfId="3301" xr:uid="{00000000-0005-0000-0000-0000DE0C0000}"/>
    <cellStyle name="_DEM-WP(C) Costs not in AURORA 2007PCORC-5.07Update_DEM-WP(C) Production O&amp;M 2009GRC Rebuttal_Rebuttal Power Costs_Electric Rev Req Model (2009 GRC) Rebuttal" xfId="3302" xr:uid="{00000000-0005-0000-0000-0000DF0C0000}"/>
    <cellStyle name="_DEM-WP(C) Costs not in AURORA 2007PCORC-5.07Update_DEM-WP(C) Production O&amp;M 2009GRC Rebuttal_Rebuttal Power Costs_Electric Rev Req Model (2009 GRC) Rebuttal 2" xfId="3303" xr:uid="{00000000-0005-0000-0000-0000E00C0000}"/>
    <cellStyle name="_DEM-WP(C) Costs not in AURORA 2007PCORC-5.07Update_DEM-WP(C) Production O&amp;M 2009GRC Rebuttal_Rebuttal Power Costs_Electric Rev Req Model (2009 GRC) Rebuttal 2 2" xfId="3304" xr:uid="{00000000-0005-0000-0000-0000E10C0000}"/>
    <cellStyle name="_DEM-WP(C) Costs not in AURORA 2007PCORC-5.07Update_DEM-WP(C) Production O&amp;M 2009GRC Rebuttal_Rebuttal Power Costs_Electric Rev Req Model (2009 GRC) Rebuttal 3" xfId="3305" xr:uid="{00000000-0005-0000-0000-0000E20C0000}"/>
    <cellStyle name="_DEM-WP(C) Costs not in AURORA 2007PCORC-5.07Update_DEM-WP(C) Production O&amp;M 2009GRC Rebuttal_Rebuttal Power Costs_Electric Rev Req Model (2009 GRC) Rebuttal REmoval of New  WH Solar AdjustMI" xfId="3306" xr:uid="{00000000-0005-0000-0000-0000E30C0000}"/>
    <cellStyle name="_DEM-WP(C) Costs not in AURORA 2007PCORC-5.07Update_DEM-WP(C) Production O&amp;M 2009GRC Rebuttal_Rebuttal Power Costs_Electric Rev Req Model (2009 GRC) Rebuttal REmoval of New  WH Solar AdjustMI 2" xfId="3307" xr:uid="{00000000-0005-0000-0000-0000E40C0000}"/>
    <cellStyle name="_DEM-WP(C) Costs not in AURORA 2007PCORC-5.07Update_DEM-WP(C) Production O&amp;M 2009GRC Rebuttal_Rebuttal Power Costs_Electric Rev Req Model (2009 GRC) Rebuttal REmoval of New  WH Solar AdjustMI 2 2" xfId="3308" xr:uid="{00000000-0005-0000-0000-0000E50C0000}"/>
    <cellStyle name="_DEM-WP(C) Costs not in AURORA 2007PCORC-5.07Update_DEM-WP(C) Production O&amp;M 2009GRC Rebuttal_Rebuttal Power Costs_Electric Rev Req Model (2009 GRC) Rebuttal REmoval of New  WH Solar AdjustMI 3" xfId="3309" xr:uid="{00000000-0005-0000-0000-0000E60C0000}"/>
    <cellStyle name="_DEM-WP(C) Costs not in AURORA 2007PCORC-5.07Update_DEM-WP(C) Production O&amp;M 2009GRC Rebuttal_Rebuttal Power Costs_Electric Rev Req Model (2009 GRC) Revised 01-18-2010" xfId="3310" xr:uid="{00000000-0005-0000-0000-0000E70C0000}"/>
    <cellStyle name="_DEM-WP(C) Costs not in AURORA 2007PCORC-5.07Update_DEM-WP(C) Production O&amp;M 2009GRC Rebuttal_Rebuttal Power Costs_Electric Rev Req Model (2009 GRC) Revised 01-18-2010 2" xfId="3311" xr:uid="{00000000-0005-0000-0000-0000E80C0000}"/>
    <cellStyle name="_DEM-WP(C) Costs not in AURORA 2007PCORC-5.07Update_DEM-WP(C) Production O&amp;M 2009GRC Rebuttal_Rebuttal Power Costs_Electric Rev Req Model (2009 GRC) Revised 01-18-2010 2 2" xfId="3312" xr:uid="{00000000-0005-0000-0000-0000E90C0000}"/>
    <cellStyle name="_DEM-WP(C) Costs not in AURORA 2007PCORC-5.07Update_DEM-WP(C) Production O&amp;M 2009GRC Rebuttal_Rebuttal Power Costs_Electric Rev Req Model (2009 GRC) Revised 01-18-2010 3" xfId="3313" xr:uid="{00000000-0005-0000-0000-0000EA0C0000}"/>
    <cellStyle name="_DEM-WP(C) Costs not in AURORA 2007PCORC-5.07Update_DEM-WP(C) Production O&amp;M 2009GRC Rebuttal_Rebuttal Power Costs_Final Order Electric EXHIBIT A-1" xfId="3314" xr:uid="{00000000-0005-0000-0000-0000EB0C0000}"/>
    <cellStyle name="_DEM-WP(C) Costs not in AURORA 2007PCORC-5.07Update_DEM-WP(C) Production O&amp;M 2009GRC Rebuttal_Rebuttal Power Costs_Final Order Electric EXHIBIT A-1 2" xfId="3315" xr:uid="{00000000-0005-0000-0000-0000EC0C0000}"/>
    <cellStyle name="_DEM-WP(C) Costs not in AURORA 2007PCORC-5.07Update_DEM-WP(C) Production O&amp;M 2009GRC Rebuttal_Rebuttal Power Costs_Final Order Electric EXHIBIT A-1 2 2" xfId="3316" xr:uid="{00000000-0005-0000-0000-0000ED0C0000}"/>
    <cellStyle name="_DEM-WP(C) Costs not in AURORA 2007PCORC-5.07Update_DEM-WP(C) Production O&amp;M 2009GRC Rebuttal_Rebuttal Power Costs_Final Order Electric EXHIBIT A-1 3" xfId="3317" xr:uid="{00000000-0005-0000-0000-0000EE0C0000}"/>
    <cellStyle name="_DEM-WP(C) Costs not in AURORA 2007PCORC-5.07Update_DEM-WP(C) Production O&amp;M 2010GRC As-Filed" xfId="3318" xr:uid="{00000000-0005-0000-0000-0000EF0C0000}"/>
    <cellStyle name="_DEM-WP(C) Costs not in AURORA 2007PCORC-5.07Update_DEM-WP(C) Production O&amp;M 2010GRC As-Filed 2" xfId="3319" xr:uid="{00000000-0005-0000-0000-0000F00C0000}"/>
    <cellStyle name="_DEM-WP(C) Costs not in AURORA 2007PCORC-5.07Update_Electric Rev Req Model (2009 GRC) " xfId="3320" xr:uid="{00000000-0005-0000-0000-0000F10C0000}"/>
    <cellStyle name="_DEM-WP(C) Costs not in AURORA 2007PCORC-5.07Update_Electric Rev Req Model (2009 GRC)  2" xfId="3321" xr:uid="{00000000-0005-0000-0000-0000F20C0000}"/>
    <cellStyle name="_DEM-WP(C) Costs not in AURORA 2007PCORC-5.07Update_Electric Rev Req Model (2009 GRC)  2 2" xfId="3322" xr:uid="{00000000-0005-0000-0000-0000F30C0000}"/>
    <cellStyle name="_DEM-WP(C) Costs not in AURORA 2007PCORC-5.07Update_Electric Rev Req Model (2009 GRC)  3" xfId="3323" xr:uid="{00000000-0005-0000-0000-0000F40C0000}"/>
    <cellStyle name="_DEM-WP(C) Costs not in AURORA 2007PCORC-5.07Update_Electric Rev Req Model (2009 GRC) Rebuttal" xfId="3324" xr:uid="{00000000-0005-0000-0000-0000F50C0000}"/>
    <cellStyle name="_DEM-WP(C) Costs not in AURORA 2007PCORC-5.07Update_Electric Rev Req Model (2009 GRC) Rebuttal 2" xfId="3325" xr:uid="{00000000-0005-0000-0000-0000F60C0000}"/>
    <cellStyle name="_DEM-WP(C) Costs not in AURORA 2007PCORC-5.07Update_Electric Rev Req Model (2009 GRC) Rebuttal 2 2" xfId="3326" xr:uid="{00000000-0005-0000-0000-0000F70C0000}"/>
    <cellStyle name="_DEM-WP(C) Costs not in AURORA 2007PCORC-5.07Update_Electric Rev Req Model (2009 GRC) Rebuttal 3" xfId="3327" xr:uid="{00000000-0005-0000-0000-0000F80C0000}"/>
    <cellStyle name="_DEM-WP(C) Costs not in AURORA 2007PCORC-5.07Update_Electric Rev Req Model (2009 GRC) Rebuttal REmoval of New  WH Solar AdjustMI" xfId="3328" xr:uid="{00000000-0005-0000-0000-0000F90C0000}"/>
    <cellStyle name="_DEM-WP(C) Costs not in AURORA 2007PCORC-5.07Update_Electric Rev Req Model (2009 GRC) Rebuttal REmoval of New  WH Solar AdjustMI 2" xfId="3329" xr:uid="{00000000-0005-0000-0000-0000FA0C0000}"/>
    <cellStyle name="_DEM-WP(C) Costs not in AURORA 2007PCORC-5.07Update_Electric Rev Req Model (2009 GRC) Rebuttal REmoval of New  WH Solar AdjustMI 2 2" xfId="3330" xr:uid="{00000000-0005-0000-0000-0000FB0C0000}"/>
    <cellStyle name="_DEM-WP(C) Costs not in AURORA 2007PCORC-5.07Update_Electric Rev Req Model (2009 GRC) Rebuttal REmoval of New  WH Solar AdjustMI 3" xfId="3331" xr:uid="{00000000-0005-0000-0000-0000FC0C0000}"/>
    <cellStyle name="_DEM-WP(C) Costs not in AURORA 2007PCORC-5.07Update_Electric Rev Req Model (2009 GRC) Revised 01-18-2010" xfId="3332" xr:uid="{00000000-0005-0000-0000-0000FD0C0000}"/>
    <cellStyle name="_DEM-WP(C) Costs not in AURORA 2007PCORC-5.07Update_Electric Rev Req Model (2009 GRC) Revised 01-18-2010 2" xfId="3333" xr:uid="{00000000-0005-0000-0000-0000FE0C0000}"/>
    <cellStyle name="_DEM-WP(C) Costs not in AURORA 2007PCORC-5.07Update_Electric Rev Req Model (2009 GRC) Revised 01-18-2010 2 2" xfId="3334" xr:uid="{00000000-0005-0000-0000-0000FF0C0000}"/>
    <cellStyle name="_DEM-WP(C) Costs not in AURORA 2007PCORC-5.07Update_Electric Rev Req Model (2009 GRC) Revised 01-18-2010 3" xfId="3335" xr:uid="{00000000-0005-0000-0000-0000000D0000}"/>
    <cellStyle name="_DEM-WP(C) Costs not in AURORA 2007PCORC-5.07Update_Electric Rev Req Model (2010 GRC)" xfId="3336" xr:uid="{00000000-0005-0000-0000-0000010D0000}"/>
    <cellStyle name="_DEM-WP(C) Costs not in AURORA 2007PCORC-5.07Update_Electric Rev Req Model (2010 GRC) SF" xfId="3337" xr:uid="{00000000-0005-0000-0000-0000020D0000}"/>
    <cellStyle name="_DEM-WP(C) Costs not in AURORA 2007PCORC-5.07Update_Final Order Electric" xfId="3338" xr:uid="{00000000-0005-0000-0000-0000030D0000}"/>
    <cellStyle name="_DEM-WP(C) Costs not in AURORA 2007PCORC-5.07Update_Final Order Electric EXHIBIT A-1" xfId="3339" xr:uid="{00000000-0005-0000-0000-0000040D0000}"/>
    <cellStyle name="_DEM-WP(C) Costs not in AURORA 2007PCORC-5.07Update_Final Order Electric EXHIBIT A-1 2" xfId="3340" xr:uid="{00000000-0005-0000-0000-0000050D0000}"/>
    <cellStyle name="_DEM-WP(C) Costs not in AURORA 2007PCORC-5.07Update_Final Order Electric EXHIBIT A-1 2 2" xfId="3341" xr:uid="{00000000-0005-0000-0000-0000060D0000}"/>
    <cellStyle name="_DEM-WP(C) Costs not in AURORA 2007PCORC-5.07Update_Final Order Electric EXHIBIT A-1 3" xfId="3342" xr:uid="{00000000-0005-0000-0000-0000070D0000}"/>
    <cellStyle name="_DEM-WP(C) Costs not in AURORA 2007PCORC-5.07Update_NIM Summary" xfId="3343" xr:uid="{00000000-0005-0000-0000-0000080D0000}"/>
    <cellStyle name="_DEM-WP(C) Costs not in AURORA 2007PCORC-5.07Update_NIM Summary 09GRC" xfId="3344" xr:uid="{00000000-0005-0000-0000-0000090D0000}"/>
    <cellStyle name="_DEM-WP(C) Costs not in AURORA 2007PCORC-5.07Update_NIM Summary 09GRC 2" xfId="3345" xr:uid="{00000000-0005-0000-0000-00000A0D0000}"/>
    <cellStyle name="_DEM-WP(C) Costs not in AURORA 2007PCORC-5.07Update_NIM Summary 09GRC_NIM Summary" xfId="3346" xr:uid="{00000000-0005-0000-0000-00000B0D0000}"/>
    <cellStyle name="_DEM-WP(C) Costs not in AURORA 2007PCORC-5.07Update_NIM Summary 09GRC_NIM Summary 2" xfId="3347" xr:uid="{00000000-0005-0000-0000-00000C0D0000}"/>
    <cellStyle name="_DEM-WP(C) Costs not in AURORA 2007PCORC-5.07Update_NIM Summary 2" xfId="3348" xr:uid="{00000000-0005-0000-0000-00000D0D0000}"/>
    <cellStyle name="_DEM-WP(C) Costs not in AURORA 2007PCORC-5.07Update_NIM Summary 3" xfId="3349" xr:uid="{00000000-0005-0000-0000-00000E0D0000}"/>
    <cellStyle name="_DEM-WP(C) Costs not in AURORA 2007PCORC-5.07Update_NIM Summary 4" xfId="3350" xr:uid="{00000000-0005-0000-0000-00000F0D0000}"/>
    <cellStyle name="_DEM-WP(C) Costs not in AURORA 2007PCORC-5.07Update_NIM Summary 5" xfId="3351" xr:uid="{00000000-0005-0000-0000-0000100D0000}"/>
    <cellStyle name="_DEM-WP(C) Costs not in AURORA 2007PCORC-5.07Update_NIM Summary 6" xfId="3352" xr:uid="{00000000-0005-0000-0000-0000110D0000}"/>
    <cellStyle name="_DEM-WP(C) Costs not in AURORA 2007PCORC-5.07Update_NIM Summary 7" xfId="3353" xr:uid="{00000000-0005-0000-0000-0000120D0000}"/>
    <cellStyle name="_DEM-WP(C) Costs not in AURORA 2007PCORC-5.07Update_NIM Summary 8" xfId="3354" xr:uid="{00000000-0005-0000-0000-0000130D0000}"/>
    <cellStyle name="_DEM-WP(C) Costs not in AURORA 2007PCORC-5.07Update_NIM Summary 9" xfId="3355" xr:uid="{00000000-0005-0000-0000-0000140D0000}"/>
    <cellStyle name="_DEM-WP(C) Costs not in AURORA 2007PCORC-5.07Update_Power Costs - Comparison bx Rbtl-Staff-Jt-PC" xfId="3356" xr:uid="{00000000-0005-0000-0000-0000150D0000}"/>
    <cellStyle name="_DEM-WP(C) Costs not in AURORA 2007PCORC-5.07Update_Power Costs - Comparison bx Rbtl-Staff-Jt-PC 2" xfId="3357" xr:uid="{00000000-0005-0000-0000-0000160D0000}"/>
    <cellStyle name="_DEM-WP(C) Costs not in AURORA 2007PCORC-5.07Update_Power Costs - Comparison bx Rbtl-Staff-Jt-PC 2 2" xfId="3358" xr:uid="{00000000-0005-0000-0000-0000170D0000}"/>
    <cellStyle name="_DEM-WP(C) Costs not in AURORA 2007PCORC-5.07Update_Power Costs - Comparison bx Rbtl-Staff-Jt-PC 3" xfId="3359" xr:uid="{00000000-0005-0000-0000-0000180D0000}"/>
    <cellStyle name="_DEM-WP(C) Costs not in AURORA 2007PCORC-5.07Update_Rebuttal Power Costs" xfId="3360" xr:uid="{00000000-0005-0000-0000-0000190D0000}"/>
    <cellStyle name="_DEM-WP(C) Costs not in AURORA 2007PCORC-5.07Update_Rebuttal Power Costs 2" xfId="3361" xr:uid="{00000000-0005-0000-0000-00001A0D0000}"/>
    <cellStyle name="_DEM-WP(C) Costs not in AURORA 2007PCORC-5.07Update_Rebuttal Power Costs 2 2" xfId="3362" xr:uid="{00000000-0005-0000-0000-00001B0D0000}"/>
    <cellStyle name="_DEM-WP(C) Costs not in AURORA 2007PCORC-5.07Update_Rebuttal Power Costs 3" xfId="3363" xr:uid="{00000000-0005-0000-0000-00001C0D0000}"/>
    <cellStyle name="_DEM-WP(C) Costs not in AURORA 2007PCORC-5.07Update_TENASKA REGULATORY ASSET" xfId="3364" xr:uid="{00000000-0005-0000-0000-00001D0D0000}"/>
    <cellStyle name="_DEM-WP(C) Costs not in AURORA 2007PCORC-5.07Update_TENASKA REGULATORY ASSET 2" xfId="3365" xr:uid="{00000000-0005-0000-0000-00001E0D0000}"/>
    <cellStyle name="_DEM-WP(C) Costs not in AURORA 2007PCORC-5.07Update_TENASKA REGULATORY ASSET 2 2" xfId="3366" xr:uid="{00000000-0005-0000-0000-00001F0D0000}"/>
    <cellStyle name="_DEM-WP(C) Costs not in AURORA 2007PCORC-5.07Update_TENASKA REGULATORY ASSET 3" xfId="3367" xr:uid="{00000000-0005-0000-0000-0000200D0000}"/>
    <cellStyle name="_DEM-WP(C) Costs Not In AURORA 2009GRC" xfId="3368" xr:uid="{00000000-0005-0000-0000-0000210D0000}"/>
    <cellStyle name="_DEM-WP(C) Prod O&amp;M 2007GRC" xfId="3369" xr:uid="{00000000-0005-0000-0000-0000220D0000}"/>
    <cellStyle name="_DEM-WP(C) Prod O&amp;M 2007GRC 2" xfId="3370" xr:uid="{00000000-0005-0000-0000-0000230D0000}"/>
    <cellStyle name="_DEM-WP(C) Prod O&amp;M 2007GRC 2 2" xfId="3371" xr:uid="{00000000-0005-0000-0000-0000240D0000}"/>
    <cellStyle name="_DEM-WP(C) Prod O&amp;M 2007GRC 3" xfId="3372" xr:uid="{00000000-0005-0000-0000-0000250D0000}"/>
    <cellStyle name="_DEM-WP(C) Prod O&amp;M 2007GRC_Adj Bench DR 3 for Initial Briefs (Electric)" xfId="3373" xr:uid="{00000000-0005-0000-0000-0000260D0000}"/>
    <cellStyle name="_DEM-WP(C) Prod O&amp;M 2007GRC_Adj Bench DR 3 for Initial Briefs (Electric) 2" xfId="3374" xr:uid="{00000000-0005-0000-0000-0000270D0000}"/>
    <cellStyle name="_DEM-WP(C) Prod O&amp;M 2007GRC_Adj Bench DR 3 for Initial Briefs (Electric) 2 2" xfId="3375" xr:uid="{00000000-0005-0000-0000-0000280D0000}"/>
    <cellStyle name="_DEM-WP(C) Prod O&amp;M 2007GRC_Adj Bench DR 3 for Initial Briefs (Electric) 3" xfId="3376" xr:uid="{00000000-0005-0000-0000-0000290D0000}"/>
    <cellStyle name="_DEM-WP(C) Prod O&amp;M 2007GRC_Book2" xfId="3377" xr:uid="{00000000-0005-0000-0000-00002A0D0000}"/>
    <cellStyle name="_DEM-WP(C) Prod O&amp;M 2007GRC_Book2 2" xfId="3378" xr:uid="{00000000-0005-0000-0000-00002B0D0000}"/>
    <cellStyle name="_DEM-WP(C) Prod O&amp;M 2007GRC_Book2 2 2" xfId="3379" xr:uid="{00000000-0005-0000-0000-00002C0D0000}"/>
    <cellStyle name="_DEM-WP(C) Prod O&amp;M 2007GRC_Book2 3" xfId="3380" xr:uid="{00000000-0005-0000-0000-00002D0D0000}"/>
    <cellStyle name="_DEM-WP(C) Prod O&amp;M 2007GRC_Book2_Adj Bench DR 3 for Initial Briefs (Electric)" xfId="3381" xr:uid="{00000000-0005-0000-0000-00002E0D0000}"/>
    <cellStyle name="_DEM-WP(C) Prod O&amp;M 2007GRC_Book2_Adj Bench DR 3 for Initial Briefs (Electric) 2" xfId="3382" xr:uid="{00000000-0005-0000-0000-00002F0D0000}"/>
    <cellStyle name="_DEM-WP(C) Prod O&amp;M 2007GRC_Book2_Adj Bench DR 3 for Initial Briefs (Electric) 2 2" xfId="3383" xr:uid="{00000000-0005-0000-0000-0000300D0000}"/>
    <cellStyle name="_DEM-WP(C) Prod O&amp;M 2007GRC_Book2_Adj Bench DR 3 for Initial Briefs (Electric) 3" xfId="3384" xr:uid="{00000000-0005-0000-0000-0000310D0000}"/>
    <cellStyle name="_DEM-WP(C) Prod O&amp;M 2007GRC_Book2_Electric Rev Req Model (2009 GRC) Rebuttal" xfId="3385" xr:uid="{00000000-0005-0000-0000-0000320D0000}"/>
    <cellStyle name="_DEM-WP(C) Prod O&amp;M 2007GRC_Book2_Electric Rev Req Model (2009 GRC) Rebuttal 2" xfId="3386" xr:uid="{00000000-0005-0000-0000-0000330D0000}"/>
    <cellStyle name="_DEM-WP(C) Prod O&amp;M 2007GRC_Book2_Electric Rev Req Model (2009 GRC) Rebuttal 2 2" xfId="3387" xr:uid="{00000000-0005-0000-0000-0000340D0000}"/>
    <cellStyle name="_DEM-WP(C) Prod O&amp;M 2007GRC_Book2_Electric Rev Req Model (2009 GRC) Rebuttal 3" xfId="3388" xr:uid="{00000000-0005-0000-0000-0000350D0000}"/>
    <cellStyle name="_DEM-WP(C) Prod O&amp;M 2007GRC_Book2_Electric Rev Req Model (2009 GRC) Rebuttal REmoval of New  WH Solar AdjustMI" xfId="3389" xr:uid="{00000000-0005-0000-0000-0000360D0000}"/>
    <cellStyle name="_DEM-WP(C) Prod O&amp;M 2007GRC_Book2_Electric Rev Req Model (2009 GRC) Rebuttal REmoval of New  WH Solar AdjustMI 2" xfId="3390" xr:uid="{00000000-0005-0000-0000-0000370D0000}"/>
    <cellStyle name="_DEM-WP(C) Prod O&amp;M 2007GRC_Book2_Electric Rev Req Model (2009 GRC) Rebuttal REmoval of New  WH Solar AdjustMI 2 2" xfId="3391" xr:uid="{00000000-0005-0000-0000-0000380D0000}"/>
    <cellStyle name="_DEM-WP(C) Prod O&amp;M 2007GRC_Book2_Electric Rev Req Model (2009 GRC) Rebuttal REmoval of New  WH Solar AdjustMI 3" xfId="3392" xr:uid="{00000000-0005-0000-0000-0000390D0000}"/>
    <cellStyle name="_DEM-WP(C) Prod O&amp;M 2007GRC_Book2_Electric Rev Req Model (2009 GRC) Revised 01-18-2010" xfId="3393" xr:uid="{00000000-0005-0000-0000-00003A0D0000}"/>
    <cellStyle name="_DEM-WP(C) Prod O&amp;M 2007GRC_Book2_Electric Rev Req Model (2009 GRC) Revised 01-18-2010 2" xfId="3394" xr:uid="{00000000-0005-0000-0000-00003B0D0000}"/>
    <cellStyle name="_DEM-WP(C) Prod O&amp;M 2007GRC_Book2_Electric Rev Req Model (2009 GRC) Revised 01-18-2010 2 2" xfId="3395" xr:uid="{00000000-0005-0000-0000-00003C0D0000}"/>
    <cellStyle name="_DEM-WP(C) Prod O&amp;M 2007GRC_Book2_Electric Rev Req Model (2009 GRC) Revised 01-18-2010 3" xfId="3396" xr:uid="{00000000-0005-0000-0000-00003D0D0000}"/>
    <cellStyle name="_DEM-WP(C) Prod O&amp;M 2007GRC_Book2_Final Order Electric EXHIBIT A-1" xfId="3397" xr:uid="{00000000-0005-0000-0000-00003E0D0000}"/>
    <cellStyle name="_DEM-WP(C) Prod O&amp;M 2007GRC_Book2_Final Order Electric EXHIBIT A-1 2" xfId="3398" xr:uid="{00000000-0005-0000-0000-00003F0D0000}"/>
    <cellStyle name="_DEM-WP(C) Prod O&amp;M 2007GRC_Book2_Final Order Electric EXHIBIT A-1 2 2" xfId="3399" xr:uid="{00000000-0005-0000-0000-0000400D0000}"/>
    <cellStyle name="_DEM-WP(C) Prod O&amp;M 2007GRC_Book2_Final Order Electric EXHIBIT A-1 3" xfId="3400" xr:uid="{00000000-0005-0000-0000-0000410D0000}"/>
    <cellStyle name="_DEM-WP(C) Prod O&amp;M 2007GRC_Confidential Material" xfId="3401" xr:uid="{00000000-0005-0000-0000-0000420D0000}"/>
    <cellStyle name="_DEM-WP(C) Prod O&amp;M 2007GRC_DEM-WP(C) Colstrip 12 Coal Cost Forecast 2010GRC" xfId="3402" xr:uid="{00000000-0005-0000-0000-0000430D0000}"/>
    <cellStyle name="_DEM-WP(C) Prod O&amp;M 2007GRC_DEM-WP(C) Production O&amp;M 2010GRC As-Filed" xfId="3403" xr:uid="{00000000-0005-0000-0000-0000440D0000}"/>
    <cellStyle name="_DEM-WP(C) Prod O&amp;M 2007GRC_DEM-WP(C) Production O&amp;M 2010GRC As-Filed 2" xfId="3404" xr:uid="{00000000-0005-0000-0000-0000450D0000}"/>
    <cellStyle name="_DEM-WP(C) Prod O&amp;M 2007GRC_Electric Rev Req Model (2009 GRC) Rebuttal" xfId="3405" xr:uid="{00000000-0005-0000-0000-0000460D0000}"/>
    <cellStyle name="_DEM-WP(C) Prod O&amp;M 2007GRC_Electric Rev Req Model (2009 GRC) Rebuttal 2" xfId="3406" xr:uid="{00000000-0005-0000-0000-0000470D0000}"/>
    <cellStyle name="_DEM-WP(C) Prod O&amp;M 2007GRC_Electric Rev Req Model (2009 GRC) Rebuttal 2 2" xfId="3407" xr:uid="{00000000-0005-0000-0000-0000480D0000}"/>
    <cellStyle name="_DEM-WP(C) Prod O&amp;M 2007GRC_Electric Rev Req Model (2009 GRC) Rebuttal 3" xfId="3408" xr:uid="{00000000-0005-0000-0000-0000490D0000}"/>
    <cellStyle name="_DEM-WP(C) Prod O&amp;M 2007GRC_Electric Rev Req Model (2009 GRC) Rebuttal REmoval of New  WH Solar AdjustMI" xfId="3409" xr:uid="{00000000-0005-0000-0000-00004A0D0000}"/>
    <cellStyle name="_DEM-WP(C) Prod O&amp;M 2007GRC_Electric Rev Req Model (2009 GRC) Rebuttal REmoval of New  WH Solar AdjustMI 2" xfId="3410" xr:uid="{00000000-0005-0000-0000-00004B0D0000}"/>
    <cellStyle name="_DEM-WP(C) Prod O&amp;M 2007GRC_Electric Rev Req Model (2009 GRC) Rebuttal REmoval of New  WH Solar AdjustMI 2 2" xfId="3411" xr:uid="{00000000-0005-0000-0000-00004C0D0000}"/>
    <cellStyle name="_DEM-WP(C) Prod O&amp;M 2007GRC_Electric Rev Req Model (2009 GRC) Rebuttal REmoval of New  WH Solar AdjustMI 3" xfId="3412" xr:uid="{00000000-0005-0000-0000-00004D0D0000}"/>
    <cellStyle name="_DEM-WP(C) Prod O&amp;M 2007GRC_Electric Rev Req Model (2009 GRC) Revised 01-18-2010" xfId="3413" xr:uid="{00000000-0005-0000-0000-00004E0D0000}"/>
    <cellStyle name="_DEM-WP(C) Prod O&amp;M 2007GRC_Electric Rev Req Model (2009 GRC) Revised 01-18-2010 2" xfId="3414" xr:uid="{00000000-0005-0000-0000-00004F0D0000}"/>
    <cellStyle name="_DEM-WP(C) Prod O&amp;M 2007GRC_Electric Rev Req Model (2009 GRC) Revised 01-18-2010 2 2" xfId="3415" xr:uid="{00000000-0005-0000-0000-0000500D0000}"/>
    <cellStyle name="_DEM-WP(C) Prod O&amp;M 2007GRC_Electric Rev Req Model (2009 GRC) Revised 01-18-2010 3" xfId="3416" xr:uid="{00000000-0005-0000-0000-0000510D0000}"/>
    <cellStyle name="_DEM-WP(C) Prod O&amp;M 2007GRC_Final Order Electric EXHIBIT A-1" xfId="3417" xr:uid="{00000000-0005-0000-0000-0000520D0000}"/>
    <cellStyle name="_DEM-WP(C) Prod O&amp;M 2007GRC_Final Order Electric EXHIBIT A-1 2" xfId="3418" xr:uid="{00000000-0005-0000-0000-0000530D0000}"/>
    <cellStyle name="_DEM-WP(C) Prod O&amp;M 2007GRC_Final Order Electric EXHIBIT A-1 2 2" xfId="3419" xr:uid="{00000000-0005-0000-0000-0000540D0000}"/>
    <cellStyle name="_DEM-WP(C) Prod O&amp;M 2007GRC_Final Order Electric EXHIBIT A-1 3" xfId="3420" xr:uid="{00000000-0005-0000-0000-0000550D0000}"/>
    <cellStyle name="_DEM-WP(C) Prod O&amp;M 2007GRC_Rebuttal Power Costs" xfId="3421" xr:uid="{00000000-0005-0000-0000-0000560D0000}"/>
    <cellStyle name="_DEM-WP(C) Prod O&amp;M 2007GRC_Rebuttal Power Costs 2" xfId="3422" xr:uid="{00000000-0005-0000-0000-0000570D0000}"/>
    <cellStyle name="_DEM-WP(C) Prod O&amp;M 2007GRC_Rebuttal Power Costs 2 2" xfId="3423" xr:uid="{00000000-0005-0000-0000-0000580D0000}"/>
    <cellStyle name="_DEM-WP(C) Prod O&amp;M 2007GRC_Rebuttal Power Costs 3" xfId="3424" xr:uid="{00000000-0005-0000-0000-0000590D0000}"/>
    <cellStyle name="_DEM-WP(C) Prod O&amp;M 2007GRC_Rebuttal Power Costs_Adj Bench DR 3 for Initial Briefs (Electric)" xfId="3425" xr:uid="{00000000-0005-0000-0000-00005A0D0000}"/>
    <cellStyle name="_DEM-WP(C) Prod O&amp;M 2007GRC_Rebuttal Power Costs_Adj Bench DR 3 for Initial Briefs (Electric) 2" xfId="3426" xr:uid="{00000000-0005-0000-0000-00005B0D0000}"/>
    <cellStyle name="_DEM-WP(C) Prod O&amp;M 2007GRC_Rebuttal Power Costs_Adj Bench DR 3 for Initial Briefs (Electric) 2 2" xfId="3427" xr:uid="{00000000-0005-0000-0000-00005C0D0000}"/>
    <cellStyle name="_DEM-WP(C) Prod O&amp;M 2007GRC_Rebuttal Power Costs_Adj Bench DR 3 for Initial Briefs (Electric) 3" xfId="3428" xr:uid="{00000000-0005-0000-0000-00005D0D0000}"/>
    <cellStyle name="_DEM-WP(C) Prod O&amp;M 2007GRC_Rebuttal Power Costs_Electric Rev Req Model (2009 GRC) Rebuttal" xfId="3429" xr:uid="{00000000-0005-0000-0000-00005E0D0000}"/>
    <cellStyle name="_DEM-WP(C) Prod O&amp;M 2007GRC_Rebuttal Power Costs_Electric Rev Req Model (2009 GRC) Rebuttal 2" xfId="3430" xr:uid="{00000000-0005-0000-0000-00005F0D0000}"/>
    <cellStyle name="_DEM-WP(C) Prod O&amp;M 2007GRC_Rebuttal Power Costs_Electric Rev Req Model (2009 GRC) Rebuttal 2 2" xfId="3431" xr:uid="{00000000-0005-0000-0000-0000600D0000}"/>
    <cellStyle name="_DEM-WP(C) Prod O&amp;M 2007GRC_Rebuttal Power Costs_Electric Rev Req Model (2009 GRC) Rebuttal 3" xfId="3432" xr:uid="{00000000-0005-0000-0000-0000610D0000}"/>
    <cellStyle name="_DEM-WP(C) Prod O&amp;M 2007GRC_Rebuttal Power Costs_Electric Rev Req Model (2009 GRC) Rebuttal REmoval of New  WH Solar AdjustMI" xfId="3433" xr:uid="{00000000-0005-0000-0000-0000620D0000}"/>
    <cellStyle name="_DEM-WP(C) Prod O&amp;M 2007GRC_Rebuttal Power Costs_Electric Rev Req Model (2009 GRC) Rebuttal REmoval of New  WH Solar AdjustMI 2" xfId="3434" xr:uid="{00000000-0005-0000-0000-0000630D0000}"/>
    <cellStyle name="_DEM-WP(C) Prod O&amp;M 2007GRC_Rebuttal Power Costs_Electric Rev Req Model (2009 GRC) Rebuttal REmoval of New  WH Solar AdjustMI 2 2" xfId="3435" xr:uid="{00000000-0005-0000-0000-0000640D0000}"/>
    <cellStyle name="_DEM-WP(C) Prod O&amp;M 2007GRC_Rebuttal Power Costs_Electric Rev Req Model (2009 GRC) Rebuttal REmoval of New  WH Solar AdjustMI 3" xfId="3436" xr:uid="{00000000-0005-0000-0000-0000650D0000}"/>
    <cellStyle name="_DEM-WP(C) Prod O&amp;M 2007GRC_Rebuttal Power Costs_Electric Rev Req Model (2009 GRC) Revised 01-18-2010" xfId="3437" xr:uid="{00000000-0005-0000-0000-0000660D0000}"/>
    <cellStyle name="_DEM-WP(C) Prod O&amp;M 2007GRC_Rebuttal Power Costs_Electric Rev Req Model (2009 GRC) Revised 01-18-2010 2" xfId="3438" xr:uid="{00000000-0005-0000-0000-0000670D0000}"/>
    <cellStyle name="_DEM-WP(C) Prod O&amp;M 2007GRC_Rebuttal Power Costs_Electric Rev Req Model (2009 GRC) Revised 01-18-2010 2 2" xfId="3439" xr:uid="{00000000-0005-0000-0000-0000680D0000}"/>
    <cellStyle name="_DEM-WP(C) Prod O&amp;M 2007GRC_Rebuttal Power Costs_Electric Rev Req Model (2009 GRC) Revised 01-18-2010 3" xfId="3440" xr:uid="{00000000-0005-0000-0000-0000690D0000}"/>
    <cellStyle name="_DEM-WP(C) Prod O&amp;M 2007GRC_Rebuttal Power Costs_Final Order Electric EXHIBIT A-1" xfId="3441" xr:uid="{00000000-0005-0000-0000-00006A0D0000}"/>
    <cellStyle name="_DEM-WP(C) Prod O&amp;M 2007GRC_Rebuttal Power Costs_Final Order Electric EXHIBIT A-1 2" xfId="3442" xr:uid="{00000000-0005-0000-0000-00006B0D0000}"/>
    <cellStyle name="_DEM-WP(C) Prod O&amp;M 2007GRC_Rebuttal Power Costs_Final Order Electric EXHIBIT A-1 2 2" xfId="3443" xr:uid="{00000000-0005-0000-0000-00006C0D0000}"/>
    <cellStyle name="_DEM-WP(C) Prod O&amp;M 2007GRC_Rebuttal Power Costs_Final Order Electric EXHIBIT A-1 3" xfId="3444" xr:uid="{00000000-0005-0000-0000-00006D0D0000}"/>
    <cellStyle name="_x0013__DEM-WP(C) Production O&amp;M 2010GRC As-Filed" xfId="3445" xr:uid="{00000000-0005-0000-0000-00006E0D0000}"/>
    <cellStyle name="_x0013__DEM-WP(C) Production O&amp;M 2010GRC As-Filed 2" xfId="3446" xr:uid="{00000000-0005-0000-0000-00006F0D0000}"/>
    <cellStyle name="_DEM-WP(C) Rate Year Sumas by Month Update Corrected" xfId="3447" xr:uid="{00000000-0005-0000-0000-0000700D0000}"/>
    <cellStyle name="_DEM-WP(C) Sumas Proforma 11.14.07" xfId="3448" xr:uid="{00000000-0005-0000-0000-0000710D0000}"/>
    <cellStyle name="_DEM-WP(C) Sumas Proforma 11.5.07" xfId="3449" xr:uid="{00000000-0005-0000-0000-0000720D0000}"/>
    <cellStyle name="_DEM-WP(C) Westside Hydro Data_051007" xfId="3450" xr:uid="{00000000-0005-0000-0000-0000730D0000}"/>
    <cellStyle name="_DEM-WP(C) Westside Hydro Data_051007 2" xfId="3451" xr:uid="{00000000-0005-0000-0000-0000740D0000}"/>
    <cellStyle name="_DEM-WP(C) Westside Hydro Data_051007 2 2" xfId="3452" xr:uid="{00000000-0005-0000-0000-0000750D0000}"/>
    <cellStyle name="_DEM-WP(C) Westside Hydro Data_051007 3" xfId="3453" xr:uid="{00000000-0005-0000-0000-0000760D0000}"/>
    <cellStyle name="_DEM-WP(C) Westside Hydro Data_051007_16.37E Wild Horse Expansion DeferralRevwrkingfile SF" xfId="3454" xr:uid="{00000000-0005-0000-0000-0000770D0000}"/>
    <cellStyle name="_DEM-WP(C) Westside Hydro Data_051007_16.37E Wild Horse Expansion DeferralRevwrkingfile SF 2" xfId="3455" xr:uid="{00000000-0005-0000-0000-0000780D0000}"/>
    <cellStyle name="_DEM-WP(C) Westside Hydro Data_051007_16.37E Wild Horse Expansion DeferralRevwrkingfile SF 2 2" xfId="3456" xr:uid="{00000000-0005-0000-0000-0000790D0000}"/>
    <cellStyle name="_DEM-WP(C) Westside Hydro Data_051007_16.37E Wild Horse Expansion DeferralRevwrkingfile SF 3" xfId="3457" xr:uid="{00000000-0005-0000-0000-00007A0D0000}"/>
    <cellStyle name="_DEM-WP(C) Westside Hydro Data_051007_2009 GRC Compl Filing - Exhibit D" xfId="3458" xr:uid="{00000000-0005-0000-0000-00007B0D0000}"/>
    <cellStyle name="_DEM-WP(C) Westside Hydro Data_051007_2009 GRC Compl Filing - Exhibit D 2" xfId="3459" xr:uid="{00000000-0005-0000-0000-00007C0D0000}"/>
    <cellStyle name="_DEM-WP(C) Westside Hydro Data_051007_Adj Bench DR 3 for Initial Briefs (Electric)" xfId="3460" xr:uid="{00000000-0005-0000-0000-00007D0D0000}"/>
    <cellStyle name="_DEM-WP(C) Westside Hydro Data_051007_Adj Bench DR 3 for Initial Briefs (Electric) 2" xfId="3461" xr:uid="{00000000-0005-0000-0000-00007E0D0000}"/>
    <cellStyle name="_DEM-WP(C) Westside Hydro Data_051007_Adj Bench DR 3 for Initial Briefs (Electric) 2 2" xfId="3462" xr:uid="{00000000-0005-0000-0000-00007F0D0000}"/>
    <cellStyle name="_DEM-WP(C) Westside Hydro Data_051007_Adj Bench DR 3 for Initial Briefs (Electric) 3" xfId="3463" xr:uid="{00000000-0005-0000-0000-0000800D0000}"/>
    <cellStyle name="_DEM-WP(C) Westside Hydro Data_051007_Book1" xfId="3464" xr:uid="{00000000-0005-0000-0000-0000810D0000}"/>
    <cellStyle name="_DEM-WP(C) Westside Hydro Data_051007_Book2" xfId="3465" xr:uid="{00000000-0005-0000-0000-0000820D0000}"/>
    <cellStyle name="_DEM-WP(C) Westside Hydro Data_051007_Book2 2" xfId="3466" xr:uid="{00000000-0005-0000-0000-0000830D0000}"/>
    <cellStyle name="_DEM-WP(C) Westside Hydro Data_051007_Book2 2 2" xfId="3467" xr:uid="{00000000-0005-0000-0000-0000840D0000}"/>
    <cellStyle name="_DEM-WP(C) Westside Hydro Data_051007_Book2 3" xfId="3468" xr:uid="{00000000-0005-0000-0000-0000850D0000}"/>
    <cellStyle name="_DEM-WP(C) Westside Hydro Data_051007_Book4" xfId="3469" xr:uid="{00000000-0005-0000-0000-0000860D0000}"/>
    <cellStyle name="_DEM-WP(C) Westside Hydro Data_051007_Book4 2" xfId="3470" xr:uid="{00000000-0005-0000-0000-0000870D0000}"/>
    <cellStyle name="_DEM-WP(C) Westside Hydro Data_051007_Book4 2 2" xfId="3471" xr:uid="{00000000-0005-0000-0000-0000880D0000}"/>
    <cellStyle name="_DEM-WP(C) Westside Hydro Data_051007_Book4 3" xfId="3472" xr:uid="{00000000-0005-0000-0000-0000890D0000}"/>
    <cellStyle name="_DEM-WP(C) Westside Hydro Data_051007_Electric Rev Req Model (2009 GRC) " xfId="3473" xr:uid="{00000000-0005-0000-0000-00008A0D0000}"/>
    <cellStyle name="_DEM-WP(C) Westside Hydro Data_051007_Electric Rev Req Model (2009 GRC)  2" xfId="3474" xr:uid="{00000000-0005-0000-0000-00008B0D0000}"/>
    <cellStyle name="_DEM-WP(C) Westside Hydro Data_051007_Electric Rev Req Model (2009 GRC)  2 2" xfId="3475" xr:uid="{00000000-0005-0000-0000-00008C0D0000}"/>
    <cellStyle name="_DEM-WP(C) Westside Hydro Data_051007_Electric Rev Req Model (2009 GRC)  3" xfId="3476" xr:uid="{00000000-0005-0000-0000-00008D0D0000}"/>
    <cellStyle name="_DEM-WP(C) Westside Hydro Data_051007_Electric Rev Req Model (2009 GRC) Rebuttal" xfId="3477" xr:uid="{00000000-0005-0000-0000-00008E0D0000}"/>
    <cellStyle name="_DEM-WP(C) Westside Hydro Data_051007_Electric Rev Req Model (2009 GRC) Rebuttal 2" xfId="3478" xr:uid="{00000000-0005-0000-0000-00008F0D0000}"/>
    <cellStyle name="_DEM-WP(C) Westside Hydro Data_051007_Electric Rev Req Model (2009 GRC) Rebuttal 2 2" xfId="3479" xr:uid="{00000000-0005-0000-0000-0000900D0000}"/>
    <cellStyle name="_DEM-WP(C) Westside Hydro Data_051007_Electric Rev Req Model (2009 GRC) Rebuttal 3" xfId="3480" xr:uid="{00000000-0005-0000-0000-0000910D0000}"/>
    <cellStyle name="_DEM-WP(C) Westside Hydro Data_051007_Electric Rev Req Model (2009 GRC) Rebuttal REmoval of New  WH Solar AdjustMI" xfId="3481" xr:uid="{00000000-0005-0000-0000-0000920D0000}"/>
    <cellStyle name="_DEM-WP(C) Westside Hydro Data_051007_Electric Rev Req Model (2009 GRC) Rebuttal REmoval of New  WH Solar AdjustMI 2" xfId="3482" xr:uid="{00000000-0005-0000-0000-0000930D0000}"/>
    <cellStyle name="_DEM-WP(C) Westside Hydro Data_051007_Electric Rev Req Model (2009 GRC) Rebuttal REmoval of New  WH Solar AdjustMI 2 2" xfId="3483" xr:uid="{00000000-0005-0000-0000-0000940D0000}"/>
    <cellStyle name="_DEM-WP(C) Westside Hydro Data_051007_Electric Rev Req Model (2009 GRC) Rebuttal REmoval of New  WH Solar AdjustMI 3" xfId="3484" xr:uid="{00000000-0005-0000-0000-0000950D0000}"/>
    <cellStyle name="_DEM-WP(C) Westside Hydro Data_051007_Electric Rev Req Model (2009 GRC) Revised 01-18-2010" xfId="3485" xr:uid="{00000000-0005-0000-0000-0000960D0000}"/>
    <cellStyle name="_DEM-WP(C) Westside Hydro Data_051007_Electric Rev Req Model (2009 GRC) Revised 01-18-2010 2" xfId="3486" xr:uid="{00000000-0005-0000-0000-0000970D0000}"/>
    <cellStyle name="_DEM-WP(C) Westside Hydro Data_051007_Electric Rev Req Model (2009 GRC) Revised 01-18-2010 2 2" xfId="3487" xr:uid="{00000000-0005-0000-0000-0000980D0000}"/>
    <cellStyle name="_DEM-WP(C) Westside Hydro Data_051007_Electric Rev Req Model (2009 GRC) Revised 01-18-2010 3" xfId="3488" xr:uid="{00000000-0005-0000-0000-0000990D0000}"/>
    <cellStyle name="_DEM-WP(C) Westside Hydro Data_051007_Electric Rev Req Model (2010 GRC)" xfId="3489" xr:uid="{00000000-0005-0000-0000-00009A0D0000}"/>
    <cellStyle name="_DEM-WP(C) Westside Hydro Data_051007_Electric Rev Req Model (2010 GRC) SF" xfId="3490" xr:uid="{00000000-0005-0000-0000-00009B0D0000}"/>
    <cellStyle name="_DEM-WP(C) Westside Hydro Data_051007_Final Order Electric" xfId="3491" xr:uid="{00000000-0005-0000-0000-00009C0D0000}"/>
    <cellStyle name="_DEM-WP(C) Westside Hydro Data_051007_Final Order Electric EXHIBIT A-1" xfId="3492" xr:uid="{00000000-0005-0000-0000-00009D0D0000}"/>
    <cellStyle name="_DEM-WP(C) Westside Hydro Data_051007_Final Order Electric EXHIBIT A-1 2" xfId="3493" xr:uid="{00000000-0005-0000-0000-00009E0D0000}"/>
    <cellStyle name="_DEM-WP(C) Westside Hydro Data_051007_Final Order Electric EXHIBIT A-1 2 2" xfId="3494" xr:uid="{00000000-0005-0000-0000-00009F0D0000}"/>
    <cellStyle name="_DEM-WP(C) Westside Hydro Data_051007_Final Order Electric EXHIBIT A-1 3" xfId="3495" xr:uid="{00000000-0005-0000-0000-0000A00D0000}"/>
    <cellStyle name="_DEM-WP(C) Westside Hydro Data_051007_NIM Summary" xfId="3496" xr:uid="{00000000-0005-0000-0000-0000A10D0000}"/>
    <cellStyle name="_DEM-WP(C) Westside Hydro Data_051007_NIM Summary 2" xfId="3497" xr:uid="{00000000-0005-0000-0000-0000A20D0000}"/>
    <cellStyle name="_DEM-WP(C) Westside Hydro Data_051007_Power Costs - Comparison bx Rbtl-Staff-Jt-PC" xfId="3498" xr:uid="{00000000-0005-0000-0000-0000A30D0000}"/>
    <cellStyle name="_DEM-WP(C) Westside Hydro Data_051007_Power Costs - Comparison bx Rbtl-Staff-Jt-PC 2" xfId="3499" xr:uid="{00000000-0005-0000-0000-0000A40D0000}"/>
    <cellStyle name="_DEM-WP(C) Westside Hydro Data_051007_Power Costs - Comparison bx Rbtl-Staff-Jt-PC 2 2" xfId="3500" xr:uid="{00000000-0005-0000-0000-0000A50D0000}"/>
    <cellStyle name="_DEM-WP(C) Westside Hydro Data_051007_Power Costs - Comparison bx Rbtl-Staff-Jt-PC 3" xfId="3501" xr:uid="{00000000-0005-0000-0000-0000A60D0000}"/>
    <cellStyle name="_DEM-WP(C) Westside Hydro Data_051007_Rebuttal Power Costs" xfId="3502" xr:uid="{00000000-0005-0000-0000-0000A70D0000}"/>
    <cellStyle name="_DEM-WP(C) Westside Hydro Data_051007_Rebuttal Power Costs 2" xfId="3503" xr:uid="{00000000-0005-0000-0000-0000A80D0000}"/>
    <cellStyle name="_DEM-WP(C) Westside Hydro Data_051007_Rebuttal Power Costs 2 2" xfId="3504" xr:uid="{00000000-0005-0000-0000-0000A90D0000}"/>
    <cellStyle name="_DEM-WP(C) Westside Hydro Data_051007_Rebuttal Power Costs 3" xfId="3505" xr:uid="{00000000-0005-0000-0000-0000AA0D0000}"/>
    <cellStyle name="_DEM-WP(C) Westside Hydro Data_051007_TENASKA REGULATORY ASSET" xfId="3506" xr:uid="{00000000-0005-0000-0000-0000AB0D0000}"/>
    <cellStyle name="_DEM-WP(C) Westside Hydro Data_051007_TENASKA REGULATORY ASSET 2" xfId="3507" xr:uid="{00000000-0005-0000-0000-0000AC0D0000}"/>
    <cellStyle name="_DEM-WP(C) Westside Hydro Data_051007_TENASKA REGULATORY ASSET 2 2" xfId="3508" xr:uid="{00000000-0005-0000-0000-0000AD0D0000}"/>
    <cellStyle name="_DEM-WP(C) Westside Hydro Data_051007_TENASKA REGULATORY ASSET 3" xfId="3509" xr:uid="{00000000-0005-0000-0000-0000AE0D0000}"/>
    <cellStyle name="_Elec Peak Capacity Need_2008-2029_032709_Wind 5% Cap" xfId="3510" xr:uid="{00000000-0005-0000-0000-0000AF0D0000}"/>
    <cellStyle name="_Elec Peak Capacity Need_2008-2029_032709_Wind 5% Cap 2" xfId="3511" xr:uid="{00000000-0005-0000-0000-0000B00D0000}"/>
    <cellStyle name="_Elec Peak Capacity Need_2008-2029_032709_Wind 5% Cap_NIM Summary" xfId="3512" xr:uid="{00000000-0005-0000-0000-0000B10D0000}"/>
    <cellStyle name="_Elec Peak Capacity Need_2008-2029_032709_Wind 5% Cap_NIM Summary 2" xfId="3513" xr:uid="{00000000-0005-0000-0000-0000B20D0000}"/>
    <cellStyle name="_Elec Peak Capacity Need_2008-2029_032709_Wind 5% Cap-ST-Adj-PJP1" xfId="3514" xr:uid="{00000000-0005-0000-0000-0000B30D0000}"/>
    <cellStyle name="_Elec Peak Capacity Need_2008-2029_032709_Wind 5% Cap-ST-Adj-PJP1 2" xfId="3515" xr:uid="{00000000-0005-0000-0000-0000B40D0000}"/>
    <cellStyle name="_Elec Peak Capacity Need_2008-2029_032709_Wind 5% Cap-ST-Adj-PJP1_NIM Summary" xfId="3516" xr:uid="{00000000-0005-0000-0000-0000B50D0000}"/>
    <cellStyle name="_Elec Peak Capacity Need_2008-2029_032709_Wind 5% Cap-ST-Adj-PJP1_NIM Summary 2" xfId="3517" xr:uid="{00000000-0005-0000-0000-0000B60D0000}"/>
    <cellStyle name="_Elec Peak Capacity Need_2008-2029_120908_Wind 5% Cap_Low" xfId="3518" xr:uid="{00000000-0005-0000-0000-0000B70D0000}"/>
    <cellStyle name="_Elec Peak Capacity Need_2008-2029_120908_Wind 5% Cap_Low 2" xfId="3519" xr:uid="{00000000-0005-0000-0000-0000B80D0000}"/>
    <cellStyle name="_Elec Peak Capacity Need_2008-2029_120908_Wind 5% Cap_Low_NIM Summary" xfId="3520" xr:uid="{00000000-0005-0000-0000-0000B90D0000}"/>
    <cellStyle name="_Elec Peak Capacity Need_2008-2029_120908_Wind 5% Cap_Low_NIM Summary 2" xfId="3521" xr:uid="{00000000-0005-0000-0000-0000BA0D0000}"/>
    <cellStyle name="_Elec Peak Capacity Need_2008-2029_Wind 5% Cap_050809" xfId="3522" xr:uid="{00000000-0005-0000-0000-0000BB0D0000}"/>
    <cellStyle name="_Elec Peak Capacity Need_2008-2029_Wind 5% Cap_050809 2" xfId="3523" xr:uid="{00000000-0005-0000-0000-0000BC0D0000}"/>
    <cellStyle name="_Elec Peak Capacity Need_2008-2029_Wind 5% Cap_050809_NIM Summary" xfId="3524" xr:uid="{00000000-0005-0000-0000-0000BD0D0000}"/>
    <cellStyle name="_Elec Peak Capacity Need_2008-2029_Wind 5% Cap_050809_NIM Summary 2" xfId="3525" xr:uid="{00000000-0005-0000-0000-0000BE0D0000}"/>
    <cellStyle name="_x0013__Electric Rev Req Model (2009 GRC) " xfId="3526" xr:uid="{00000000-0005-0000-0000-0000BF0D0000}"/>
    <cellStyle name="_x0013__Electric Rev Req Model (2009 GRC)  2" xfId="3527" xr:uid="{00000000-0005-0000-0000-0000C00D0000}"/>
    <cellStyle name="_x0013__Electric Rev Req Model (2009 GRC)  2 2" xfId="3528" xr:uid="{00000000-0005-0000-0000-0000C10D0000}"/>
    <cellStyle name="_x0013__Electric Rev Req Model (2009 GRC)  3" xfId="3529" xr:uid="{00000000-0005-0000-0000-0000C20D0000}"/>
    <cellStyle name="_x0013__Electric Rev Req Model (2009 GRC) Rebuttal" xfId="3530" xr:uid="{00000000-0005-0000-0000-0000C30D0000}"/>
    <cellStyle name="_x0013__Electric Rev Req Model (2009 GRC) Rebuttal 2" xfId="3531" xr:uid="{00000000-0005-0000-0000-0000C40D0000}"/>
    <cellStyle name="_x0013__Electric Rev Req Model (2009 GRC) Rebuttal 2 2" xfId="3532" xr:uid="{00000000-0005-0000-0000-0000C50D0000}"/>
    <cellStyle name="_x0013__Electric Rev Req Model (2009 GRC) Rebuttal 3" xfId="3533" xr:uid="{00000000-0005-0000-0000-0000C60D0000}"/>
    <cellStyle name="_x0013__Electric Rev Req Model (2009 GRC) Rebuttal REmoval of New  WH Solar AdjustMI" xfId="3534" xr:uid="{00000000-0005-0000-0000-0000C70D0000}"/>
    <cellStyle name="_x0013__Electric Rev Req Model (2009 GRC) Rebuttal REmoval of New  WH Solar AdjustMI 2" xfId="3535" xr:uid="{00000000-0005-0000-0000-0000C80D0000}"/>
    <cellStyle name="_x0013__Electric Rev Req Model (2009 GRC) Rebuttal REmoval of New  WH Solar AdjustMI 2 2" xfId="3536" xr:uid="{00000000-0005-0000-0000-0000C90D0000}"/>
    <cellStyle name="_x0013__Electric Rev Req Model (2009 GRC) Rebuttal REmoval of New  WH Solar AdjustMI 3" xfId="3537" xr:uid="{00000000-0005-0000-0000-0000CA0D0000}"/>
    <cellStyle name="_x0013__Electric Rev Req Model (2009 GRC) Revised 01-18-2010" xfId="3538" xr:uid="{00000000-0005-0000-0000-0000CB0D0000}"/>
    <cellStyle name="_x0013__Electric Rev Req Model (2009 GRC) Revised 01-18-2010 2" xfId="3539" xr:uid="{00000000-0005-0000-0000-0000CC0D0000}"/>
    <cellStyle name="_x0013__Electric Rev Req Model (2009 GRC) Revised 01-18-2010 2 2" xfId="3540" xr:uid="{00000000-0005-0000-0000-0000CD0D0000}"/>
    <cellStyle name="_x0013__Electric Rev Req Model (2009 GRC) Revised 01-18-2010 3" xfId="3541" xr:uid="{00000000-0005-0000-0000-0000CE0D0000}"/>
    <cellStyle name="_x0013__Electric Rev Req Model (2010 GRC)" xfId="3542" xr:uid="{00000000-0005-0000-0000-0000CF0D0000}"/>
    <cellStyle name="_x0013__Electric Rev Req Model (2010 GRC) SF" xfId="3543" xr:uid="{00000000-0005-0000-0000-0000D00D0000}"/>
    <cellStyle name="_ENCOGEN_WBOOK" xfId="3544" xr:uid="{00000000-0005-0000-0000-0000D10D0000}"/>
    <cellStyle name="_ENCOGEN_WBOOK 2" xfId="3545" xr:uid="{00000000-0005-0000-0000-0000D20D0000}"/>
    <cellStyle name="_ENCOGEN_WBOOK_NIM Summary" xfId="3546" xr:uid="{00000000-0005-0000-0000-0000D30D0000}"/>
    <cellStyle name="_ENCOGEN_WBOOK_NIM Summary 2" xfId="3547" xr:uid="{00000000-0005-0000-0000-0000D40D0000}"/>
    <cellStyle name="_x0013__Final Order Electric EXHIBIT A-1" xfId="3548" xr:uid="{00000000-0005-0000-0000-0000D50D0000}"/>
    <cellStyle name="_x0013__Final Order Electric EXHIBIT A-1 2" xfId="3549" xr:uid="{00000000-0005-0000-0000-0000D60D0000}"/>
    <cellStyle name="_x0013__Final Order Electric EXHIBIT A-1 2 2" xfId="3550" xr:uid="{00000000-0005-0000-0000-0000D70D0000}"/>
    <cellStyle name="_x0013__Final Order Electric EXHIBIT A-1 3" xfId="3551" xr:uid="{00000000-0005-0000-0000-0000D80D0000}"/>
    <cellStyle name="_Fixed Gas Transport 1 19 09" xfId="3552" xr:uid="{00000000-0005-0000-0000-0000D90D0000}"/>
    <cellStyle name="_Fixed Gas Transport 1 19 09 2" xfId="3553" xr:uid="{00000000-0005-0000-0000-0000DA0D0000}"/>
    <cellStyle name="_Fixed Gas Transport 1 19 09 2 2" xfId="3554" xr:uid="{00000000-0005-0000-0000-0000DB0D0000}"/>
    <cellStyle name="_Fixed Gas Transport 1 19 09 3" xfId="3555" xr:uid="{00000000-0005-0000-0000-0000DC0D0000}"/>
    <cellStyle name="_Fuel Prices 4-14" xfId="3556" xr:uid="{00000000-0005-0000-0000-0000DD0D0000}"/>
    <cellStyle name="_Fuel Prices 4-14 2" xfId="3557" xr:uid="{00000000-0005-0000-0000-0000DE0D0000}"/>
    <cellStyle name="_Fuel Prices 4-14 2 2" xfId="3558" xr:uid="{00000000-0005-0000-0000-0000DF0D0000}"/>
    <cellStyle name="_Fuel Prices 4-14 2 2 2" xfId="3559" xr:uid="{00000000-0005-0000-0000-0000E00D0000}"/>
    <cellStyle name="_Fuel Prices 4-14 2 3" xfId="3560" xr:uid="{00000000-0005-0000-0000-0000E10D0000}"/>
    <cellStyle name="_Fuel Prices 4-14 3" xfId="3561" xr:uid="{00000000-0005-0000-0000-0000E20D0000}"/>
    <cellStyle name="_Fuel Prices 4-14 3 2" xfId="3562" xr:uid="{00000000-0005-0000-0000-0000E30D0000}"/>
    <cellStyle name="_Fuel Prices 4-14 4" xfId="3563" xr:uid="{00000000-0005-0000-0000-0000E40D0000}"/>
    <cellStyle name="_Fuel Prices 4-14 4 2" xfId="3564" xr:uid="{00000000-0005-0000-0000-0000E50D0000}"/>
    <cellStyle name="_Fuel Prices 4-14 5" xfId="3565" xr:uid="{00000000-0005-0000-0000-0000E60D0000}"/>
    <cellStyle name="_Fuel Prices 4-14_04 07E Wild Horse Wind Expansion (C) (2)" xfId="3566" xr:uid="{00000000-0005-0000-0000-0000E70D0000}"/>
    <cellStyle name="_Fuel Prices 4-14_04 07E Wild Horse Wind Expansion (C) (2) 2" xfId="3567" xr:uid="{00000000-0005-0000-0000-0000E80D0000}"/>
    <cellStyle name="_Fuel Prices 4-14_04 07E Wild Horse Wind Expansion (C) (2) 2 2" xfId="3568" xr:uid="{00000000-0005-0000-0000-0000E90D0000}"/>
    <cellStyle name="_Fuel Prices 4-14_04 07E Wild Horse Wind Expansion (C) (2) 3" xfId="3569" xr:uid="{00000000-0005-0000-0000-0000EA0D0000}"/>
    <cellStyle name="_Fuel Prices 4-14_04 07E Wild Horse Wind Expansion (C) (2)_Adj Bench DR 3 for Initial Briefs (Electric)" xfId="3570" xr:uid="{00000000-0005-0000-0000-0000EB0D0000}"/>
    <cellStyle name="_Fuel Prices 4-14_04 07E Wild Horse Wind Expansion (C) (2)_Adj Bench DR 3 for Initial Briefs (Electric) 2" xfId="3571" xr:uid="{00000000-0005-0000-0000-0000EC0D0000}"/>
    <cellStyle name="_Fuel Prices 4-14_04 07E Wild Horse Wind Expansion (C) (2)_Adj Bench DR 3 for Initial Briefs (Electric) 2 2" xfId="3572" xr:uid="{00000000-0005-0000-0000-0000ED0D0000}"/>
    <cellStyle name="_Fuel Prices 4-14_04 07E Wild Horse Wind Expansion (C) (2)_Adj Bench DR 3 for Initial Briefs (Electric) 3" xfId="3573" xr:uid="{00000000-0005-0000-0000-0000EE0D0000}"/>
    <cellStyle name="_Fuel Prices 4-14_04 07E Wild Horse Wind Expansion (C) (2)_Book1" xfId="3574" xr:uid="{00000000-0005-0000-0000-0000EF0D0000}"/>
    <cellStyle name="_Fuel Prices 4-14_04 07E Wild Horse Wind Expansion (C) (2)_Electric Rev Req Model (2009 GRC) " xfId="3575" xr:uid="{00000000-0005-0000-0000-0000F00D0000}"/>
    <cellStyle name="_Fuel Prices 4-14_04 07E Wild Horse Wind Expansion (C) (2)_Electric Rev Req Model (2009 GRC)  2" xfId="3576" xr:uid="{00000000-0005-0000-0000-0000F10D0000}"/>
    <cellStyle name="_Fuel Prices 4-14_04 07E Wild Horse Wind Expansion (C) (2)_Electric Rev Req Model (2009 GRC)  2 2" xfId="3577" xr:uid="{00000000-0005-0000-0000-0000F20D0000}"/>
    <cellStyle name="_Fuel Prices 4-14_04 07E Wild Horse Wind Expansion (C) (2)_Electric Rev Req Model (2009 GRC)  3" xfId="3578" xr:uid="{00000000-0005-0000-0000-0000F30D0000}"/>
    <cellStyle name="_Fuel Prices 4-14_04 07E Wild Horse Wind Expansion (C) (2)_Electric Rev Req Model (2009 GRC) Rebuttal" xfId="3579" xr:uid="{00000000-0005-0000-0000-0000F40D0000}"/>
    <cellStyle name="_Fuel Prices 4-14_04 07E Wild Horse Wind Expansion (C) (2)_Electric Rev Req Model (2009 GRC) Rebuttal 2" xfId="3580" xr:uid="{00000000-0005-0000-0000-0000F50D0000}"/>
    <cellStyle name="_Fuel Prices 4-14_04 07E Wild Horse Wind Expansion (C) (2)_Electric Rev Req Model (2009 GRC) Rebuttal 2 2" xfId="3581" xr:uid="{00000000-0005-0000-0000-0000F60D0000}"/>
    <cellStyle name="_Fuel Prices 4-14_04 07E Wild Horse Wind Expansion (C) (2)_Electric Rev Req Model (2009 GRC) Rebuttal 3" xfId="3582" xr:uid="{00000000-0005-0000-0000-0000F70D0000}"/>
    <cellStyle name="_Fuel Prices 4-14_04 07E Wild Horse Wind Expansion (C) (2)_Electric Rev Req Model (2009 GRC) Rebuttal REmoval of New  WH Solar AdjustMI" xfId="3583" xr:uid="{00000000-0005-0000-0000-0000F80D0000}"/>
    <cellStyle name="_Fuel Prices 4-14_04 07E Wild Horse Wind Expansion (C) (2)_Electric Rev Req Model (2009 GRC) Rebuttal REmoval of New  WH Solar AdjustMI 2" xfId="3584" xr:uid="{00000000-0005-0000-0000-0000F90D0000}"/>
    <cellStyle name="_Fuel Prices 4-14_04 07E Wild Horse Wind Expansion (C) (2)_Electric Rev Req Model (2009 GRC) Rebuttal REmoval of New  WH Solar AdjustMI 2 2" xfId="3585" xr:uid="{00000000-0005-0000-0000-0000FA0D0000}"/>
    <cellStyle name="_Fuel Prices 4-14_04 07E Wild Horse Wind Expansion (C) (2)_Electric Rev Req Model (2009 GRC) Rebuttal REmoval of New  WH Solar AdjustMI 3" xfId="3586" xr:uid="{00000000-0005-0000-0000-0000FB0D0000}"/>
    <cellStyle name="_Fuel Prices 4-14_04 07E Wild Horse Wind Expansion (C) (2)_Electric Rev Req Model (2009 GRC) Revised 01-18-2010" xfId="3587" xr:uid="{00000000-0005-0000-0000-0000FC0D0000}"/>
    <cellStyle name="_Fuel Prices 4-14_04 07E Wild Horse Wind Expansion (C) (2)_Electric Rev Req Model (2009 GRC) Revised 01-18-2010 2" xfId="3588" xr:uid="{00000000-0005-0000-0000-0000FD0D0000}"/>
    <cellStyle name="_Fuel Prices 4-14_04 07E Wild Horse Wind Expansion (C) (2)_Electric Rev Req Model (2009 GRC) Revised 01-18-2010 2 2" xfId="3589" xr:uid="{00000000-0005-0000-0000-0000FE0D0000}"/>
    <cellStyle name="_Fuel Prices 4-14_04 07E Wild Horse Wind Expansion (C) (2)_Electric Rev Req Model (2009 GRC) Revised 01-18-2010 3" xfId="3590" xr:uid="{00000000-0005-0000-0000-0000FF0D0000}"/>
    <cellStyle name="_Fuel Prices 4-14_04 07E Wild Horse Wind Expansion (C) (2)_Electric Rev Req Model (2010 GRC)" xfId="3591" xr:uid="{00000000-0005-0000-0000-0000000E0000}"/>
    <cellStyle name="_Fuel Prices 4-14_04 07E Wild Horse Wind Expansion (C) (2)_Electric Rev Req Model (2010 GRC) SF" xfId="3592" xr:uid="{00000000-0005-0000-0000-0000010E0000}"/>
    <cellStyle name="_Fuel Prices 4-14_04 07E Wild Horse Wind Expansion (C) (2)_Final Order Electric EXHIBIT A-1" xfId="3593" xr:uid="{00000000-0005-0000-0000-0000020E0000}"/>
    <cellStyle name="_Fuel Prices 4-14_04 07E Wild Horse Wind Expansion (C) (2)_Final Order Electric EXHIBIT A-1 2" xfId="3594" xr:uid="{00000000-0005-0000-0000-0000030E0000}"/>
    <cellStyle name="_Fuel Prices 4-14_04 07E Wild Horse Wind Expansion (C) (2)_Final Order Electric EXHIBIT A-1 2 2" xfId="3595" xr:uid="{00000000-0005-0000-0000-0000040E0000}"/>
    <cellStyle name="_Fuel Prices 4-14_04 07E Wild Horse Wind Expansion (C) (2)_Final Order Electric EXHIBIT A-1 3" xfId="3596" xr:uid="{00000000-0005-0000-0000-0000050E0000}"/>
    <cellStyle name="_Fuel Prices 4-14_04 07E Wild Horse Wind Expansion (C) (2)_TENASKA REGULATORY ASSET" xfId="3597" xr:uid="{00000000-0005-0000-0000-0000060E0000}"/>
    <cellStyle name="_Fuel Prices 4-14_04 07E Wild Horse Wind Expansion (C) (2)_TENASKA REGULATORY ASSET 2" xfId="3598" xr:uid="{00000000-0005-0000-0000-0000070E0000}"/>
    <cellStyle name="_Fuel Prices 4-14_04 07E Wild Horse Wind Expansion (C) (2)_TENASKA REGULATORY ASSET 2 2" xfId="3599" xr:uid="{00000000-0005-0000-0000-0000080E0000}"/>
    <cellStyle name="_Fuel Prices 4-14_04 07E Wild Horse Wind Expansion (C) (2)_TENASKA REGULATORY ASSET 3" xfId="3600" xr:uid="{00000000-0005-0000-0000-0000090E0000}"/>
    <cellStyle name="_Fuel Prices 4-14_16.37E Wild Horse Expansion DeferralRevwrkingfile SF" xfId="3601" xr:uid="{00000000-0005-0000-0000-00000A0E0000}"/>
    <cellStyle name="_Fuel Prices 4-14_16.37E Wild Horse Expansion DeferralRevwrkingfile SF 2" xfId="3602" xr:uid="{00000000-0005-0000-0000-00000B0E0000}"/>
    <cellStyle name="_Fuel Prices 4-14_16.37E Wild Horse Expansion DeferralRevwrkingfile SF 2 2" xfId="3603" xr:uid="{00000000-0005-0000-0000-00000C0E0000}"/>
    <cellStyle name="_Fuel Prices 4-14_16.37E Wild Horse Expansion DeferralRevwrkingfile SF 3" xfId="3604" xr:uid="{00000000-0005-0000-0000-00000D0E0000}"/>
    <cellStyle name="_Fuel Prices 4-14_2009 Compliance Filing PCA Exhibits for GRC" xfId="3605" xr:uid="{00000000-0005-0000-0000-00000E0E0000}"/>
    <cellStyle name="_Fuel Prices 4-14_2009 GRC Compl Filing - Exhibit D" xfId="3606" xr:uid="{00000000-0005-0000-0000-00000F0E0000}"/>
    <cellStyle name="_Fuel Prices 4-14_2009 GRC Compl Filing - Exhibit D 2" xfId="3607" xr:uid="{00000000-0005-0000-0000-0000100E0000}"/>
    <cellStyle name="_Fuel Prices 4-14_3.01 Income Statement" xfId="3608" xr:uid="{00000000-0005-0000-0000-0000110E0000}"/>
    <cellStyle name="_Fuel Prices 4-14_4 31 Regulatory Assets and Liabilities  7 06- Exhibit D" xfId="3609" xr:uid="{00000000-0005-0000-0000-0000120E0000}"/>
    <cellStyle name="_Fuel Prices 4-14_4 31 Regulatory Assets and Liabilities  7 06- Exhibit D 2" xfId="3610" xr:uid="{00000000-0005-0000-0000-0000130E0000}"/>
    <cellStyle name="_Fuel Prices 4-14_4 31 Regulatory Assets and Liabilities  7 06- Exhibit D 2 2" xfId="3611" xr:uid="{00000000-0005-0000-0000-0000140E0000}"/>
    <cellStyle name="_Fuel Prices 4-14_4 31 Regulatory Assets and Liabilities  7 06- Exhibit D 3" xfId="3612" xr:uid="{00000000-0005-0000-0000-0000150E0000}"/>
    <cellStyle name="_Fuel Prices 4-14_4 31 Regulatory Assets and Liabilities  7 06- Exhibit D_NIM Summary" xfId="3613" xr:uid="{00000000-0005-0000-0000-0000160E0000}"/>
    <cellStyle name="_Fuel Prices 4-14_4 31 Regulatory Assets and Liabilities  7 06- Exhibit D_NIM Summary 2" xfId="3614" xr:uid="{00000000-0005-0000-0000-0000170E0000}"/>
    <cellStyle name="_Fuel Prices 4-14_4 32 Regulatory Assets and Liabilities  7 06- Exhibit D" xfId="3615" xr:uid="{00000000-0005-0000-0000-0000180E0000}"/>
    <cellStyle name="_Fuel Prices 4-14_4 32 Regulatory Assets and Liabilities  7 06- Exhibit D 2" xfId="3616" xr:uid="{00000000-0005-0000-0000-0000190E0000}"/>
    <cellStyle name="_Fuel Prices 4-14_4 32 Regulatory Assets and Liabilities  7 06- Exhibit D 2 2" xfId="3617" xr:uid="{00000000-0005-0000-0000-00001A0E0000}"/>
    <cellStyle name="_Fuel Prices 4-14_4 32 Regulatory Assets and Liabilities  7 06- Exhibit D 3" xfId="3618" xr:uid="{00000000-0005-0000-0000-00001B0E0000}"/>
    <cellStyle name="_Fuel Prices 4-14_4 32 Regulatory Assets and Liabilities  7 06- Exhibit D_NIM Summary" xfId="3619" xr:uid="{00000000-0005-0000-0000-00001C0E0000}"/>
    <cellStyle name="_Fuel Prices 4-14_4 32 Regulatory Assets and Liabilities  7 06- Exhibit D_NIM Summary 2" xfId="3620" xr:uid="{00000000-0005-0000-0000-00001D0E0000}"/>
    <cellStyle name="_Fuel Prices 4-14_AURORA Total New" xfId="3621" xr:uid="{00000000-0005-0000-0000-00001E0E0000}"/>
    <cellStyle name="_Fuel Prices 4-14_AURORA Total New 2" xfId="3622" xr:uid="{00000000-0005-0000-0000-00001F0E0000}"/>
    <cellStyle name="_Fuel Prices 4-14_Book2" xfId="3623" xr:uid="{00000000-0005-0000-0000-0000200E0000}"/>
    <cellStyle name="_Fuel Prices 4-14_Book2 2" xfId="3624" xr:uid="{00000000-0005-0000-0000-0000210E0000}"/>
    <cellStyle name="_Fuel Prices 4-14_Book2 2 2" xfId="3625" xr:uid="{00000000-0005-0000-0000-0000220E0000}"/>
    <cellStyle name="_Fuel Prices 4-14_Book2 3" xfId="3626" xr:uid="{00000000-0005-0000-0000-0000230E0000}"/>
    <cellStyle name="_Fuel Prices 4-14_Book2_Adj Bench DR 3 for Initial Briefs (Electric)" xfId="3627" xr:uid="{00000000-0005-0000-0000-0000240E0000}"/>
    <cellStyle name="_Fuel Prices 4-14_Book2_Adj Bench DR 3 for Initial Briefs (Electric) 2" xfId="3628" xr:uid="{00000000-0005-0000-0000-0000250E0000}"/>
    <cellStyle name="_Fuel Prices 4-14_Book2_Adj Bench DR 3 for Initial Briefs (Electric) 2 2" xfId="3629" xr:uid="{00000000-0005-0000-0000-0000260E0000}"/>
    <cellStyle name="_Fuel Prices 4-14_Book2_Adj Bench DR 3 for Initial Briefs (Electric) 3" xfId="3630" xr:uid="{00000000-0005-0000-0000-0000270E0000}"/>
    <cellStyle name="_Fuel Prices 4-14_Book2_Electric Rev Req Model (2009 GRC) Rebuttal" xfId="3631" xr:uid="{00000000-0005-0000-0000-0000280E0000}"/>
    <cellStyle name="_Fuel Prices 4-14_Book2_Electric Rev Req Model (2009 GRC) Rebuttal 2" xfId="3632" xr:uid="{00000000-0005-0000-0000-0000290E0000}"/>
    <cellStyle name="_Fuel Prices 4-14_Book2_Electric Rev Req Model (2009 GRC) Rebuttal 2 2" xfId="3633" xr:uid="{00000000-0005-0000-0000-00002A0E0000}"/>
    <cellStyle name="_Fuel Prices 4-14_Book2_Electric Rev Req Model (2009 GRC) Rebuttal 3" xfId="3634" xr:uid="{00000000-0005-0000-0000-00002B0E0000}"/>
    <cellStyle name="_Fuel Prices 4-14_Book2_Electric Rev Req Model (2009 GRC) Rebuttal REmoval of New  WH Solar AdjustMI" xfId="3635" xr:uid="{00000000-0005-0000-0000-00002C0E0000}"/>
    <cellStyle name="_Fuel Prices 4-14_Book2_Electric Rev Req Model (2009 GRC) Rebuttal REmoval of New  WH Solar AdjustMI 2" xfId="3636" xr:uid="{00000000-0005-0000-0000-00002D0E0000}"/>
    <cellStyle name="_Fuel Prices 4-14_Book2_Electric Rev Req Model (2009 GRC) Rebuttal REmoval of New  WH Solar AdjustMI 2 2" xfId="3637" xr:uid="{00000000-0005-0000-0000-00002E0E0000}"/>
    <cellStyle name="_Fuel Prices 4-14_Book2_Electric Rev Req Model (2009 GRC) Rebuttal REmoval of New  WH Solar AdjustMI 3" xfId="3638" xr:uid="{00000000-0005-0000-0000-00002F0E0000}"/>
    <cellStyle name="_Fuel Prices 4-14_Book2_Electric Rev Req Model (2009 GRC) Revised 01-18-2010" xfId="3639" xr:uid="{00000000-0005-0000-0000-0000300E0000}"/>
    <cellStyle name="_Fuel Prices 4-14_Book2_Electric Rev Req Model (2009 GRC) Revised 01-18-2010 2" xfId="3640" xr:uid="{00000000-0005-0000-0000-0000310E0000}"/>
    <cellStyle name="_Fuel Prices 4-14_Book2_Electric Rev Req Model (2009 GRC) Revised 01-18-2010 2 2" xfId="3641" xr:uid="{00000000-0005-0000-0000-0000320E0000}"/>
    <cellStyle name="_Fuel Prices 4-14_Book2_Electric Rev Req Model (2009 GRC) Revised 01-18-2010 3" xfId="3642" xr:uid="{00000000-0005-0000-0000-0000330E0000}"/>
    <cellStyle name="_Fuel Prices 4-14_Book2_Final Order Electric EXHIBIT A-1" xfId="3643" xr:uid="{00000000-0005-0000-0000-0000340E0000}"/>
    <cellStyle name="_Fuel Prices 4-14_Book2_Final Order Electric EXHIBIT A-1 2" xfId="3644" xr:uid="{00000000-0005-0000-0000-0000350E0000}"/>
    <cellStyle name="_Fuel Prices 4-14_Book2_Final Order Electric EXHIBIT A-1 2 2" xfId="3645" xr:uid="{00000000-0005-0000-0000-0000360E0000}"/>
    <cellStyle name="_Fuel Prices 4-14_Book2_Final Order Electric EXHIBIT A-1 3" xfId="3646" xr:uid="{00000000-0005-0000-0000-0000370E0000}"/>
    <cellStyle name="_Fuel Prices 4-14_Book4" xfId="3647" xr:uid="{00000000-0005-0000-0000-0000380E0000}"/>
    <cellStyle name="_Fuel Prices 4-14_Book4 2" xfId="3648" xr:uid="{00000000-0005-0000-0000-0000390E0000}"/>
    <cellStyle name="_Fuel Prices 4-14_Book4 2 2" xfId="3649" xr:uid="{00000000-0005-0000-0000-00003A0E0000}"/>
    <cellStyle name="_Fuel Prices 4-14_Book4 3" xfId="3650" xr:uid="{00000000-0005-0000-0000-00003B0E0000}"/>
    <cellStyle name="_Fuel Prices 4-14_Book9" xfId="3651" xr:uid="{00000000-0005-0000-0000-00003C0E0000}"/>
    <cellStyle name="_Fuel Prices 4-14_Book9 2" xfId="3652" xr:uid="{00000000-0005-0000-0000-00003D0E0000}"/>
    <cellStyle name="_Fuel Prices 4-14_Book9 2 2" xfId="3653" xr:uid="{00000000-0005-0000-0000-00003E0E0000}"/>
    <cellStyle name="_Fuel Prices 4-14_Book9 3" xfId="3654" xr:uid="{00000000-0005-0000-0000-00003F0E0000}"/>
    <cellStyle name="_Fuel Prices 4-14_Chelan PUD Power Costs (8-10)" xfId="3655" xr:uid="{00000000-0005-0000-0000-0000400E0000}"/>
    <cellStyle name="_Fuel Prices 4-14_Direct Assignment Distribution Plant 2008" xfId="3656" xr:uid="{00000000-0005-0000-0000-0000410E0000}"/>
    <cellStyle name="_Fuel Prices 4-14_Direct Assignment Distribution Plant 2008 2" xfId="3657" xr:uid="{00000000-0005-0000-0000-0000420E0000}"/>
    <cellStyle name="_Fuel Prices 4-14_Direct Assignment Distribution Plant 2008 2 2" xfId="3658" xr:uid="{00000000-0005-0000-0000-0000430E0000}"/>
    <cellStyle name="_Fuel Prices 4-14_Direct Assignment Distribution Plant 2008 2 2 2" xfId="3659" xr:uid="{00000000-0005-0000-0000-0000440E0000}"/>
    <cellStyle name="_Fuel Prices 4-14_Direct Assignment Distribution Plant 2008 2 3" xfId="3660" xr:uid="{00000000-0005-0000-0000-0000450E0000}"/>
    <cellStyle name="_Fuel Prices 4-14_Direct Assignment Distribution Plant 2008 2 3 2" xfId="3661" xr:uid="{00000000-0005-0000-0000-0000460E0000}"/>
    <cellStyle name="_Fuel Prices 4-14_Direct Assignment Distribution Plant 2008 2 4" xfId="3662" xr:uid="{00000000-0005-0000-0000-0000470E0000}"/>
    <cellStyle name="_Fuel Prices 4-14_Direct Assignment Distribution Plant 2008 2 4 2" xfId="3663" xr:uid="{00000000-0005-0000-0000-0000480E0000}"/>
    <cellStyle name="_Fuel Prices 4-14_Direct Assignment Distribution Plant 2008 3" xfId="3664" xr:uid="{00000000-0005-0000-0000-0000490E0000}"/>
    <cellStyle name="_Fuel Prices 4-14_Direct Assignment Distribution Plant 2008 3 2" xfId="3665" xr:uid="{00000000-0005-0000-0000-00004A0E0000}"/>
    <cellStyle name="_Fuel Prices 4-14_Direct Assignment Distribution Plant 2008 4" xfId="3666" xr:uid="{00000000-0005-0000-0000-00004B0E0000}"/>
    <cellStyle name="_Fuel Prices 4-14_Direct Assignment Distribution Plant 2008 4 2" xfId="3667" xr:uid="{00000000-0005-0000-0000-00004C0E0000}"/>
    <cellStyle name="_Fuel Prices 4-14_Direct Assignment Distribution Plant 2008 5" xfId="3668" xr:uid="{00000000-0005-0000-0000-00004D0E0000}"/>
    <cellStyle name="_Fuel Prices 4-14_Direct Assignment Distribution Plant 2008 6" xfId="3669" xr:uid="{00000000-0005-0000-0000-00004E0E0000}"/>
    <cellStyle name="_Fuel Prices 4-14_Electric COS Inputs" xfId="3670" xr:uid="{00000000-0005-0000-0000-00004F0E0000}"/>
    <cellStyle name="_Fuel Prices 4-14_Electric COS Inputs 2" xfId="3671" xr:uid="{00000000-0005-0000-0000-0000500E0000}"/>
    <cellStyle name="_Fuel Prices 4-14_Electric COS Inputs 2 2" xfId="3672" xr:uid="{00000000-0005-0000-0000-0000510E0000}"/>
    <cellStyle name="_Fuel Prices 4-14_Electric COS Inputs 2 2 2" xfId="3673" xr:uid="{00000000-0005-0000-0000-0000520E0000}"/>
    <cellStyle name="_Fuel Prices 4-14_Electric COS Inputs 2 3" xfId="3674" xr:uid="{00000000-0005-0000-0000-0000530E0000}"/>
    <cellStyle name="_Fuel Prices 4-14_Electric COS Inputs 2 3 2" xfId="3675" xr:uid="{00000000-0005-0000-0000-0000540E0000}"/>
    <cellStyle name="_Fuel Prices 4-14_Electric COS Inputs 2 4" xfId="3676" xr:uid="{00000000-0005-0000-0000-0000550E0000}"/>
    <cellStyle name="_Fuel Prices 4-14_Electric COS Inputs 2 4 2" xfId="3677" xr:uid="{00000000-0005-0000-0000-0000560E0000}"/>
    <cellStyle name="_Fuel Prices 4-14_Electric COS Inputs 3" xfId="3678" xr:uid="{00000000-0005-0000-0000-0000570E0000}"/>
    <cellStyle name="_Fuel Prices 4-14_Electric COS Inputs 3 2" xfId="3679" xr:uid="{00000000-0005-0000-0000-0000580E0000}"/>
    <cellStyle name="_Fuel Prices 4-14_Electric COS Inputs 4" xfId="3680" xr:uid="{00000000-0005-0000-0000-0000590E0000}"/>
    <cellStyle name="_Fuel Prices 4-14_Electric COS Inputs 4 2" xfId="3681" xr:uid="{00000000-0005-0000-0000-00005A0E0000}"/>
    <cellStyle name="_Fuel Prices 4-14_Electric COS Inputs 5" xfId="3682" xr:uid="{00000000-0005-0000-0000-00005B0E0000}"/>
    <cellStyle name="_Fuel Prices 4-14_Electric COS Inputs 6" xfId="3683" xr:uid="{00000000-0005-0000-0000-00005C0E0000}"/>
    <cellStyle name="_Fuel Prices 4-14_Electric Rate Spread and Rate Design 3.23.09" xfId="3684" xr:uid="{00000000-0005-0000-0000-00005D0E0000}"/>
    <cellStyle name="_Fuel Prices 4-14_Electric Rate Spread and Rate Design 3.23.09 2" xfId="3685" xr:uid="{00000000-0005-0000-0000-00005E0E0000}"/>
    <cellStyle name="_Fuel Prices 4-14_Electric Rate Spread and Rate Design 3.23.09 2 2" xfId="3686" xr:uid="{00000000-0005-0000-0000-00005F0E0000}"/>
    <cellStyle name="_Fuel Prices 4-14_Electric Rate Spread and Rate Design 3.23.09 2 2 2" xfId="3687" xr:uid="{00000000-0005-0000-0000-0000600E0000}"/>
    <cellStyle name="_Fuel Prices 4-14_Electric Rate Spread and Rate Design 3.23.09 2 3" xfId="3688" xr:uid="{00000000-0005-0000-0000-0000610E0000}"/>
    <cellStyle name="_Fuel Prices 4-14_Electric Rate Spread and Rate Design 3.23.09 2 3 2" xfId="3689" xr:uid="{00000000-0005-0000-0000-0000620E0000}"/>
    <cellStyle name="_Fuel Prices 4-14_Electric Rate Spread and Rate Design 3.23.09 2 4" xfId="3690" xr:uid="{00000000-0005-0000-0000-0000630E0000}"/>
    <cellStyle name="_Fuel Prices 4-14_Electric Rate Spread and Rate Design 3.23.09 2 4 2" xfId="3691" xr:uid="{00000000-0005-0000-0000-0000640E0000}"/>
    <cellStyle name="_Fuel Prices 4-14_Electric Rate Spread and Rate Design 3.23.09 3" xfId="3692" xr:uid="{00000000-0005-0000-0000-0000650E0000}"/>
    <cellStyle name="_Fuel Prices 4-14_Electric Rate Spread and Rate Design 3.23.09 3 2" xfId="3693" xr:uid="{00000000-0005-0000-0000-0000660E0000}"/>
    <cellStyle name="_Fuel Prices 4-14_Electric Rate Spread and Rate Design 3.23.09 4" xfId="3694" xr:uid="{00000000-0005-0000-0000-0000670E0000}"/>
    <cellStyle name="_Fuel Prices 4-14_Electric Rate Spread and Rate Design 3.23.09 4 2" xfId="3695" xr:uid="{00000000-0005-0000-0000-0000680E0000}"/>
    <cellStyle name="_Fuel Prices 4-14_Electric Rate Spread and Rate Design 3.23.09 5" xfId="3696" xr:uid="{00000000-0005-0000-0000-0000690E0000}"/>
    <cellStyle name="_Fuel Prices 4-14_Electric Rate Spread and Rate Design 3.23.09 6" xfId="3697" xr:uid="{00000000-0005-0000-0000-00006A0E0000}"/>
    <cellStyle name="_Fuel Prices 4-14_INPUTS" xfId="3698" xr:uid="{00000000-0005-0000-0000-00006B0E0000}"/>
    <cellStyle name="_Fuel Prices 4-14_INPUTS 2" xfId="3699" xr:uid="{00000000-0005-0000-0000-00006C0E0000}"/>
    <cellStyle name="_Fuel Prices 4-14_INPUTS 2 2" xfId="3700" xr:uid="{00000000-0005-0000-0000-00006D0E0000}"/>
    <cellStyle name="_Fuel Prices 4-14_INPUTS 2 2 2" xfId="3701" xr:uid="{00000000-0005-0000-0000-00006E0E0000}"/>
    <cellStyle name="_Fuel Prices 4-14_INPUTS 2 3" xfId="3702" xr:uid="{00000000-0005-0000-0000-00006F0E0000}"/>
    <cellStyle name="_Fuel Prices 4-14_INPUTS 2 3 2" xfId="3703" xr:uid="{00000000-0005-0000-0000-0000700E0000}"/>
    <cellStyle name="_Fuel Prices 4-14_INPUTS 2 4" xfId="3704" xr:uid="{00000000-0005-0000-0000-0000710E0000}"/>
    <cellStyle name="_Fuel Prices 4-14_INPUTS 2 4 2" xfId="3705" xr:uid="{00000000-0005-0000-0000-0000720E0000}"/>
    <cellStyle name="_Fuel Prices 4-14_INPUTS 3" xfId="3706" xr:uid="{00000000-0005-0000-0000-0000730E0000}"/>
    <cellStyle name="_Fuel Prices 4-14_INPUTS 3 2" xfId="3707" xr:uid="{00000000-0005-0000-0000-0000740E0000}"/>
    <cellStyle name="_Fuel Prices 4-14_INPUTS 4" xfId="3708" xr:uid="{00000000-0005-0000-0000-0000750E0000}"/>
    <cellStyle name="_Fuel Prices 4-14_INPUTS 4 2" xfId="3709" xr:uid="{00000000-0005-0000-0000-0000760E0000}"/>
    <cellStyle name="_Fuel Prices 4-14_INPUTS 5" xfId="3710" xr:uid="{00000000-0005-0000-0000-0000770E0000}"/>
    <cellStyle name="_Fuel Prices 4-14_INPUTS 6" xfId="3711" xr:uid="{00000000-0005-0000-0000-0000780E0000}"/>
    <cellStyle name="_Fuel Prices 4-14_Leased Transformer &amp; Substation Plant &amp; Rev 12-2009" xfId="3712" xr:uid="{00000000-0005-0000-0000-0000790E0000}"/>
    <cellStyle name="_Fuel Prices 4-14_Leased Transformer &amp; Substation Plant &amp; Rev 12-2009 2" xfId="3713" xr:uid="{00000000-0005-0000-0000-00007A0E0000}"/>
    <cellStyle name="_Fuel Prices 4-14_Leased Transformer &amp; Substation Plant &amp; Rev 12-2009 2 2" xfId="3714" xr:uid="{00000000-0005-0000-0000-00007B0E0000}"/>
    <cellStyle name="_Fuel Prices 4-14_Leased Transformer &amp; Substation Plant &amp; Rev 12-2009 2 2 2" xfId="3715" xr:uid="{00000000-0005-0000-0000-00007C0E0000}"/>
    <cellStyle name="_Fuel Prices 4-14_Leased Transformer &amp; Substation Plant &amp; Rev 12-2009 2 3" xfId="3716" xr:uid="{00000000-0005-0000-0000-00007D0E0000}"/>
    <cellStyle name="_Fuel Prices 4-14_Leased Transformer &amp; Substation Plant &amp; Rev 12-2009 2 3 2" xfId="3717" xr:uid="{00000000-0005-0000-0000-00007E0E0000}"/>
    <cellStyle name="_Fuel Prices 4-14_Leased Transformer &amp; Substation Plant &amp; Rev 12-2009 2 4" xfId="3718" xr:uid="{00000000-0005-0000-0000-00007F0E0000}"/>
    <cellStyle name="_Fuel Prices 4-14_Leased Transformer &amp; Substation Plant &amp; Rev 12-2009 2 4 2" xfId="3719" xr:uid="{00000000-0005-0000-0000-0000800E0000}"/>
    <cellStyle name="_Fuel Prices 4-14_Leased Transformer &amp; Substation Plant &amp; Rev 12-2009 3" xfId="3720" xr:uid="{00000000-0005-0000-0000-0000810E0000}"/>
    <cellStyle name="_Fuel Prices 4-14_Leased Transformer &amp; Substation Plant &amp; Rev 12-2009 3 2" xfId="3721" xr:uid="{00000000-0005-0000-0000-0000820E0000}"/>
    <cellStyle name="_Fuel Prices 4-14_Leased Transformer &amp; Substation Plant &amp; Rev 12-2009 4" xfId="3722" xr:uid="{00000000-0005-0000-0000-0000830E0000}"/>
    <cellStyle name="_Fuel Prices 4-14_Leased Transformer &amp; Substation Plant &amp; Rev 12-2009 4 2" xfId="3723" xr:uid="{00000000-0005-0000-0000-0000840E0000}"/>
    <cellStyle name="_Fuel Prices 4-14_Leased Transformer &amp; Substation Plant &amp; Rev 12-2009 5" xfId="3724" xr:uid="{00000000-0005-0000-0000-0000850E0000}"/>
    <cellStyle name="_Fuel Prices 4-14_Leased Transformer &amp; Substation Plant &amp; Rev 12-2009 6" xfId="3725" xr:uid="{00000000-0005-0000-0000-0000860E0000}"/>
    <cellStyle name="_Fuel Prices 4-14_NIM Summary" xfId="3726" xr:uid="{00000000-0005-0000-0000-0000870E0000}"/>
    <cellStyle name="_Fuel Prices 4-14_NIM Summary 09GRC" xfId="3727" xr:uid="{00000000-0005-0000-0000-0000880E0000}"/>
    <cellStyle name="_Fuel Prices 4-14_NIM Summary 09GRC 2" xfId="3728" xr:uid="{00000000-0005-0000-0000-0000890E0000}"/>
    <cellStyle name="_Fuel Prices 4-14_NIM Summary 2" xfId="3729" xr:uid="{00000000-0005-0000-0000-00008A0E0000}"/>
    <cellStyle name="_Fuel Prices 4-14_NIM Summary 3" xfId="3730" xr:uid="{00000000-0005-0000-0000-00008B0E0000}"/>
    <cellStyle name="_Fuel Prices 4-14_NIM Summary 4" xfId="3731" xr:uid="{00000000-0005-0000-0000-00008C0E0000}"/>
    <cellStyle name="_Fuel Prices 4-14_NIM Summary 5" xfId="3732" xr:uid="{00000000-0005-0000-0000-00008D0E0000}"/>
    <cellStyle name="_Fuel Prices 4-14_NIM Summary 6" xfId="3733" xr:uid="{00000000-0005-0000-0000-00008E0E0000}"/>
    <cellStyle name="_Fuel Prices 4-14_NIM Summary 7" xfId="3734" xr:uid="{00000000-0005-0000-0000-00008F0E0000}"/>
    <cellStyle name="_Fuel Prices 4-14_NIM Summary 8" xfId="3735" xr:uid="{00000000-0005-0000-0000-0000900E0000}"/>
    <cellStyle name="_Fuel Prices 4-14_NIM Summary 9" xfId="3736" xr:uid="{00000000-0005-0000-0000-0000910E0000}"/>
    <cellStyle name="_Fuel Prices 4-14_PCA 10 -  Exhibit D from A Kellogg Jan 2011" xfId="3737" xr:uid="{00000000-0005-0000-0000-0000920E0000}"/>
    <cellStyle name="_Fuel Prices 4-14_PCA 10 -  Exhibit D from A Kellogg July 2011" xfId="3738" xr:uid="{00000000-0005-0000-0000-0000930E0000}"/>
    <cellStyle name="_Fuel Prices 4-14_PCA 10 -  Exhibit D from S Free Rcv'd 12-11" xfId="3739" xr:uid="{00000000-0005-0000-0000-0000940E0000}"/>
    <cellStyle name="_Fuel Prices 4-14_PCA 9 -  Exhibit D April 2010" xfId="3740" xr:uid="{00000000-0005-0000-0000-0000950E0000}"/>
    <cellStyle name="_Fuel Prices 4-14_PCA 9 -  Exhibit D April 2010 (3)" xfId="3741" xr:uid="{00000000-0005-0000-0000-0000960E0000}"/>
    <cellStyle name="_Fuel Prices 4-14_PCA 9 -  Exhibit D April 2010 (3) 2" xfId="3742" xr:uid="{00000000-0005-0000-0000-0000970E0000}"/>
    <cellStyle name="_Fuel Prices 4-14_PCA 9 -  Exhibit D Nov 2010" xfId="3743" xr:uid="{00000000-0005-0000-0000-0000980E0000}"/>
    <cellStyle name="_Fuel Prices 4-14_PCA 9 - Exhibit D at August 2010" xfId="3744" xr:uid="{00000000-0005-0000-0000-0000990E0000}"/>
    <cellStyle name="_Fuel Prices 4-14_PCA 9 - Exhibit D June 2010 GRC" xfId="3745" xr:uid="{00000000-0005-0000-0000-00009A0E0000}"/>
    <cellStyle name="_Fuel Prices 4-14_Peak Credit Exhibits for 2009 GRC" xfId="3746" xr:uid="{00000000-0005-0000-0000-00009B0E0000}"/>
    <cellStyle name="_Fuel Prices 4-14_Peak Credit Exhibits for 2009 GRC 2" xfId="3747" xr:uid="{00000000-0005-0000-0000-00009C0E0000}"/>
    <cellStyle name="_Fuel Prices 4-14_Peak Credit Exhibits for 2009 GRC 2 2" xfId="3748" xr:uid="{00000000-0005-0000-0000-00009D0E0000}"/>
    <cellStyle name="_Fuel Prices 4-14_Peak Credit Exhibits for 2009 GRC 2 2 2" xfId="3749" xr:uid="{00000000-0005-0000-0000-00009E0E0000}"/>
    <cellStyle name="_Fuel Prices 4-14_Peak Credit Exhibits for 2009 GRC 2 3" xfId="3750" xr:uid="{00000000-0005-0000-0000-00009F0E0000}"/>
    <cellStyle name="_Fuel Prices 4-14_Peak Credit Exhibits for 2009 GRC 2 3 2" xfId="3751" xr:uid="{00000000-0005-0000-0000-0000A00E0000}"/>
    <cellStyle name="_Fuel Prices 4-14_Peak Credit Exhibits for 2009 GRC 2 4" xfId="3752" xr:uid="{00000000-0005-0000-0000-0000A10E0000}"/>
    <cellStyle name="_Fuel Prices 4-14_Peak Credit Exhibits for 2009 GRC 2 4 2" xfId="3753" xr:uid="{00000000-0005-0000-0000-0000A20E0000}"/>
    <cellStyle name="_Fuel Prices 4-14_Peak Credit Exhibits for 2009 GRC 3" xfId="3754" xr:uid="{00000000-0005-0000-0000-0000A30E0000}"/>
    <cellStyle name="_Fuel Prices 4-14_Peak Credit Exhibits for 2009 GRC 3 2" xfId="3755" xr:uid="{00000000-0005-0000-0000-0000A40E0000}"/>
    <cellStyle name="_Fuel Prices 4-14_Peak Credit Exhibits for 2009 GRC 4" xfId="3756" xr:uid="{00000000-0005-0000-0000-0000A50E0000}"/>
    <cellStyle name="_Fuel Prices 4-14_Peak Credit Exhibits for 2009 GRC 4 2" xfId="3757" xr:uid="{00000000-0005-0000-0000-0000A60E0000}"/>
    <cellStyle name="_Fuel Prices 4-14_Peak Credit Exhibits for 2009 GRC 5" xfId="3758" xr:uid="{00000000-0005-0000-0000-0000A70E0000}"/>
    <cellStyle name="_Fuel Prices 4-14_Peak Credit Exhibits for 2009 GRC 6" xfId="3759" xr:uid="{00000000-0005-0000-0000-0000A80E0000}"/>
    <cellStyle name="_Fuel Prices 4-14_Power Costs - Comparison bx Rbtl-Staff-Jt-PC" xfId="3760" xr:uid="{00000000-0005-0000-0000-0000A90E0000}"/>
    <cellStyle name="_Fuel Prices 4-14_Power Costs - Comparison bx Rbtl-Staff-Jt-PC 2" xfId="3761" xr:uid="{00000000-0005-0000-0000-0000AA0E0000}"/>
    <cellStyle name="_Fuel Prices 4-14_Power Costs - Comparison bx Rbtl-Staff-Jt-PC 2 2" xfId="3762" xr:uid="{00000000-0005-0000-0000-0000AB0E0000}"/>
    <cellStyle name="_Fuel Prices 4-14_Power Costs - Comparison bx Rbtl-Staff-Jt-PC 3" xfId="3763" xr:uid="{00000000-0005-0000-0000-0000AC0E0000}"/>
    <cellStyle name="_Fuel Prices 4-14_Power Costs - Comparison bx Rbtl-Staff-Jt-PC_Adj Bench DR 3 for Initial Briefs (Electric)" xfId="3764" xr:uid="{00000000-0005-0000-0000-0000AD0E0000}"/>
    <cellStyle name="_Fuel Prices 4-14_Power Costs - Comparison bx Rbtl-Staff-Jt-PC_Adj Bench DR 3 for Initial Briefs (Electric) 2" xfId="3765" xr:uid="{00000000-0005-0000-0000-0000AE0E0000}"/>
    <cellStyle name="_Fuel Prices 4-14_Power Costs - Comparison bx Rbtl-Staff-Jt-PC_Adj Bench DR 3 for Initial Briefs (Electric) 2 2" xfId="3766" xr:uid="{00000000-0005-0000-0000-0000AF0E0000}"/>
    <cellStyle name="_Fuel Prices 4-14_Power Costs - Comparison bx Rbtl-Staff-Jt-PC_Adj Bench DR 3 for Initial Briefs (Electric) 3" xfId="3767" xr:uid="{00000000-0005-0000-0000-0000B00E0000}"/>
    <cellStyle name="_Fuel Prices 4-14_Power Costs - Comparison bx Rbtl-Staff-Jt-PC_Electric Rev Req Model (2009 GRC) Rebuttal" xfId="3768" xr:uid="{00000000-0005-0000-0000-0000B10E0000}"/>
    <cellStyle name="_Fuel Prices 4-14_Power Costs - Comparison bx Rbtl-Staff-Jt-PC_Electric Rev Req Model (2009 GRC) Rebuttal 2" xfId="3769" xr:uid="{00000000-0005-0000-0000-0000B20E0000}"/>
    <cellStyle name="_Fuel Prices 4-14_Power Costs - Comparison bx Rbtl-Staff-Jt-PC_Electric Rev Req Model (2009 GRC) Rebuttal 2 2" xfId="3770" xr:uid="{00000000-0005-0000-0000-0000B30E0000}"/>
    <cellStyle name="_Fuel Prices 4-14_Power Costs - Comparison bx Rbtl-Staff-Jt-PC_Electric Rev Req Model (2009 GRC) Rebuttal 3" xfId="3771" xr:uid="{00000000-0005-0000-0000-0000B40E0000}"/>
    <cellStyle name="_Fuel Prices 4-14_Power Costs - Comparison bx Rbtl-Staff-Jt-PC_Electric Rev Req Model (2009 GRC) Rebuttal REmoval of New  WH Solar AdjustMI" xfId="3772" xr:uid="{00000000-0005-0000-0000-0000B50E0000}"/>
    <cellStyle name="_Fuel Prices 4-14_Power Costs - Comparison bx Rbtl-Staff-Jt-PC_Electric Rev Req Model (2009 GRC) Rebuttal REmoval of New  WH Solar AdjustMI 2" xfId="3773" xr:uid="{00000000-0005-0000-0000-0000B60E0000}"/>
    <cellStyle name="_Fuel Prices 4-14_Power Costs - Comparison bx Rbtl-Staff-Jt-PC_Electric Rev Req Model (2009 GRC) Rebuttal REmoval of New  WH Solar AdjustMI 2 2" xfId="3774" xr:uid="{00000000-0005-0000-0000-0000B70E0000}"/>
    <cellStyle name="_Fuel Prices 4-14_Power Costs - Comparison bx Rbtl-Staff-Jt-PC_Electric Rev Req Model (2009 GRC) Rebuttal REmoval of New  WH Solar AdjustMI 3" xfId="3775" xr:uid="{00000000-0005-0000-0000-0000B80E0000}"/>
    <cellStyle name="_Fuel Prices 4-14_Power Costs - Comparison bx Rbtl-Staff-Jt-PC_Electric Rev Req Model (2009 GRC) Revised 01-18-2010" xfId="3776" xr:uid="{00000000-0005-0000-0000-0000B90E0000}"/>
    <cellStyle name="_Fuel Prices 4-14_Power Costs - Comparison bx Rbtl-Staff-Jt-PC_Electric Rev Req Model (2009 GRC) Revised 01-18-2010 2" xfId="3777" xr:uid="{00000000-0005-0000-0000-0000BA0E0000}"/>
    <cellStyle name="_Fuel Prices 4-14_Power Costs - Comparison bx Rbtl-Staff-Jt-PC_Electric Rev Req Model (2009 GRC) Revised 01-18-2010 2 2" xfId="3778" xr:uid="{00000000-0005-0000-0000-0000BB0E0000}"/>
    <cellStyle name="_Fuel Prices 4-14_Power Costs - Comparison bx Rbtl-Staff-Jt-PC_Electric Rev Req Model (2009 GRC) Revised 01-18-2010 3" xfId="3779" xr:uid="{00000000-0005-0000-0000-0000BC0E0000}"/>
    <cellStyle name="_Fuel Prices 4-14_Power Costs - Comparison bx Rbtl-Staff-Jt-PC_Final Order Electric EXHIBIT A-1" xfId="3780" xr:uid="{00000000-0005-0000-0000-0000BD0E0000}"/>
    <cellStyle name="_Fuel Prices 4-14_Power Costs - Comparison bx Rbtl-Staff-Jt-PC_Final Order Electric EXHIBIT A-1 2" xfId="3781" xr:uid="{00000000-0005-0000-0000-0000BE0E0000}"/>
    <cellStyle name="_Fuel Prices 4-14_Power Costs - Comparison bx Rbtl-Staff-Jt-PC_Final Order Electric EXHIBIT A-1 2 2" xfId="3782" xr:uid="{00000000-0005-0000-0000-0000BF0E0000}"/>
    <cellStyle name="_Fuel Prices 4-14_Power Costs - Comparison bx Rbtl-Staff-Jt-PC_Final Order Electric EXHIBIT A-1 3" xfId="3783" xr:uid="{00000000-0005-0000-0000-0000C00E0000}"/>
    <cellStyle name="_Fuel Prices 4-14_Production Adj 4.37" xfId="3784" xr:uid="{00000000-0005-0000-0000-0000C10E0000}"/>
    <cellStyle name="_Fuel Prices 4-14_Production Adj 4.37 2" xfId="3785" xr:uid="{00000000-0005-0000-0000-0000C20E0000}"/>
    <cellStyle name="_Fuel Prices 4-14_Production Adj 4.37 2 2" xfId="3786" xr:uid="{00000000-0005-0000-0000-0000C30E0000}"/>
    <cellStyle name="_Fuel Prices 4-14_Production Adj 4.37 3" xfId="3787" xr:uid="{00000000-0005-0000-0000-0000C40E0000}"/>
    <cellStyle name="_Fuel Prices 4-14_Purchased Power Adj 4.03" xfId="3788" xr:uid="{00000000-0005-0000-0000-0000C50E0000}"/>
    <cellStyle name="_Fuel Prices 4-14_Purchased Power Adj 4.03 2" xfId="3789" xr:uid="{00000000-0005-0000-0000-0000C60E0000}"/>
    <cellStyle name="_Fuel Prices 4-14_Purchased Power Adj 4.03 2 2" xfId="3790" xr:uid="{00000000-0005-0000-0000-0000C70E0000}"/>
    <cellStyle name="_Fuel Prices 4-14_Purchased Power Adj 4.03 3" xfId="3791" xr:uid="{00000000-0005-0000-0000-0000C80E0000}"/>
    <cellStyle name="_Fuel Prices 4-14_Rate Design Sch 24" xfId="3792" xr:uid="{00000000-0005-0000-0000-0000C90E0000}"/>
    <cellStyle name="_Fuel Prices 4-14_Rate Design Sch 24 2" xfId="3793" xr:uid="{00000000-0005-0000-0000-0000CA0E0000}"/>
    <cellStyle name="_Fuel Prices 4-14_Rate Design Sch 25" xfId="3794" xr:uid="{00000000-0005-0000-0000-0000CB0E0000}"/>
    <cellStyle name="_Fuel Prices 4-14_Rate Design Sch 25 2" xfId="3795" xr:uid="{00000000-0005-0000-0000-0000CC0E0000}"/>
    <cellStyle name="_Fuel Prices 4-14_Rate Design Sch 25 2 2" xfId="3796" xr:uid="{00000000-0005-0000-0000-0000CD0E0000}"/>
    <cellStyle name="_Fuel Prices 4-14_Rate Design Sch 25 3" xfId="3797" xr:uid="{00000000-0005-0000-0000-0000CE0E0000}"/>
    <cellStyle name="_Fuel Prices 4-14_Rate Design Sch 26" xfId="3798" xr:uid="{00000000-0005-0000-0000-0000CF0E0000}"/>
    <cellStyle name="_Fuel Prices 4-14_Rate Design Sch 26 2" xfId="3799" xr:uid="{00000000-0005-0000-0000-0000D00E0000}"/>
    <cellStyle name="_Fuel Prices 4-14_Rate Design Sch 26 2 2" xfId="3800" xr:uid="{00000000-0005-0000-0000-0000D10E0000}"/>
    <cellStyle name="_Fuel Prices 4-14_Rate Design Sch 26 3" xfId="3801" xr:uid="{00000000-0005-0000-0000-0000D20E0000}"/>
    <cellStyle name="_Fuel Prices 4-14_Rate Design Sch 31" xfId="3802" xr:uid="{00000000-0005-0000-0000-0000D30E0000}"/>
    <cellStyle name="_Fuel Prices 4-14_Rate Design Sch 31 2" xfId="3803" xr:uid="{00000000-0005-0000-0000-0000D40E0000}"/>
    <cellStyle name="_Fuel Prices 4-14_Rate Design Sch 31 2 2" xfId="3804" xr:uid="{00000000-0005-0000-0000-0000D50E0000}"/>
    <cellStyle name="_Fuel Prices 4-14_Rate Design Sch 31 3" xfId="3805" xr:uid="{00000000-0005-0000-0000-0000D60E0000}"/>
    <cellStyle name="_Fuel Prices 4-14_Rate Design Sch 43" xfId="3806" xr:uid="{00000000-0005-0000-0000-0000D70E0000}"/>
    <cellStyle name="_Fuel Prices 4-14_Rate Design Sch 43 2" xfId="3807" xr:uid="{00000000-0005-0000-0000-0000D80E0000}"/>
    <cellStyle name="_Fuel Prices 4-14_Rate Design Sch 43 2 2" xfId="3808" xr:uid="{00000000-0005-0000-0000-0000D90E0000}"/>
    <cellStyle name="_Fuel Prices 4-14_Rate Design Sch 43 3" xfId="3809" xr:uid="{00000000-0005-0000-0000-0000DA0E0000}"/>
    <cellStyle name="_Fuel Prices 4-14_Rate Design Sch 448-449" xfId="3810" xr:uid="{00000000-0005-0000-0000-0000DB0E0000}"/>
    <cellStyle name="_Fuel Prices 4-14_Rate Design Sch 448-449 2" xfId="3811" xr:uid="{00000000-0005-0000-0000-0000DC0E0000}"/>
    <cellStyle name="_Fuel Prices 4-14_Rate Design Sch 46" xfId="3812" xr:uid="{00000000-0005-0000-0000-0000DD0E0000}"/>
    <cellStyle name="_Fuel Prices 4-14_Rate Design Sch 46 2" xfId="3813" xr:uid="{00000000-0005-0000-0000-0000DE0E0000}"/>
    <cellStyle name="_Fuel Prices 4-14_Rate Design Sch 46 2 2" xfId="3814" xr:uid="{00000000-0005-0000-0000-0000DF0E0000}"/>
    <cellStyle name="_Fuel Prices 4-14_Rate Design Sch 46 3" xfId="3815" xr:uid="{00000000-0005-0000-0000-0000E00E0000}"/>
    <cellStyle name="_Fuel Prices 4-14_Rate Spread" xfId="3816" xr:uid="{00000000-0005-0000-0000-0000E10E0000}"/>
    <cellStyle name="_Fuel Prices 4-14_Rate Spread 2" xfId="3817" xr:uid="{00000000-0005-0000-0000-0000E20E0000}"/>
    <cellStyle name="_Fuel Prices 4-14_Rate Spread 2 2" xfId="3818" xr:uid="{00000000-0005-0000-0000-0000E30E0000}"/>
    <cellStyle name="_Fuel Prices 4-14_Rate Spread 3" xfId="3819" xr:uid="{00000000-0005-0000-0000-0000E40E0000}"/>
    <cellStyle name="_Fuel Prices 4-14_Rebuttal Power Costs" xfId="3820" xr:uid="{00000000-0005-0000-0000-0000E50E0000}"/>
    <cellStyle name="_Fuel Prices 4-14_Rebuttal Power Costs 2" xfId="3821" xr:uid="{00000000-0005-0000-0000-0000E60E0000}"/>
    <cellStyle name="_Fuel Prices 4-14_Rebuttal Power Costs 2 2" xfId="3822" xr:uid="{00000000-0005-0000-0000-0000E70E0000}"/>
    <cellStyle name="_Fuel Prices 4-14_Rebuttal Power Costs 3" xfId="3823" xr:uid="{00000000-0005-0000-0000-0000E80E0000}"/>
    <cellStyle name="_Fuel Prices 4-14_Rebuttal Power Costs_Adj Bench DR 3 for Initial Briefs (Electric)" xfId="3824" xr:uid="{00000000-0005-0000-0000-0000E90E0000}"/>
    <cellStyle name="_Fuel Prices 4-14_Rebuttal Power Costs_Adj Bench DR 3 for Initial Briefs (Electric) 2" xfId="3825" xr:uid="{00000000-0005-0000-0000-0000EA0E0000}"/>
    <cellStyle name="_Fuel Prices 4-14_Rebuttal Power Costs_Adj Bench DR 3 for Initial Briefs (Electric) 2 2" xfId="3826" xr:uid="{00000000-0005-0000-0000-0000EB0E0000}"/>
    <cellStyle name="_Fuel Prices 4-14_Rebuttal Power Costs_Adj Bench DR 3 for Initial Briefs (Electric) 3" xfId="3827" xr:uid="{00000000-0005-0000-0000-0000EC0E0000}"/>
    <cellStyle name="_Fuel Prices 4-14_Rebuttal Power Costs_Electric Rev Req Model (2009 GRC) Rebuttal" xfId="3828" xr:uid="{00000000-0005-0000-0000-0000ED0E0000}"/>
    <cellStyle name="_Fuel Prices 4-14_Rebuttal Power Costs_Electric Rev Req Model (2009 GRC) Rebuttal 2" xfId="3829" xr:uid="{00000000-0005-0000-0000-0000EE0E0000}"/>
    <cellStyle name="_Fuel Prices 4-14_Rebuttal Power Costs_Electric Rev Req Model (2009 GRC) Rebuttal 2 2" xfId="3830" xr:uid="{00000000-0005-0000-0000-0000EF0E0000}"/>
    <cellStyle name="_Fuel Prices 4-14_Rebuttal Power Costs_Electric Rev Req Model (2009 GRC) Rebuttal 3" xfId="3831" xr:uid="{00000000-0005-0000-0000-0000F00E0000}"/>
    <cellStyle name="_Fuel Prices 4-14_Rebuttal Power Costs_Electric Rev Req Model (2009 GRC) Rebuttal REmoval of New  WH Solar AdjustMI" xfId="3832" xr:uid="{00000000-0005-0000-0000-0000F10E0000}"/>
    <cellStyle name="_Fuel Prices 4-14_Rebuttal Power Costs_Electric Rev Req Model (2009 GRC) Rebuttal REmoval of New  WH Solar AdjustMI 2" xfId="3833" xr:uid="{00000000-0005-0000-0000-0000F20E0000}"/>
    <cellStyle name="_Fuel Prices 4-14_Rebuttal Power Costs_Electric Rev Req Model (2009 GRC) Rebuttal REmoval of New  WH Solar AdjustMI 2 2" xfId="3834" xr:uid="{00000000-0005-0000-0000-0000F30E0000}"/>
    <cellStyle name="_Fuel Prices 4-14_Rebuttal Power Costs_Electric Rev Req Model (2009 GRC) Rebuttal REmoval of New  WH Solar AdjustMI 3" xfId="3835" xr:uid="{00000000-0005-0000-0000-0000F40E0000}"/>
    <cellStyle name="_Fuel Prices 4-14_Rebuttal Power Costs_Electric Rev Req Model (2009 GRC) Revised 01-18-2010" xfId="3836" xr:uid="{00000000-0005-0000-0000-0000F50E0000}"/>
    <cellStyle name="_Fuel Prices 4-14_Rebuttal Power Costs_Electric Rev Req Model (2009 GRC) Revised 01-18-2010 2" xfId="3837" xr:uid="{00000000-0005-0000-0000-0000F60E0000}"/>
    <cellStyle name="_Fuel Prices 4-14_Rebuttal Power Costs_Electric Rev Req Model (2009 GRC) Revised 01-18-2010 2 2" xfId="3838" xr:uid="{00000000-0005-0000-0000-0000F70E0000}"/>
    <cellStyle name="_Fuel Prices 4-14_Rebuttal Power Costs_Electric Rev Req Model (2009 GRC) Revised 01-18-2010 3" xfId="3839" xr:uid="{00000000-0005-0000-0000-0000F80E0000}"/>
    <cellStyle name="_Fuel Prices 4-14_Rebuttal Power Costs_Final Order Electric EXHIBIT A-1" xfId="3840" xr:uid="{00000000-0005-0000-0000-0000F90E0000}"/>
    <cellStyle name="_Fuel Prices 4-14_Rebuttal Power Costs_Final Order Electric EXHIBIT A-1 2" xfId="3841" xr:uid="{00000000-0005-0000-0000-0000FA0E0000}"/>
    <cellStyle name="_Fuel Prices 4-14_Rebuttal Power Costs_Final Order Electric EXHIBIT A-1 2 2" xfId="3842" xr:uid="{00000000-0005-0000-0000-0000FB0E0000}"/>
    <cellStyle name="_Fuel Prices 4-14_Rebuttal Power Costs_Final Order Electric EXHIBIT A-1 3" xfId="3843" xr:uid="{00000000-0005-0000-0000-0000FC0E0000}"/>
    <cellStyle name="_Fuel Prices 4-14_ROR 5.02" xfId="3844" xr:uid="{00000000-0005-0000-0000-0000FD0E0000}"/>
    <cellStyle name="_Fuel Prices 4-14_ROR 5.02 2" xfId="3845" xr:uid="{00000000-0005-0000-0000-0000FE0E0000}"/>
    <cellStyle name="_Fuel Prices 4-14_ROR 5.02 2 2" xfId="3846" xr:uid="{00000000-0005-0000-0000-0000FF0E0000}"/>
    <cellStyle name="_Fuel Prices 4-14_ROR 5.02 3" xfId="3847" xr:uid="{00000000-0005-0000-0000-0000000F0000}"/>
    <cellStyle name="_Fuel Prices 4-14_Sch 40 Feeder OH 2008" xfId="3848" xr:uid="{00000000-0005-0000-0000-0000010F0000}"/>
    <cellStyle name="_Fuel Prices 4-14_Sch 40 Feeder OH 2008 2" xfId="3849" xr:uid="{00000000-0005-0000-0000-0000020F0000}"/>
    <cellStyle name="_Fuel Prices 4-14_Sch 40 Feeder OH 2008 2 2" xfId="3850" xr:uid="{00000000-0005-0000-0000-0000030F0000}"/>
    <cellStyle name="_Fuel Prices 4-14_Sch 40 Feeder OH 2008 3" xfId="3851" xr:uid="{00000000-0005-0000-0000-0000040F0000}"/>
    <cellStyle name="_Fuel Prices 4-14_Sch 40 Interim Energy Rates " xfId="3852" xr:uid="{00000000-0005-0000-0000-0000050F0000}"/>
    <cellStyle name="_Fuel Prices 4-14_Sch 40 Interim Energy Rates  2" xfId="3853" xr:uid="{00000000-0005-0000-0000-0000060F0000}"/>
    <cellStyle name="_Fuel Prices 4-14_Sch 40 Interim Energy Rates  2 2" xfId="3854" xr:uid="{00000000-0005-0000-0000-0000070F0000}"/>
    <cellStyle name="_Fuel Prices 4-14_Sch 40 Interim Energy Rates  3" xfId="3855" xr:uid="{00000000-0005-0000-0000-0000080F0000}"/>
    <cellStyle name="_Fuel Prices 4-14_Sch 40 Substation A&amp;G 2008" xfId="3856" xr:uid="{00000000-0005-0000-0000-0000090F0000}"/>
    <cellStyle name="_Fuel Prices 4-14_Sch 40 Substation A&amp;G 2008 2" xfId="3857" xr:uid="{00000000-0005-0000-0000-00000A0F0000}"/>
    <cellStyle name="_Fuel Prices 4-14_Sch 40 Substation A&amp;G 2008 2 2" xfId="3858" xr:uid="{00000000-0005-0000-0000-00000B0F0000}"/>
    <cellStyle name="_Fuel Prices 4-14_Sch 40 Substation A&amp;G 2008 3" xfId="3859" xr:uid="{00000000-0005-0000-0000-00000C0F0000}"/>
    <cellStyle name="_Fuel Prices 4-14_Sch 40 Substation O&amp;M 2008" xfId="3860" xr:uid="{00000000-0005-0000-0000-00000D0F0000}"/>
    <cellStyle name="_Fuel Prices 4-14_Sch 40 Substation O&amp;M 2008 2" xfId="3861" xr:uid="{00000000-0005-0000-0000-00000E0F0000}"/>
    <cellStyle name="_Fuel Prices 4-14_Sch 40 Substation O&amp;M 2008 2 2" xfId="3862" xr:uid="{00000000-0005-0000-0000-00000F0F0000}"/>
    <cellStyle name="_Fuel Prices 4-14_Sch 40 Substation O&amp;M 2008 3" xfId="3863" xr:uid="{00000000-0005-0000-0000-0000100F0000}"/>
    <cellStyle name="_Fuel Prices 4-14_Subs 2008" xfId="3864" xr:uid="{00000000-0005-0000-0000-0000110F0000}"/>
    <cellStyle name="_Fuel Prices 4-14_Subs 2008 2" xfId="3865" xr:uid="{00000000-0005-0000-0000-0000120F0000}"/>
    <cellStyle name="_Fuel Prices 4-14_Subs 2008 2 2" xfId="3866" xr:uid="{00000000-0005-0000-0000-0000130F0000}"/>
    <cellStyle name="_Fuel Prices 4-14_Subs 2008 3" xfId="3867" xr:uid="{00000000-0005-0000-0000-0000140F0000}"/>
    <cellStyle name="_Fuel Prices 4-14_Wind Integration 10GRC" xfId="3868" xr:uid="{00000000-0005-0000-0000-0000150F0000}"/>
    <cellStyle name="_Fuel Prices 4-14_Wind Integration 10GRC 2" xfId="3869" xr:uid="{00000000-0005-0000-0000-0000160F0000}"/>
    <cellStyle name="_Gas Pro Forma Rev CY 2007 Janet 4_8_08" xfId="3870" xr:uid="{00000000-0005-0000-0000-0000170F0000}"/>
    <cellStyle name="_Gas Transportation Charges_2009GRC_120308" xfId="3871" xr:uid="{00000000-0005-0000-0000-0000180F0000}"/>
    <cellStyle name="_Gas Transportation Charges_2009GRC_120308 2" xfId="3872" xr:uid="{00000000-0005-0000-0000-0000190F0000}"/>
    <cellStyle name="_Gas Transportation Charges_2009GRC_120308 2 2" xfId="3873" xr:uid="{00000000-0005-0000-0000-00001A0F0000}"/>
    <cellStyle name="_Gas Transportation Charges_2009GRC_120308 3" xfId="3874" xr:uid="{00000000-0005-0000-0000-00001B0F0000}"/>
    <cellStyle name="_Gas Transportation Charges_2009GRC_120308_Chelan PUD Power Costs (8-10)" xfId="3875" xr:uid="{00000000-0005-0000-0000-00001C0F0000}"/>
    <cellStyle name="_Gas Transportation Charges_2009GRC_120308_DEM-WP(C) Costs Not In AURORA 2010GRC As Filed" xfId="3876" xr:uid="{00000000-0005-0000-0000-00001D0F0000}"/>
    <cellStyle name="_Gas Transportation Charges_2009GRC_120308_DEM-WP(C) Costs Not In AURORA 2010GRC As Filed 2" xfId="3877" xr:uid="{00000000-0005-0000-0000-00001E0F0000}"/>
    <cellStyle name="_Gas Transportation Charges_2009GRC_120308_NIM Summary" xfId="3878" xr:uid="{00000000-0005-0000-0000-00001F0F0000}"/>
    <cellStyle name="_Gas Transportation Charges_2009GRC_120308_NIM Summary 09GRC" xfId="3879" xr:uid="{00000000-0005-0000-0000-0000200F0000}"/>
    <cellStyle name="_Gas Transportation Charges_2009GRC_120308_NIM Summary 09GRC 2" xfId="3880" xr:uid="{00000000-0005-0000-0000-0000210F0000}"/>
    <cellStyle name="_Gas Transportation Charges_2009GRC_120308_NIM Summary 2" xfId="3881" xr:uid="{00000000-0005-0000-0000-0000220F0000}"/>
    <cellStyle name="_Gas Transportation Charges_2009GRC_120308_NIM Summary 3" xfId="3882" xr:uid="{00000000-0005-0000-0000-0000230F0000}"/>
    <cellStyle name="_Gas Transportation Charges_2009GRC_120308_NIM Summary 4" xfId="3883" xr:uid="{00000000-0005-0000-0000-0000240F0000}"/>
    <cellStyle name="_Gas Transportation Charges_2009GRC_120308_NIM Summary 5" xfId="3884" xr:uid="{00000000-0005-0000-0000-0000250F0000}"/>
    <cellStyle name="_Gas Transportation Charges_2009GRC_120308_NIM Summary 6" xfId="3885" xr:uid="{00000000-0005-0000-0000-0000260F0000}"/>
    <cellStyle name="_Gas Transportation Charges_2009GRC_120308_NIM Summary 7" xfId="3886" xr:uid="{00000000-0005-0000-0000-0000270F0000}"/>
    <cellStyle name="_Gas Transportation Charges_2009GRC_120308_NIM Summary 8" xfId="3887" xr:uid="{00000000-0005-0000-0000-0000280F0000}"/>
    <cellStyle name="_Gas Transportation Charges_2009GRC_120308_NIM Summary 9" xfId="3888" xr:uid="{00000000-0005-0000-0000-0000290F0000}"/>
    <cellStyle name="_Gas Transportation Charges_2009GRC_120308_PCA 9 -  Exhibit D April 2010 (3)" xfId="3889" xr:uid="{00000000-0005-0000-0000-00002A0F0000}"/>
    <cellStyle name="_Gas Transportation Charges_2009GRC_120308_PCA 9 -  Exhibit D April 2010 (3) 2" xfId="3890" xr:uid="{00000000-0005-0000-0000-00002B0F0000}"/>
    <cellStyle name="_Gas Transportation Charges_2009GRC_120308_Reconciliation" xfId="3891" xr:uid="{00000000-0005-0000-0000-00002C0F0000}"/>
    <cellStyle name="_Gas Transportation Charges_2009GRC_120308_Reconciliation 2" xfId="3892" xr:uid="{00000000-0005-0000-0000-00002D0F0000}"/>
    <cellStyle name="_Gas Transportation Charges_2009GRC_120308_Wind Integration 10GRC" xfId="3893" xr:uid="{00000000-0005-0000-0000-00002E0F0000}"/>
    <cellStyle name="_Gas Transportation Charges_2009GRC_120308_Wind Integration 10GRC 2" xfId="3894" xr:uid="{00000000-0005-0000-0000-00002F0F0000}"/>
    <cellStyle name="_Mid C 09GRC" xfId="3895" xr:uid="{00000000-0005-0000-0000-0000300F0000}"/>
    <cellStyle name="_Monthly Fixed Input" xfId="3896" xr:uid="{00000000-0005-0000-0000-0000310F0000}"/>
    <cellStyle name="_Monthly Fixed Input 2" xfId="3897" xr:uid="{00000000-0005-0000-0000-0000320F0000}"/>
    <cellStyle name="_Monthly Fixed Input_NIM Summary" xfId="3898" xr:uid="{00000000-0005-0000-0000-0000330F0000}"/>
    <cellStyle name="_Monthly Fixed Input_NIM Summary 2" xfId="3899" xr:uid="{00000000-0005-0000-0000-0000340F0000}"/>
    <cellStyle name="_NIM 06 Base Case Current Trends" xfId="3900" xr:uid="{00000000-0005-0000-0000-0000350F0000}"/>
    <cellStyle name="_NIM 06 Base Case Current Trends 2" xfId="3901" xr:uid="{00000000-0005-0000-0000-0000360F0000}"/>
    <cellStyle name="_NIM 06 Base Case Current Trends 2 2" xfId="3902" xr:uid="{00000000-0005-0000-0000-0000370F0000}"/>
    <cellStyle name="_NIM 06 Base Case Current Trends 3" xfId="3903" xr:uid="{00000000-0005-0000-0000-0000380F0000}"/>
    <cellStyle name="_NIM 06 Base Case Current Trends_Adj Bench DR 3 for Initial Briefs (Electric)" xfId="3904" xr:uid="{00000000-0005-0000-0000-0000390F0000}"/>
    <cellStyle name="_NIM 06 Base Case Current Trends_Adj Bench DR 3 for Initial Briefs (Electric) 2" xfId="3905" xr:uid="{00000000-0005-0000-0000-00003A0F0000}"/>
    <cellStyle name="_NIM 06 Base Case Current Trends_Adj Bench DR 3 for Initial Briefs (Electric) 2 2" xfId="3906" xr:uid="{00000000-0005-0000-0000-00003B0F0000}"/>
    <cellStyle name="_NIM 06 Base Case Current Trends_Adj Bench DR 3 for Initial Briefs (Electric) 3" xfId="3907" xr:uid="{00000000-0005-0000-0000-00003C0F0000}"/>
    <cellStyle name="_NIM 06 Base Case Current Trends_Book1" xfId="3908" xr:uid="{00000000-0005-0000-0000-00003D0F0000}"/>
    <cellStyle name="_NIM 06 Base Case Current Trends_Book2" xfId="3909" xr:uid="{00000000-0005-0000-0000-00003E0F0000}"/>
    <cellStyle name="_NIM 06 Base Case Current Trends_Book2 2" xfId="3910" xr:uid="{00000000-0005-0000-0000-00003F0F0000}"/>
    <cellStyle name="_NIM 06 Base Case Current Trends_Book2 2 2" xfId="3911" xr:uid="{00000000-0005-0000-0000-0000400F0000}"/>
    <cellStyle name="_NIM 06 Base Case Current Trends_Book2 3" xfId="3912" xr:uid="{00000000-0005-0000-0000-0000410F0000}"/>
    <cellStyle name="_NIM 06 Base Case Current Trends_Book2_Adj Bench DR 3 for Initial Briefs (Electric)" xfId="3913" xr:uid="{00000000-0005-0000-0000-0000420F0000}"/>
    <cellStyle name="_NIM 06 Base Case Current Trends_Book2_Adj Bench DR 3 for Initial Briefs (Electric) 2" xfId="3914" xr:uid="{00000000-0005-0000-0000-0000430F0000}"/>
    <cellStyle name="_NIM 06 Base Case Current Trends_Book2_Adj Bench DR 3 for Initial Briefs (Electric) 2 2" xfId="3915" xr:uid="{00000000-0005-0000-0000-0000440F0000}"/>
    <cellStyle name="_NIM 06 Base Case Current Trends_Book2_Adj Bench DR 3 for Initial Briefs (Electric) 3" xfId="3916" xr:uid="{00000000-0005-0000-0000-0000450F0000}"/>
    <cellStyle name="_NIM 06 Base Case Current Trends_Book2_Electric Rev Req Model (2009 GRC) Rebuttal" xfId="3917" xr:uid="{00000000-0005-0000-0000-0000460F0000}"/>
    <cellStyle name="_NIM 06 Base Case Current Trends_Book2_Electric Rev Req Model (2009 GRC) Rebuttal 2" xfId="3918" xr:uid="{00000000-0005-0000-0000-0000470F0000}"/>
    <cellStyle name="_NIM 06 Base Case Current Trends_Book2_Electric Rev Req Model (2009 GRC) Rebuttal 2 2" xfId="3919" xr:uid="{00000000-0005-0000-0000-0000480F0000}"/>
    <cellStyle name="_NIM 06 Base Case Current Trends_Book2_Electric Rev Req Model (2009 GRC) Rebuttal 3" xfId="3920" xr:uid="{00000000-0005-0000-0000-0000490F0000}"/>
    <cellStyle name="_NIM 06 Base Case Current Trends_Book2_Electric Rev Req Model (2009 GRC) Rebuttal REmoval of New  WH Solar AdjustMI" xfId="3921" xr:uid="{00000000-0005-0000-0000-00004A0F0000}"/>
    <cellStyle name="_NIM 06 Base Case Current Trends_Book2_Electric Rev Req Model (2009 GRC) Rebuttal REmoval of New  WH Solar AdjustMI 2" xfId="3922" xr:uid="{00000000-0005-0000-0000-00004B0F0000}"/>
    <cellStyle name="_NIM 06 Base Case Current Trends_Book2_Electric Rev Req Model (2009 GRC) Rebuttal REmoval of New  WH Solar AdjustMI 2 2" xfId="3923" xr:uid="{00000000-0005-0000-0000-00004C0F0000}"/>
    <cellStyle name="_NIM 06 Base Case Current Trends_Book2_Electric Rev Req Model (2009 GRC) Rebuttal REmoval of New  WH Solar AdjustMI 3" xfId="3924" xr:uid="{00000000-0005-0000-0000-00004D0F0000}"/>
    <cellStyle name="_NIM 06 Base Case Current Trends_Book2_Electric Rev Req Model (2009 GRC) Revised 01-18-2010" xfId="3925" xr:uid="{00000000-0005-0000-0000-00004E0F0000}"/>
    <cellStyle name="_NIM 06 Base Case Current Trends_Book2_Electric Rev Req Model (2009 GRC) Revised 01-18-2010 2" xfId="3926" xr:uid="{00000000-0005-0000-0000-00004F0F0000}"/>
    <cellStyle name="_NIM 06 Base Case Current Trends_Book2_Electric Rev Req Model (2009 GRC) Revised 01-18-2010 2 2" xfId="3927" xr:uid="{00000000-0005-0000-0000-0000500F0000}"/>
    <cellStyle name="_NIM 06 Base Case Current Trends_Book2_Electric Rev Req Model (2009 GRC) Revised 01-18-2010 3" xfId="3928" xr:uid="{00000000-0005-0000-0000-0000510F0000}"/>
    <cellStyle name="_NIM 06 Base Case Current Trends_Book2_Final Order Electric EXHIBIT A-1" xfId="3929" xr:uid="{00000000-0005-0000-0000-0000520F0000}"/>
    <cellStyle name="_NIM 06 Base Case Current Trends_Book2_Final Order Electric EXHIBIT A-1 2" xfId="3930" xr:uid="{00000000-0005-0000-0000-0000530F0000}"/>
    <cellStyle name="_NIM 06 Base Case Current Trends_Book2_Final Order Electric EXHIBIT A-1 2 2" xfId="3931" xr:uid="{00000000-0005-0000-0000-0000540F0000}"/>
    <cellStyle name="_NIM 06 Base Case Current Trends_Book2_Final Order Electric EXHIBIT A-1 3" xfId="3932" xr:uid="{00000000-0005-0000-0000-0000550F0000}"/>
    <cellStyle name="_NIM 06 Base Case Current Trends_Chelan PUD Power Costs (8-10)" xfId="3933" xr:uid="{00000000-0005-0000-0000-0000560F0000}"/>
    <cellStyle name="_NIM 06 Base Case Current Trends_Confidential Material" xfId="3934" xr:uid="{00000000-0005-0000-0000-0000570F0000}"/>
    <cellStyle name="_NIM 06 Base Case Current Trends_DEM-WP(C) Colstrip 12 Coal Cost Forecast 2010GRC" xfId="3935" xr:uid="{00000000-0005-0000-0000-0000580F0000}"/>
    <cellStyle name="_NIM 06 Base Case Current Trends_DEM-WP(C) Production O&amp;M 2010GRC As-Filed" xfId="3936" xr:uid="{00000000-0005-0000-0000-0000590F0000}"/>
    <cellStyle name="_NIM 06 Base Case Current Trends_DEM-WP(C) Production O&amp;M 2010GRC As-Filed 2" xfId="3937" xr:uid="{00000000-0005-0000-0000-00005A0F0000}"/>
    <cellStyle name="_NIM 06 Base Case Current Trends_Electric Rev Req Model (2009 GRC) " xfId="3938" xr:uid="{00000000-0005-0000-0000-00005B0F0000}"/>
    <cellStyle name="_NIM 06 Base Case Current Trends_Electric Rev Req Model (2009 GRC)  2" xfId="3939" xr:uid="{00000000-0005-0000-0000-00005C0F0000}"/>
    <cellStyle name="_NIM 06 Base Case Current Trends_Electric Rev Req Model (2009 GRC)  2 2" xfId="3940" xr:uid="{00000000-0005-0000-0000-00005D0F0000}"/>
    <cellStyle name="_NIM 06 Base Case Current Trends_Electric Rev Req Model (2009 GRC)  3" xfId="3941" xr:uid="{00000000-0005-0000-0000-00005E0F0000}"/>
    <cellStyle name="_NIM 06 Base Case Current Trends_Electric Rev Req Model (2009 GRC) Rebuttal" xfId="3942" xr:uid="{00000000-0005-0000-0000-00005F0F0000}"/>
    <cellStyle name="_NIM 06 Base Case Current Trends_Electric Rev Req Model (2009 GRC) Rebuttal 2" xfId="3943" xr:uid="{00000000-0005-0000-0000-0000600F0000}"/>
    <cellStyle name="_NIM 06 Base Case Current Trends_Electric Rev Req Model (2009 GRC) Rebuttal 2 2" xfId="3944" xr:uid="{00000000-0005-0000-0000-0000610F0000}"/>
    <cellStyle name="_NIM 06 Base Case Current Trends_Electric Rev Req Model (2009 GRC) Rebuttal 3" xfId="3945" xr:uid="{00000000-0005-0000-0000-0000620F0000}"/>
    <cellStyle name="_NIM 06 Base Case Current Trends_Electric Rev Req Model (2009 GRC) Rebuttal REmoval of New  WH Solar AdjustMI" xfId="3946" xr:uid="{00000000-0005-0000-0000-0000630F0000}"/>
    <cellStyle name="_NIM 06 Base Case Current Trends_Electric Rev Req Model (2009 GRC) Rebuttal REmoval of New  WH Solar AdjustMI 2" xfId="3947" xr:uid="{00000000-0005-0000-0000-0000640F0000}"/>
    <cellStyle name="_NIM 06 Base Case Current Trends_Electric Rev Req Model (2009 GRC) Rebuttal REmoval of New  WH Solar AdjustMI 2 2" xfId="3948" xr:uid="{00000000-0005-0000-0000-0000650F0000}"/>
    <cellStyle name="_NIM 06 Base Case Current Trends_Electric Rev Req Model (2009 GRC) Rebuttal REmoval of New  WH Solar AdjustMI 3" xfId="3949" xr:uid="{00000000-0005-0000-0000-0000660F0000}"/>
    <cellStyle name="_NIM 06 Base Case Current Trends_Electric Rev Req Model (2009 GRC) Revised 01-18-2010" xfId="3950" xr:uid="{00000000-0005-0000-0000-0000670F0000}"/>
    <cellStyle name="_NIM 06 Base Case Current Trends_Electric Rev Req Model (2009 GRC) Revised 01-18-2010 2" xfId="3951" xr:uid="{00000000-0005-0000-0000-0000680F0000}"/>
    <cellStyle name="_NIM 06 Base Case Current Trends_Electric Rev Req Model (2009 GRC) Revised 01-18-2010 2 2" xfId="3952" xr:uid="{00000000-0005-0000-0000-0000690F0000}"/>
    <cellStyle name="_NIM 06 Base Case Current Trends_Electric Rev Req Model (2009 GRC) Revised 01-18-2010 3" xfId="3953" xr:uid="{00000000-0005-0000-0000-00006A0F0000}"/>
    <cellStyle name="_NIM 06 Base Case Current Trends_Electric Rev Req Model (2010 GRC)" xfId="3954" xr:uid="{00000000-0005-0000-0000-00006B0F0000}"/>
    <cellStyle name="_NIM 06 Base Case Current Trends_Electric Rev Req Model (2010 GRC) SF" xfId="3955" xr:uid="{00000000-0005-0000-0000-00006C0F0000}"/>
    <cellStyle name="_NIM 06 Base Case Current Trends_Final Order Electric EXHIBIT A-1" xfId="3956" xr:uid="{00000000-0005-0000-0000-00006D0F0000}"/>
    <cellStyle name="_NIM 06 Base Case Current Trends_Final Order Electric EXHIBIT A-1 2" xfId="3957" xr:uid="{00000000-0005-0000-0000-00006E0F0000}"/>
    <cellStyle name="_NIM 06 Base Case Current Trends_Final Order Electric EXHIBIT A-1 2 2" xfId="3958" xr:uid="{00000000-0005-0000-0000-00006F0F0000}"/>
    <cellStyle name="_NIM 06 Base Case Current Trends_Final Order Electric EXHIBIT A-1 3" xfId="3959" xr:uid="{00000000-0005-0000-0000-0000700F0000}"/>
    <cellStyle name="_NIM 06 Base Case Current Trends_NIM Summary" xfId="3960" xr:uid="{00000000-0005-0000-0000-0000710F0000}"/>
    <cellStyle name="_NIM 06 Base Case Current Trends_NIM Summary 2" xfId="3961" xr:uid="{00000000-0005-0000-0000-0000720F0000}"/>
    <cellStyle name="_NIM 06 Base Case Current Trends_Rebuttal Power Costs" xfId="3962" xr:uid="{00000000-0005-0000-0000-0000730F0000}"/>
    <cellStyle name="_NIM 06 Base Case Current Trends_Rebuttal Power Costs 2" xfId="3963" xr:uid="{00000000-0005-0000-0000-0000740F0000}"/>
    <cellStyle name="_NIM 06 Base Case Current Trends_Rebuttal Power Costs 2 2" xfId="3964" xr:uid="{00000000-0005-0000-0000-0000750F0000}"/>
    <cellStyle name="_NIM 06 Base Case Current Trends_Rebuttal Power Costs 3" xfId="3965" xr:uid="{00000000-0005-0000-0000-0000760F0000}"/>
    <cellStyle name="_NIM 06 Base Case Current Trends_Rebuttal Power Costs_Adj Bench DR 3 for Initial Briefs (Electric)" xfId="3966" xr:uid="{00000000-0005-0000-0000-0000770F0000}"/>
    <cellStyle name="_NIM 06 Base Case Current Trends_Rebuttal Power Costs_Adj Bench DR 3 for Initial Briefs (Electric) 2" xfId="3967" xr:uid="{00000000-0005-0000-0000-0000780F0000}"/>
    <cellStyle name="_NIM 06 Base Case Current Trends_Rebuttal Power Costs_Adj Bench DR 3 for Initial Briefs (Electric) 2 2" xfId="3968" xr:uid="{00000000-0005-0000-0000-0000790F0000}"/>
    <cellStyle name="_NIM 06 Base Case Current Trends_Rebuttal Power Costs_Adj Bench DR 3 for Initial Briefs (Electric) 3" xfId="3969" xr:uid="{00000000-0005-0000-0000-00007A0F0000}"/>
    <cellStyle name="_NIM 06 Base Case Current Trends_Rebuttal Power Costs_Electric Rev Req Model (2009 GRC) Rebuttal" xfId="3970" xr:uid="{00000000-0005-0000-0000-00007B0F0000}"/>
    <cellStyle name="_NIM 06 Base Case Current Trends_Rebuttal Power Costs_Electric Rev Req Model (2009 GRC) Rebuttal 2" xfId="3971" xr:uid="{00000000-0005-0000-0000-00007C0F0000}"/>
    <cellStyle name="_NIM 06 Base Case Current Trends_Rebuttal Power Costs_Electric Rev Req Model (2009 GRC) Rebuttal 2 2" xfId="3972" xr:uid="{00000000-0005-0000-0000-00007D0F0000}"/>
    <cellStyle name="_NIM 06 Base Case Current Trends_Rebuttal Power Costs_Electric Rev Req Model (2009 GRC) Rebuttal 3" xfId="3973" xr:uid="{00000000-0005-0000-0000-00007E0F0000}"/>
    <cellStyle name="_NIM 06 Base Case Current Trends_Rebuttal Power Costs_Electric Rev Req Model (2009 GRC) Rebuttal REmoval of New  WH Solar AdjustMI" xfId="3974" xr:uid="{00000000-0005-0000-0000-00007F0F0000}"/>
    <cellStyle name="_NIM 06 Base Case Current Trends_Rebuttal Power Costs_Electric Rev Req Model (2009 GRC) Rebuttal REmoval of New  WH Solar AdjustMI 2" xfId="3975" xr:uid="{00000000-0005-0000-0000-0000800F0000}"/>
    <cellStyle name="_NIM 06 Base Case Current Trends_Rebuttal Power Costs_Electric Rev Req Model (2009 GRC) Rebuttal REmoval of New  WH Solar AdjustMI 2 2" xfId="3976" xr:uid="{00000000-0005-0000-0000-0000810F0000}"/>
    <cellStyle name="_NIM 06 Base Case Current Trends_Rebuttal Power Costs_Electric Rev Req Model (2009 GRC) Rebuttal REmoval of New  WH Solar AdjustMI 3" xfId="3977" xr:uid="{00000000-0005-0000-0000-0000820F0000}"/>
    <cellStyle name="_NIM 06 Base Case Current Trends_Rebuttal Power Costs_Electric Rev Req Model (2009 GRC) Revised 01-18-2010" xfId="3978" xr:uid="{00000000-0005-0000-0000-0000830F0000}"/>
    <cellStyle name="_NIM 06 Base Case Current Trends_Rebuttal Power Costs_Electric Rev Req Model (2009 GRC) Revised 01-18-2010 2" xfId="3979" xr:uid="{00000000-0005-0000-0000-0000840F0000}"/>
    <cellStyle name="_NIM 06 Base Case Current Trends_Rebuttal Power Costs_Electric Rev Req Model (2009 GRC) Revised 01-18-2010 2 2" xfId="3980" xr:uid="{00000000-0005-0000-0000-0000850F0000}"/>
    <cellStyle name="_NIM 06 Base Case Current Trends_Rebuttal Power Costs_Electric Rev Req Model (2009 GRC) Revised 01-18-2010 3" xfId="3981" xr:uid="{00000000-0005-0000-0000-0000860F0000}"/>
    <cellStyle name="_NIM 06 Base Case Current Trends_Rebuttal Power Costs_Final Order Electric EXHIBIT A-1" xfId="3982" xr:uid="{00000000-0005-0000-0000-0000870F0000}"/>
    <cellStyle name="_NIM 06 Base Case Current Trends_Rebuttal Power Costs_Final Order Electric EXHIBIT A-1 2" xfId="3983" xr:uid="{00000000-0005-0000-0000-0000880F0000}"/>
    <cellStyle name="_NIM 06 Base Case Current Trends_Rebuttal Power Costs_Final Order Electric EXHIBIT A-1 2 2" xfId="3984" xr:uid="{00000000-0005-0000-0000-0000890F0000}"/>
    <cellStyle name="_NIM 06 Base Case Current Trends_Rebuttal Power Costs_Final Order Electric EXHIBIT A-1 3" xfId="3985" xr:uid="{00000000-0005-0000-0000-00008A0F0000}"/>
    <cellStyle name="_NIM 06 Base Case Current Trends_TENASKA REGULATORY ASSET" xfId="3986" xr:uid="{00000000-0005-0000-0000-00008B0F0000}"/>
    <cellStyle name="_NIM 06 Base Case Current Trends_TENASKA REGULATORY ASSET 2" xfId="3987" xr:uid="{00000000-0005-0000-0000-00008C0F0000}"/>
    <cellStyle name="_NIM 06 Base Case Current Trends_TENASKA REGULATORY ASSET 2 2" xfId="3988" xr:uid="{00000000-0005-0000-0000-00008D0F0000}"/>
    <cellStyle name="_NIM 06 Base Case Current Trends_TENASKA REGULATORY ASSET 3" xfId="3989" xr:uid="{00000000-0005-0000-0000-00008E0F0000}"/>
    <cellStyle name="_NIM Summary 09GRC" xfId="3990" xr:uid="{00000000-0005-0000-0000-00008F0F0000}"/>
    <cellStyle name="_NIM Summary 09GRC 2" xfId="3991" xr:uid="{00000000-0005-0000-0000-0000900F0000}"/>
    <cellStyle name="_NIM Summary 09GRC_NIM Summary" xfId="3992" xr:uid="{00000000-0005-0000-0000-0000910F0000}"/>
    <cellStyle name="_NIM Summary 09GRC_NIM Summary 2" xfId="3993" xr:uid="{00000000-0005-0000-0000-0000920F0000}"/>
    <cellStyle name="_PC DRAFT 10 15 07" xfId="3994" xr:uid="{00000000-0005-0000-0000-0000930F0000}"/>
    <cellStyle name="_PCA 7 - Exhibit D update 9_30_2008" xfId="3995" xr:uid="{00000000-0005-0000-0000-0000940F0000}"/>
    <cellStyle name="_PCA 7 - Exhibit D update 9_30_2008 2" xfId="3996" xr:uid="{00000000-0005-0000-0000-0000950F0000}"/>
    <cellStyle name="_PCA 7 - Exhibit D update 9_30_2008_Chelan PUD Power Costs (8-10)" xfId="3997" xr:uid="{00000000-0005-0000-0000-0000960F0000}"/>
    <cellStyle name="_PCA 7 - Exhibit D update 9_30_2008_NIM Summary" xfId="3998" xr:uid="{00000000-0005-0000-0000-0000970F0000}"/>
    <cellStyle name="_PCA 7 - Exhibit D update 9_30_2008_NIM Summary 2" xfId="3999" xr:uid="{00000000-0005-0000-0000-0000980F0000}"/>
    <cellStyle name="_PCA 7 - Exhibit D update 9_30_2008_Transmission Workbook for May BOD" xfId="4000" xr:uid="{00000000-0005-0000-0000-0000990F0000}"/>
    <cellStyle name="_PCA 7 - Exhibit D update 9_30_2008_Transmission Workbook for May BOD 2" xfId="4001" xr:uid="{00000000-0005-0000-0000-00009A0F0000}"/>
    <cellStyle name="_PCA 7 - Exhibit D update 9_30_2008_Wind Integration 10GRC" xfId="4002" xr:uid="{00000000-0005-0000-0000-00009B0F0000}"/>
    <cellStyle name="_PCA 7 - Exhibit D update 9_30_2008_Wind Integration 10GRC 2" xfId="4003" xr:uid="{00000000-0005-0000-0000-00009C0F0000}"/>
    <cellStyle name="_Portfolio SPlan Base Case.xls Chart 1" xfId="4004" xr:uid="{00000000-0005-0000-0000-00009D0F0000}"/>
    <cellStyle name="_Portfolio SPlan Base Case.xls Chart 1 2" xfId="4005" xr:uid="{00000000-0005-0000-0000-00009E0F0000}"/>
    <cellStyle name="_Portfolio SPlan Base Case.xls Chart 1 2 2" xfId="4006" xr:uid="{00000000-0005-0000-0000-00009F0F0000}"/>
    <cellStyle name="_Portfolio SPlan Base Case.xls Chart 1 3" xfId="4007" xr:uid="{00000000-0005-0000-0000-0000A00F0000}"/>
    <cellStyle name="_Portfolio SPlan Base Case.xls Chart 1_Adj Bench DR 3 for Initial Briefs (Electric)" xfId="4008" xr:uid="{00000000-0005-0000-0000-0000A10F0000}"/>
    <cellStyle name="_Portfolio SPlan Base Case.xls Chart 1_Adj Bench DR 3 for Initial Briefs (Electric) 2" xfId="4009" xr:uid="{00000000-0005-0000-0000-0000A20F0000}"/>
    <cellStyle name="_Portfolio SPlan Base Case.xls Chart 1_Adj Bench DR 3 for Initial Briefs (Electric) 2 2" xfId="4010" xr:uid="{00000000-0005-0000-0000-0000A30F0000}"/>
    <cellStyle name="_Portfolio SPlan Base Case.xls Chart 1_Adj Bench DR 3 for Initial Briefs (Electric) 3" xfId="4011" xr:uid="{00000000-0005-0000-0000-0000A40F0000}"/>
    <cellStyle name="_Portfolio SPlan Base Case.xls Chart 1_Book1" xfId="4012" xr:uid="{00000000-0005-0000-0000-0000A50F0000}"/>
    <cellStyle name="_Portfolio SPlan Base Case.xls Chart 1_Book2" xfId="4013" xr:uid="{00000000-0005-0000-0000-0000A60F0000}"/>
    <cellStyle name="_Portfolio SPlan Base Case.xls Chart 1_Book2 2" xfId="4014" xr:uid="{00000000-0005-0000-0000-0000A70F0000}"/>
    <cellStyle name="_Portfolio SPlan Base Case.xls Chart 1_Book2 2 2" xfId="4015" xr:uid="{00000000-0005-0000-0000-0000A80F0000}"/>
    <cellStyle name="_Portfolio SPlan Base Case.xls Chart 1_Book2 3" xfId="4016" xr:uid="{00000000-0005-0000-0000-0000A90F0000}"/>
    <cellStyle name="_Portfolio SPlan Base Case.xls Chart 1_Book2_Adj Bench DR 3 for Initial Briefs (Electric)" xfId="4017" xr:uid="{00000000-0005-0000-0000-0000AA0F0000}"/>
    <cellStyle name="_Portfolio SPlan Base Case.xls Chart 1_Book2_Adj Bench DR 3 for Initial Briefs (Electric) 2" xfId="4018" xr:uid="{00000000-0005-0000-0000-0000AB0F0000}"/>
    <cellStyle name="_Portfolio SPlan Base Case.xls Chart 1_Book2_Adj Bench DR 3 for Initial Briefs (Electric) 2 2" xfId="4019" xr:uid="{00000000-0005-0000-0000-0000AC0F0000}"/>
    <cellStyle name="_Portfolio SPlan Base Case.xls Chart 1_Book2_Adj Bench DR 3 for Initial Briefs (Electric) 3" xfId="4020" xr:uid="{00000000-0005-0000-0000-0000AD0F0000}"/>
    <cellStyle name="_Portfolio SPlan Base Case.xls Chart 1_Book2_Electric Rev Req Model (2009 GRC) Rebuttal" xfId="4021" xr:uid="{00000000-0005-0000-0000-0000AE0F0000}"/>
    <cellStyle name="_Portfolio SPlan Base Case.xls Chart 1_Book2_Electric Rev Req Model (2009 GRC) Rebuttal 2" xfId="4022" xr:uid="{00000000-0005-0000-0000-0000AF0F0000}"/>
    <cellStyle name="_Portfolio SPlan Base Case.xls Chart 1_Book2_Electric Rev Req Model (2009 GRC) Rebuttal 2 2" xfId="4023" xr:uid="{00000000-0005-0000-0000-0000B00F0000}"/>
    <cellStyle name="_Portfolio SPlan Base Case.xls Chart 1_Book2_Electric Rev Req Model (2009 GRC) Rebuttal 3" xfId="4024" xr:uid="{00000000-0005-0000-0000-0000B10F0000}"/>
    <cellStyle name="_Portfolio SPlan Base Case.xls Chart 1_Book2_Electric Rev Req Model (2009 GRC) Rebuttal REmoval of New  WH Solar AdjustMI" xfId="4025" xr:uid="{00000000-0005-0000-0000-0000B20F0000}"/>
    <cellStyle name="_Portfolio SPlan Base Case.xls Chart 1_Book2_Electric Rev Req Model (2009 GRC) Rebuttal REmoval of New  WH Solar AdjustMI 2" xfId="4026" xr:uid="{00000000-0005-0000-0000-0000B30F0000}"/>
    <cellStyle name="_Portfolio SPlan Base Case.xls Chart 1_Book2_Electric Rev Req Model (2009 GRC) Rebuttal REmoval of New  WH Solar AdjustMI 2 2" xfId="4027" xr:uid="{00000000-0005-0000-0000-0000B40F0000}"/>
    <cellStyle name="_Portfolio SPlan Base Case.xls Chart 1_Book2_Electric Rev Req Model (2009 GRC) Rebuttal REmoval of New  WH Solar AdjustMI 3" xfId="4028" xr:uid="{00000000-0005-0000-0000-0000B50F0000}"/>
    <cellStyle name="_Portfolio SPlan Base Case.xls Chart 1_Book2_Electric Rev Req Model (2009 GRC) Revised 01-18-2010" xfId="4029" xr:uid="{00000000-0005-0000-0000-0000B60F0000}"/>
    <cellStyle name="_Portfolio SPlan Base Case.xls Chart 1_Book2_Electric Rev Req Model (2009 GRC) Revised 01-18-2010 2" xfId="4030" xr:uid="{00000000-0005-0000-0000-0000B70F0000}"/>
    <cellStyle name="_Portfolio SPlan Base Case.xls Chart 1_Book2_Electric Rev Req Model (2009 GRC) Revised 01-18-2010 2 2" xfId="4031" xr:uid="{00000000-0005-0000-0000-0000B80F0000}"/>
    <cellStyle name="_Portfolio SPlan Base Case.xls Chart 1_Book2_Electric Rev Req Model (2009 GRC) Revised 01-18-2010 3" xfId="4032" xr:uid="{00000000-0005-0000-0000-0000B90F0000}"/>
    <cellStyle name="_Portfolio SPlan Base Case.xls Chart 1_Book2_Final Order Electric EXHIBIT A-1" xfId="4033" xr:uid="{00000000-0005-0000-0000-0000BA0F0000}"/>
    <cellStyle name="_Portfolio SPlan Base Case.xls Chart 1_Book2_Final Order Electric EXHIBIT A-1 2" xfId="4034" xr:uid="{00000000-0005-0000-0000-0000BB0F0000}"/>
    <cellStyle name="_Portfolio SPlan Base Case.xls Chart 1_Book2_Final Order Electric EXHIBIT A-1 2 2" xfId="4035" xr:uid="{00000000-0005-0000-0000-0000BC0F0000}"/>
    <cellStyle name="_Portfolio SPlan Base Case.xls Chart 1_Book2_Final Order Electric EXHIBIT A-1 3" xfId="4036" xr:uid="{00000000-0005-0000-0000-0000BD0F0000}"/>
    <cellStyle name="_Portfolio SPlan Base Case.xls Chart 1_Chelan PUD Power Costs (8-10)" xfId="4037" xr:uid="{00000000-0005-0000-0000-0000BE0F0000}"/>
    <cellStyle name="_Portfolio SPlan Base Case.xls Chart 1_Confidential Material" xfId="4038" xr:uid="{00000000-0005-0000-0000-0000BF0F0000}"/>
    <cellStyle name="_Portfolio SPlan Base Case.xls Chart 1_DEM-WP(C) Colstrip 12 Coal Cost Forecast 2010GRC" xfId="4039" xr:uid="{00000000-0005-0000-0000-0000C00F0000}"/>
    <cellStyle name="_Portfolio SPlan Base Case.xls Chart 1_DEM-WP(C) Production O&amp;M 2010GRC As-Filed" xfId="4040" xr:uid="{00000000-0005-0000-0000-0000C10F0000}"/>
    <cellStyle name="_Portfolio SPlan Base Case.xls Chart 1_DEM-WP(C) Production O&amp;M 2010GRC As-Filed 2" xfId="4041" xr:uid="{00000000-0005-0000-0000-0000C20F0000}"/>
    <cellStyle name="_Portfolio SPlan Base Case.xls Chart 1_Electric Rev Req Model (2009 GRC) " xfId="4042" xr:uid="{00000000-0005-0000-0000-0000C30F0000}"/>
    <cellStyle name="_Portfolio SPlan Base Case.xls Chart 1_Electric Rev Req Model (2009 GRC)  2" xfId="4043" xr:uid="{00000000-0005-0000-0000-0000C40F0000}"/>
    <cellStyle name="_Portfolio SPlan Base Case.xls Chart 1_Electric Rev Req Model (2009 GRC)  2 2" xfId="4044" xr:uid="{00000000-0005-0000-0000-0000C50F0000}"/>
    <cellStyle name="_Portfolio SPlan Base Case.xls Chart 1_Electric Rev Req Model (2009 GRC)  3" xfId="4045" xr:uid="{00000000-0005-0000-0000-0000C60F0000}"/>
    <cellStyle name="_Portfolio SPlan Base Case.xls Chart 1_Electric Rev Req Model (2009 GRC) Rebuttal" xfId="4046" xr:uid="{00000000-0005-0000-0000-0000C70F0000}"/>
    <cellStyle name="_Portfolio SPlan Base Case.xls Chart 1_Electric Rev Req Model (2009 GRC) Rebuttal 2" xfId="4047" xr:uid="{00000000-0005-0000-0000-0000C80F0000}"/>
    <cellStyle name="_Portfolio SPlan Base Case.xls Chart 1_Electric Rev Req Model (2009 GRC) Rebuttal 2 2" xfId="4048" xr:uid="{00000000-0005-0000-0000-0000C90F0000}"/>
    <cellStyle name="_Portfolio SPlan Base Case.xls Chart 1_Electric Rev Req Model (2009 GRC) Rebuttal 3" xfId="4049" xr:uid="{00000000-0005-0000-0000-0000CA0F0000}"/>
    <cellStyle name="_Portfolio SPlan Base Case.xls Chart 1_Electric Rev Req Model (2009 GRC) Rebuttal REmoval of New  WH Solar AdjustMI" xfId="4050" xr:uid="{00000000-0005-0000-0000-0000CB0F0000}"/>
    <cellStyle name="_Portfolio SPlan Base Case.xls Chart 1_Electric Rev Req Model (2009 GRC) Rebuttal REmoval of New  WH Solar AdjustMI 2" xfId="4051" xr:uid="{00000000-0005-0000-0000-0000CC0F0000}"/>
    <cellStyle name="_Portfolio SPlan Base Case.xls Chart 1_Electric Rev Req Model (2009 GRC) Rebuttal REmoval of New  WH Solar AdjustMI 2 2" xfId="4052" xr:uid="{00000000-0005-0000-0000-0000CD0F0000}"/>
    <cellStyle name="_Portfolio SPlan Base Case.xls Chart 1_Electric Rev Req Model (2009 GRC) Rebuttal REmoval of New  WH Solar AdjustMI 3" xfId="4053" xr:uid="{00000000-0005-0000-0000-0000CE0F0000}"/>
    <cellStyle name="_Portfolio SPlan Base Case.xls Chart 1_Electric Rev Req Model (2009 GRC) Revised 01-18-2010" xfId="4054" xr:uid="{00000000-0005-0000-0000-0000CF0F0000}"/>
    <cellStyle name="_Portfolio SPlan Base Case.xls Chart 1_Electric Rev Req Model (2009 GRC) Revised 01-18-2010 2" xfId="4055" xr:uid="{00000000-0005-0000-0000-0000D00F0000}"/>
    <cellStyle name="_Portfolio SPlan Base Case.xls Chart 1_Electric Rev Req Model (2009 GRC) Revised 01-18-2010 2 2" xfId="4056" xr:uid="{00000000-0005-0000-0000-0000D10F0000}"/>
    <cellStyle name="_Portfolio SPlan Base Case.xls Chart 1_Electric Rev Req Model (2009 GRC) Revised 01-18-2010 3" xfId="4057" xr:uid="{00000000-0005-0000-0000-0000D20F0000}"/>
    <cellStyle name="_Portfolio SPlan Base Case.xls Chart 1_Electric Rev Req Model (2010 GRC)" xfId="4058" xr:uid="{00000000-0005-0000-0000-0000D30F0000}"/>
    <cellStyle name="_Portfolio SPlan Base Case.xls Chart 1_Electric Rev Req Model (2010 GRC) SF" xfId="4059" xr:uid="{00000000-0005-0000-0000-0000D40F0000}"/>
    <cellStyle name="_Portfolio SPlan Base Case.xls Chart 1_Final Order Electric EXHIBIT A-1" xfId="4060" xr:uid="{00000000-0005-0000-0000-0000D50F0000}"/>
    <cellStyle name="_Portfolio SPlan Base Case.xls Chart 1_Final Order Electric EXHIBIT A-1 2" xfId="4061" xr:uid="{00000000-0005-0000-0000-0000D60F0000}"/>
    <cellStyle name="_Portfolio SPlan Base Case.xls Chart 1_Final Order Electric EXHIBIT A-1 2 2" xfId="4062" xr:uid="{00000000-0005-0000-0000-0000D70F0000}"/>
    <cellStyle name="_Portfolio SPlan Base Case.xls Chart 1_Final Order Electric EXHIBIT A-1 3" xfId="4063" xr:uid="{00000000-0005-0000-0000-0000D80F0000}"/>
    <cellStyle name="_Portfolio SPlan Base Case.xls Chart 1_NIM Summary" xfId="4064" xr:uid="{00000000-0005-0000-0000-0000D90F0000}"/>
    <cellStyle name="_Portfolio SPlan Base Case.xls Chart 1_NIM Summary 2" xfId="4065" xr:uid="{00000000-0005-0000-0000-0000DA0F0000}"/>
    <cellStyle name="_Portfolio SPlan Base Case.xls Chart 1_Rebuttal Power Costs" xfId="4066" xr:uid="{00000000-0005-0000-0000-0000DB0F0000}"/>
    <cellStyle name="_Portfolio SPlan Base Case.xls Chart 1_Rebuttal Power Costs 2" xfId="4067" xr:uid="{00000000-0005-0000-0000-0000DC0F0000}"/>
    <cellStyle name="_Portfolio SPlan Base Case.xls Chart 1_Rebuttal Power Costs 2 2" xfId="4068" xr:uid="{00000000-0005-0000-0000-0000DD0F0000}"/>
    <cellStyle name="_Portfolio SPlan Base Case.xls Chart 1_Rebuttal Power Costs 3" xfId="4069" xr:uid="{00000000-0005-0000-0000-0000DE0F0000}"/>
    <cellStyle name="_Portfolio SPlan Base Case.xls Chart 1_Rebuttal Power Costs_Adj Bench DR 3 for Initial Briefs (Electric)" xfId="4070" xr:uid="{00000000-0005-0000-0000-0000DF0F0000}"/>
    <cellStyle name="_Portfolio SPlan Base Case.xls Chart 1_Rebuttal Power Costs_Adj Bench DR 3 for Initial Briefs (Electric) 2" xfId="4071" xr:uid="{00000000-0005-0000-0000-0000E00F0000}"/>
    <cellStyle name="_Portfolio SPlan Base Case.xls Chart 1_Rebuttal Power Costs_Adj Bench DR 3 for Initial Briefs (Electric) 2 2" xfId="4072" xr:uid="{00000000-0005-0000-0000-0000E10F0000}"/>
    <cellStyle name="_Portfolio SPlan Base Case.xls Chart 1_Rebuttal Power Costs_Adj Bench DR 3 for Initial Briefs (Electric) 3" xfId="4073" xr:uid="{00000000-0005-0000-0000-0000E20F0000}"/>
    <cellStyle name="_Portfolio SPlan Base Case.xls Chart 1_Rebuttal Power Costs_Electric Rev Req Model (2009 GRC) Rebuttal" xfId="4074" xr:uid="{00000000-0005-0000-0000-0000E30F0000}"/>
    <cellStyle name="_Portfolio SPlan Base Case.xls Chart 1_Rebuttal Power Costs_Electric Rev Req Model (2009 GRC) Rebuttal 2" xfId="4075" xr:uid="{00000000-0005-0000-0000-0000E40F0000}"/>
    <cellStyle name="_Portfolio SPlan Base Case.xls Chart 1_Rebuttal Power Costs_Electric Rev Req Model (2009 GRC) Rebuttal 2 2" xfId="4076" xr:uid="{00000000-0005-0000-0000-0000E50F0000}"/>
    <cellStyle name="_Portfolio SPlan Base Case.xls Chart 1_Rebuttal Power Costs_Electric Rev Req Model (2009 GRC) Rebuttal 3" xfId="4077" xr:uid="{00000000-0005-0000-0000-0000E60F0000}"/>
    <cellStyle name="_Portfolio SPlan Base Case.xls Chart 1_Rebuttal Power Costs_Electric Rev Req Model (2009 GRC) Rebuttal REmoval of New  WH Solar AdjustMI" xfId="4078" xr:uid="{00000000-0005-0000-0000-0000E70F0000}"/>
    <cellStyle name="_Portfolio SPlan Base Case.xls Chart 1_Rebuttal Power Costs_Electric Rev Req Model (2009 GRC) Rebuttal REmoval of New  WH Solar AdjustMI 2" xfId="4079" xr:uid="{00000000-0005-0000-0000-0000E80F0000}"/>
    <cellStyle name="_Portfolio SPlan Base Case.xls Chart 1_Rebuttal Power Costs_Electric Rev Req Model (2009 GRC) Rebuttal REmoval of New  WH Solar AdjustMI 2 2" xfId="4080" xr:uid="{00000000-0005-0000-0000-0000E90F0000}"/>
    <cellStyle name="_Portfolio SPlan Base Case.xls Chart 1_Rebuttal Power Costs_Electric Rev Req Model (2009 GRC) Rebuttal REmoval of New  WH Solar AdjustMI 3" xfId="4081" xr:uid="{00000000-0005-0000-0000-0000EA0F0000}"/>
    <cellStyle name="_Portfolio SPlan Base Case.xls Chart 1_Rebuttal Power Costs_Electric Rev Req Model (2009 GRC) Revised 01-18-2010" xfId="4082" xr:uid="{00000000-0005-0000-0000-0000EB0F0000}"/>
    <cellStyle name="_Portfolio SPlan Base Case.xls Chart 1_Rebuttal Power Costs_Electric Rev Req Model (2009 GRC) Revised 01-18-2010 2" xfId="4083" xr:uid="{00000000-0005-0000-0000-0000EC0F0000}"/>
    <cellStyle name="_Portfolio SPlan Base Case.xls Chart 1_Rebuttal Power Costs_Electric Rev Req Model (2009 GRC) Revised 01-18-2010 2 2" xfId="4084" xr:uid="{00000000-0005-0000-0000-0000ED0F0000}"/>
    <cellStyle name="_Portfolio SPlan Base Case.xls Chart 1_Rebuttal Power Costs_Electric Rev Req Model (2009 GRC) Revised 01-18-2010 3" xfId="4085" xr:uid="{00000000-0005-0000-0000-0000EE0F0000}"/>
    <cellStyle name="_Portfolio SPlan Base Case.xls Chart 1_Rebuttal Power Costs_Final Order Electric EXHIBIT A-1" xfId="4086" xr:uid="{00000000-0005-0000-0000-0000EF0F0000}"/>
    <cellStyle name="_Portfolio SPlan Base Case.xls Chart 1_Rebuttal Power Costs_Final Order Electric EXHIBIT A-1 2" xfId="4087" xr:uid="{00000000-0005-0000-0000-0000F00F0000}"/>
    <cellStyle name="_Portfolio SPlan Base Case.xls Chart 1_Rebuttal Power Costs_Final Order Electric EXHIBIT A-1 2 2" xfId="4088" xr:uid="{00000000-0005-0000-0000-0000F10F0000}"/>
    <cellStyle name="_Portfolio SPlan Base Case.xls Chart 1_Rebuttal Power Costs_Final Order Electric EXHIBIT A-1 3" xfId="4089" xr:uid="{00000000-0005-0000-0000-0000F20F0000}"/>
    <cellStyle name="_Portfolio SPlan Base Case.xls Chart 1_TENASKA REGULATORY ASSET" xfId="4090" xr:uid="{00000000-0005-0000-0000-0000F30F0000}"/>
    <cellStyle name="_Portfolio SPlan Base Case.xls Chart 1_TENASKA REGULATORY ASSET 2" xfId="4091" xr:uid="{00000000-0005-0000-0000-0000F40F0000}"/>
    <cellStyle name="_Portfolio SPlan Base Case.xls Chart 1_TENASKA REGULATORY ASSET 2 2" xfId="4092" xr:uid="{00000000-0005-0000-0000-0000F50F0000}"/>
    <cellStyle name="_Portfolio SPlan Base Case.xls Chart 1_TENASKA REGULATORY ASSET 3" xfId="4093" xr:uid="{00000000-0005-0000-0000-0000F60F0000}"/>
    <cellStyle name="_Portfolio SPlan Base Case.xls Chart 2" xfId="4094" xr:uid="{00000000-0005-0000-0000-0000F70F0000}"/>
    <cellStyle name="_Portfolio SPlan Base Case.xls Chart 2 2" xfId="4095" xr:uid="{00000000-0005-0000-0000-0000F80F0000}"/>
    <cellStyle name="_Portfolio SPlan Base Case.xls Chart 2 2 2" xfId="4096" xr:uid="{00000000-0005-0000-0000-0000F90F0000}"/>
    <cellStyle name="_Portfolio SPlan Base Case.xls Chart 2 3" xfId="4097" xr:uid="{00000000-0005-0000-0000-0000FA0F0000}"/>
    <cellStyle name="_Portfolio SPlan Base Case.xls Chart 2_Adj Bench DR 3 for Initial Briefs (Electric)" xfId="4098" xr:uid="{00000000-0005-0000-0000-0000FB0F0000}"/>
    <cellStyle name="_Portfolio SPlan Base Case.xls Chart 2_Adj Bench DR 3 for Initial Briefs (Electric) 2" xfId="4099" xr:uid="{00000000-0005-0000-0000-0000FC0F0000}"/>
    <cellStyle name="_Portfolio SPlan Base Case.xls Chart 2_Adj Bench DR 3 for Initial Briefs (Electric) 2 2" xfId="4100" xr:uid="{00000000-0005-0000-0000-0000FD0F0000}"/>
    <cellStyle name="_Portfolio SPlan Base Case.xls Chart 2_Adj Bench DR 3 for Initial Briefs (Electric) 3" xfId="4101" xr:uid="{00000000-0005-0000-0000-0000FE0F0000}"/>
    <cellStyle name="_Portfolio SPlan Base Case.xls Chart 2_Book1" xfId="4102" xr:uid="{00000000-0005-0000-0000-0000FF0F0000}"/>
    <cellStyle name="_Portfolio SPlan Base Case.xls Chart 2_Book2" xfId="4103" xr:uid="{00000000-0005-0000-0000-000000100000}"/>
    <cellStyle name="_Portfolio SPlan Base Case.xls Chart 2_Book2 2" xfId="4104" xr:uid="{00000000-0005-0000-0000-000001100000}"/>
    <cellStyle name="_Portfolio SPlan Base Case.xls Chart 2_Book2 2 2" xfId="4105" xr:uid="{00000000-0005-0000-0000-000002100000}"/>
    <cellStyle name="_Portfolio SPlan Base Case.xls Chart 2_Book2 3" xfId="4106" xr:uid="{00000000-0005-0000-0000-000003100000}"/>
    <cellStyle name="_Portfolio SPlan Base Case.xls Chart 2_Book2_Adj Bench DR 3 for Initial Briefs (Electric)" xfId="4107" xr:uid="{00000000-0005-0000-0000-000004100000}"/>
    <cellStyle name="_Portfolio SPlan Base Case.xls Chart 2_Book2_Adj Bench DR 3 for Initial Briefs (Electric) 2" xfId="4108" xr:uid="{00000000-0005-0000-0000-000005100000}"/>
    <cellStyle name="_Portfolio SPlan Base Case.xls Chart 2_Book2_Adj Bench DR 3 for Initial Briefs (Electric) 2 2" xfId="4109" xr:uid="{00000000-0005-0000-0000-000006100000}"/>
    <cellStyle name="_Portfolio SPlan Base Case.xls Chart 2_Book2_Adj Bench DR 3 for Initial Briefs (Electric) 3" xfId="4110" xr:uid="{00000000-0005-0000-0000-000007100000}"/>
    <cellStyle name="_Portfolio SPlan Base Case.xls Chart 2_Book2_Electric Rev Req Model (2009 GRC) Rebuttal" xfId="4111" xr:uid="{00000000-0005-0000-0000-000008100000}"/>
    <cellStyle name="_Portfolio SPlan Base Case.xls Chart 2_Book2_Electric Rev Req Model (2009 GRC) Rebuttal 2" xfId="4112" xr:uid="{00000000-0005-0000-0000-000009100000}"/>
    <cellStyle name="_Portfolio SPlan Base Case.xls Chart 2_Book2_Electric Rev Req Model (2009 GRC) Rebuttal 2 2" xfId="4113" xr:uid="{00000000-0005-0000-0000-00000A100000}"/>
    <cellStyle name="_Portfolio SPlan Base Case.xls Chart 2_Book2_Electric Rev Req Model (2009 GRC) Rebuttal 3" xfId="4114" xr:uid="{00000000-0005-0000-0000-00000B100000}"/>
    <cellStyle name="_Portfolio SPlan Base Case.xls Chart 2_Book2_Electric Rev Req Model (2009 GRC) Rebuttal REmoval of New  WH Solar AdjustMI" xfId="4115" xr:uid="{00000000-0005-0000-0000-00000C100000}"/>
    <cellStyle name="_Portfolio SPlan Base Case.xls Chart 2_Book2_Electric Rev Req Model (2009 GRC) Rebuttal REmoval of New  WH Solar AdjustMI 2" xfId="4116" xr:uid="{00000000-0005-0000-0000-00000D100000}"/>
    <cellStyle name="_Portfolio SPlan Base Case.xls Chart 2_Book2_Electric Rev Req Model (2009 GRC) Rebuttal REmoval of New  WH Solar AdjustMI 2 2" xfId="4117" xr:uid="{00000000-0005-0000-0000-00000E100000}"/>
    <cellStyle name="_Portfolio SPlan Base Case.xls Chart 2_Book2_Electric Rev Req Model (2009 GRC) Rebuttal REmoval of New  WH Solar AdjustMI 3" xfId="4118" xr:uid="{00000000-0005-0000-0000-00000F100000}"/>
    <cellStyle name="_Portfolio SPlan Base Case.xls Chart 2_Book2_Electric Rev Req Model (2009 GRC) Revised 01-18-2010" xfId="4119" xr:uid="{00000000-0005-0000-0000-000010100000}"/>
    <cellStyle name="_Portfolio SPlan Base Case.xls Chart 2_Book2_Electric Rev Req Model (2009 GRC) Revised 01-18-2010 2" xfId="4120" xr:uid="{00000000-0005-0000-0000-000011100000}"/>
    <cellStyle name="_Portfolio SPlan Base Case.xls Chart 2_Book2_Electric Rev Req Model (2009 GRC) Revised 01-18-2010 2 2" xfId="4121" xr:uid="{00000000-0005-0000-0000-000012100000}"/>
    <cellStyle name="_Portfolio SPlan Base Case.xls Chart 2_Book2_Electric Rev Req Model (2009 GRC) Revised 01-18-2010 3" xfId="4122" xr:uid="{00000000-0005-0000-0000-000013100000}"/>
    <cellStyle name="_Portfolio SPlan Base Case.xls Chart 2_Book2_Final Order Electric EXHIBIT A-1" xfId="4123" xr:uid="{00000000-0005-0000-0000-000014100000}"/>
    <cellStyle name="_Portfolio SPlan Base Case.xls Chart 2_Book2_Final Order Electric EXHIBIT A-1 2" xfId="4124" xr:uid="{00000000-0005-0000-0000-000015100000}"/>
    <cellStyle name="_Portfolio SPlan Base Case.xls Chart 2_Book2_Final Order Electric EXHIBIT A-1 2 2" xfId="4125" xr:uid="{00000000-0005-0000-0000-000016100000}"/>
    <cellStyle name="_Portfolio SPlan Base Case.xls Chart 2_Book2_Final Order Electric EXHIBIT A-1 3" xfId="4126" xr:uid="{00000000-0005-0000-0000-000017100000}"/>
    <cellStyle name="_Portfolio SPlan Base Case.xls Chart 2_Chelan PUD Power Costs (8-10)" xfId="4127" xr:uid="{00000000-0005-0000-0000-000018100000}"/>
    <cellStyle name="_Portfolio SPlan Base Case.xls Chart 2_Confidential Material" xfId="4128" xr:uid="{00000000-0005-0000-0000-000019100000}"/>
    <cellStyle name="_Portfolio SPlan Base Case.xls Chart 2_DEM-WP(C) Colstrip 12 Coal Cost Forecast 2010GRC" xfId="4129" xr:uid="{00000000-0005-0000-0000-00001A100000}"/>
    <cellStyle name="_Portfolio SPlan Base Case.xls Chart 2_DEM-WP(C) Production O&amp;M 2010GRC As-Filed" xfId="4130" xr:uid="{00000000-0005-0000-0000-00001B100000}"/>
    <cellStyle name="_Portfolio SPlan Base Case.xls Chart 2_DEM-WP(C) Production O&amp;M 2010GRC As-Filed 2" xfId="4131" xr:uid="{00000000-0005-0000-0000-00001C100000}"/>
    <cellStyle name="_Portfolio SPlan Base Case.xls Chart 2_Electric Rev Req Model (2009 GRC) " xfId="4132" xr:uid="{00000000-0005-0000-0000-00001D100000}"/>
    <cellStyle name="_Portfolio SPlan Base Case.xls Chart 2_Electric Rev Req Model (2009 GRC)  2" xfId="4133" xr:uid="{00000000-0005-0000-0000-00001E100000}"/>
    <cellStyle name="_Portfolio SPlan Base Case.xls Chart 2_Electric Rev Req Model (2009 GRC)  2 2" xfId="4134" xr:uid="{00000000-0005-0000-0000-00001F100000}"/>
    <cellStyle name="_Portfolio SPlan Base Case.xls Chart 2_Electric Rev Req Model (2009 GRC)  3" xfId="4135" xr:uid="{00000000-0005-0000-0000-000020100000}"/>
    <cellStyle name="_Portfolio SPlan Base Case.xls Chart 2_Electric Rev Req Model (2009 GRC)  4" xfId="4136" xr:uid="{00000000-0005-0000-0000-000021100000}"/>
    <cellStyle name="_Portfolio SPlan Base Case.xls Chart 2_Electric Rev Req Model (2009 GRC) Rebuttal" xfId="4137" xr:uid="{00000000-0005-0000-0000-000022100000}"/>
    <cellStyle name="_Portfolio SPlan Base Case.xls Chart 2_Electric Rev Req Model (2009 GRC) Rebuttal 2" xfId="4138" xr:uid="{00000000-0005-0000-0000-000023100000}"/>
    <cellStyle name="_Portfolio SPlan Base Case.xls Chart 2_Electric Rev Req Model (2009 GRC) Rebuttal 2 2" xfId="4139" xr:uid="{00000000-0005-0000-0000-000024100000}"/>
    <cellStyle name="_Portfolio SPlan Base Case.xls Chart 2_Electric Rev Req Model (2009 GRC) Rebuttal 3" xfId="4140" xr:uid="{00000000-0005-0000-0000-000025100000}"/>
    <cellStyle name="_Portfolio SPlan Base Case.xls Chart 2_Electric Rev Req Model (2009 GRC) Rebuttal 4" xfId="4141" xr:uid="{00000000-0005-0000-0000-000026100000}"/>
    <cellStyle name="_Portfolio SPlan Base Case.xls Chart 2_Electric Rev Req Model (2009 GRC) Rebuttal REmoval of New  WH Solar AdjustMI" xfId="4142" xr:uid="{00000000-0005-0000-0000-000027100000}"/>
    <cellStyle name="_Portfolio SPlan Base Case.xls Chart 2_Electric Rev Req Model (2009 GRC) Rebuttal REmoval of New  WH Solar AdjustMI 2" xfId="4143" xr:uid="{00000000-0005-0000-0000-000028100000}"/>
    <cellStyle name="_Portfolio SPlan Base Case.xls Chart 2_Electric Rev Req Model (2009 GRC) Rebuttal REmoval of New  WH Solar AdjustMI 2 2" xfId="4144" xr:uid="{00000000-0005-0000-0000-000029100000}"/>
    <cellStyle name="_Portfolio SPlan Base Case.xls Chart 2_Electric Rev Req Model (2009 GRC) Rebuttal REmoval of New  WH Solar AdjustMI 3" xfId="4145" xr:uid="{00000000-0005-0000-0000-00002A100000}"/>
    <cellStyle name="_Portfolio SPlan Base Case.xls Chart 2_Electric Rev Req Model (2009 GRC) Rebuttal REmoval of New  WH Solar AdjustMI 4" xfId="4146" xr:uid="{00000000-0005-0000-0000-00002B100000}"/>
    <cellStyle name="_Portfolio SPlan Base Case.xls Chart 2_Electric Rev Req Model (2009 GRC) Revised 01-18-2010" xfId="4147" xr:uid="{00000000-0005-0000-0000-00002C100000}"/>
    <cellStyle name="_Portfolio SPlan Base Case.xls Chart 2_Electric Rev Req Model (2009 GRC) Revised 01-18-2010 2" xfId="4148" xr:uid="{00000000-0005-0000-0000-00002D100000}"/>
    <cellStyle name="_Portfolio SPlan Base Case.xls Chart 2_Electric Rev Req Model (2009 GRC) Revised 01-18-2010 2 2" xfId="4149" xr:uid="{00000000-0005-0000-0000-00002E100000}"/>
    <cellStyle name="_Portfolio SPlan Base Case.xls Chart 2_Electric Rev Req Model (2009 GRC) Revised 01-18-2010 3" xfId="4150" xr:uid="{00000000-0005-0000-0000-00002F100000}"/>
    <cellStyle name="_Portfolio SPlan Base Case.xls Chart 2_Electric Rev Req Model (2009 GRC) Revised 01-18-2010 4" xfId="4151" xr:uid="{00000000-0005-0000-0000-000030100000}"/>
    <cellStyle name="_Portfolio SPlan Base Case.xls Chart 2_Electric Rev Req Model (2010 GRC)" xfId="4152" xr:uid="{00000000-0005-0000-0000-000031100000}"/>
    <cellStyle name="_Portfolio SPlan Base Case.xls Chart 2_Electric Rev Req Model (2010 GRC) SF" xfId="4153" xr:uid="{00000000-0005-0000-0000-000032100000}"/>
    <cellStyle name="_Portfolio SPlan Base Case.xls Chart 2_Final Order Electric EXHIBIT A-1" xfId="4154" xr:uid="{00000000-0005-0000-0000-000033100000}"/>
    <cellStyle name="_Portfolio SPlan Base Case.xls Chart 2_Final Order Electric EXHIBIT A-1 2" xfId="4155" xr:uid="{00000000-0005-0000-0000-000034100000}"/>
    <cellStyle name="_Portfolio SPlan Base Case.xls Chart 2_Final Order Electric EXHIBIT A-1 2 2" xfId="4156" xr:uid="{00000000-0005-0000-0000-000035100000}"/>
    <cellStyle name="_Portfolio SPlan Base Case.xls Chart 2_Final Order Electric EXHIBIT A-1 3" xfId="4157" xr:uid="{00000000-0005-0000-0000-000036100000}"/>
    <cellStyle name="_Portfolio SPlan Base Case.xls Chart 2_Final Order Electric EXHIBIT A-1 4" xfId="4158" xr:uid="{00000000-0005-0000-0000-000037100000}"/>
    <cellStyle name="_Portfolio SPlan Base Case.xls Chart 2_NIM Summary" xfId="4159" xr:uid="{00000000-0005-0000-0000-000038100000}"/>
    <cellStyle name="_Portfolio SPlan Base Case.xls Chart 2_NIM Summary 2" xfId="4160" xr:uid="{00000000-0005-0000-0000-000039100000}"/>
    <cellStyle name="_Portfolio SPlan Base Case.xls Chart 2_Rebuttal Power Costs" xfId="4161" xr:uid="{00000000-0005-0000-0000-00003A100000}"/>
    <cellStyle name="_Portfolio SPlan Base Case.xls Chart 2_Rebuttal Power Costs 2" xfId="4162" xr:uid="{00000000-0005-0000-0000-00003B100000}"/>
    <cellStyle name="_Portfolio SPlan Base Case.xls Chart 2_Rebuttal Power Costs 2 2" xfId="4163" xr:uid="{00000000-0005-0000-0000-00003C100000}"/>
    <cellStyle name="_Portfolio SPlan Base Case.xls Chart 2_Rebuttal Power Costs 3" xfId="4164" xr:uid="{00000000-0005-0000-0000-00003D100000}"/>
    <cellStyle name="_Portfolio SPlan Base Case.xls Chart 2_Rebuttal Power Costs 4" xfId="4165" xr:uid="{00000000-0005-0000-0000-00003E100000}"/>
    <cellStyle name="_Portfolio SPlan Base Case.xls Chart 2_Rebuttal Power Costs_Adj Bench DR 3 for Initial Briefs (Electric)" xfId="4166" xr:uid="{00000000-0005-0000-0000-00003F100000}"/>
    <cellStyle name="_Portfolio SPlan Base Case.xls Chart 2_Rebuttal Power Costs_Adj Bench DR 3 for Initial Briefs (Electric) 2" xfId="4167" xr:uid="{00000000-0005-0000-0000-000040100000}"/>
    <cellStyle name="_Portfolio SPlan Base Case.xls Chart 2_Rebuttal Power Costs_Adj Bench DR 3 for Initial Briefs (Electric) 2 2" xfId="4168" xr:uid="{00000000-0005-0000-0000-000041100000}"/>
    <cellStyle name="_Portfolio SPlan Base Case.xls Chart 2_Rebuttal Power Costs_Adj Bench DR 3 for Initial Briefs (Electric) 3" xfId="4169" xr:uid="{00000000-0005-0000-0000-000042100000}"/>
    <cellStyle name="_Portfolio SPlan Base Case.xls Chart 2_Rebuttal Power Costs_Adj Bench DR 3 for Initial Briefs (Electric) 4" xfId="4170" xr:uid="{00000000-0005-0000-0000-000043100000}"/>
    <cellStyle name="_Portfolio SPlan Base Case.xls Chart 2_Rebuttal Power Costs_Electric Rev Req Model (2009 GRC) Rebuttal" xfId="4171" xr:uid="{00000000-0005-0000-0000-000044100000}"/>
    <cellStyle name="_Portfolio SPlan Base Case.xls Chart 2_Rebuttal Power Costs_Electric Rev Req Model (2009 GRC) Rebuttal 2" xfId="4172" xr:uid="{00000000-0005-0000-0000-000045100000}"/>
    <cellStyle name="_Portfolio SPlan Base Case.xls Chart 2_Rebuttal Power Costs_Electric Rev Req Model (2009 GRC) Rebuttal 2 2" xfId="4173" xr:uid="{00000000-0005-0000-0000-000046100000}"/>
    <cellStyle name="_Portfolio SPlan Base Case.xls Chart 2_Rebuttal Power Costs_Electric Rev Req Model (2009 GRC) Rebuttal 3" xfId="4174" xr:uid="{00000000-0005-0000-0000-000047100000}"/>
    <cellStyle name="_Portfolio SPlan Base Case.xls Chart 2_Rebuttal Power Costs_Electric Rev Req Model (2009 GRC) Rebuttal 4" xfId="4175" xr:uid="{00000000-0005-0000-0000-000048100000}"/>
    <cellStyle name="_Portfolio SPlan Base Case.xls Chart 2_Rebuttal Power Costs_Electric Rev Req Model (2009 GRC) Rebuttal REmoval of New  WH Solar AdjustMI" xfId="4176" xr:uid="{00000000-0005-0000-0000-000049100000}"/>
    <cellStyle name="_Portfolio SPlan Base Case.xls Chart 2_Rebuttal Power Costs_Electric Rev Req Model (2009 GRC) Rebuttal REmoval of New  WH Solar AdjustMI 2" xfId="4177" xr:uid="{00000000-0005-0000-0000-00004A100000}"/>
    <cellStyle name="_Portfolio SPlan Base Case.xls Chart 2_Rebuttal Power Costs_Electric Rev Req Model (2009 GRC) Rebuttal REmoval of New  WH Solar AdjustMI 2 2" xfId="4178" xr:uid="{00000000-0005-0000-0000-00004B100000}"/>
    <cellStyle name="_Portfolio SPlan Base Case.xls Chart 2_Rebuttal Power Costs_Electric Rev Req Model (2009 GRC) Rebuttal REmoval of New  WH Solar AdjustMI 3" xfId="4179" xr:uid="{00000000-0005-0000-0000-00004C100000}"/>
    <cellStyle name="_Portfolio SPlan Base Case.xls Chart 2_Rebuttal Power Costs_Electric Rev Req Model (2009 GRC) Rebuttal REmoval of New  WH Solar AdjustMI 4" xfId="4180" xr:uid="{00000000-0005-0000-0000-00004D100000}"/>
    <cellStyle name="_Portfolio SPlan Base Case.xls Chart 2_Rebuttal Power Costs_Electric Rev Req Model (2009 GRC) Revised 01-18-2010" xfId="4181" xr:uid="{00000000-0005-0000-0000-00004E100000}"/>
    <cellStyle name="_Portfolio SPlan Base Case.xls Chart 2_Rebuttal Power Costs_Electric Rev Req Model (2009 GRC) Revised 01-18-2010 2" xfId="4182" xr:uid="{00000000-0005-0000-0000-00004F100000}"/>
    <cellStyle name="_Portfolio SPlan Base Case.xls Chart 2_Rebuttal Power Costs_Electric Rev Req Model (2009 GRC) Revised 01-18-2010 2 2" xfId="4183" xr:uid="{00000000-0005-0000-0000-000050100000}"/>
    <cellStyle name="_Portfolio SPlan Base Case.xls Chart 2_Rebuttal Power Costs_Electric Rev Req Model (2009 GRC) Revised 01-18-2010 3" xfId="4184" xr:uid="{00000000-0005-0000-0000-000051100000}"/>
    <cellStyle name="_Portfolio SPlan Base Case.xls Chart 2_Rebuttal Power Costs_Electric Rev Req Model (2009 GRC) Revised 01-18-2010 4" xfId="4185" xr:uid="{00000000-0005-0000-0000-000052100000}"/>
    <cellStyle name="_Portfolio SPlan Base Case.xls Chart 2_Rebuttal Power Costs_Final Order Electric EXHIBIT A-1" xfId="4186" xr:uid="{00000000-0005-0000-0000-000053100000}"/>
    <cellStyle name="_Portfolio SPlan Base Case.xls Chart 2_Rebuttal Power Costs_Final Order Electric EXHIBIT A-1 2" xfId="4187" xr:uid="{00000000-0005-0000-0000-000054100000}"/>
    <cellStyle name="_Portfolio SPlan Base Case.xls Chart 2_Rebuttal Power Costs_Final Order Electric EXHIBIT A-1 2 2" xfId="4188" xr:uid="{00000000-0005-0000-0000-000055100000}"/>
    <cellStyle name="_Portfolio SPlan Base Case.xls Chart 2_Rebuttal Power Costs_Final Order Electric EXHIBIT A-1 3" xfId="4189" xr:uid="{00000000-0005-0000-0000-000056100000}"/>
    <cellStyle name="_Portfolio SPlan Base Case.xls Chart 2_Rebuttal Power Costs_Final Order Electric EXHIBIT A-1 4" xfId="4190" xr:uid="{00000000-0005-0000-0000-000057100000}"/>
    <cellStyle name="_Portfolio SPlan Base Case.xls Chart 2_TENASKA REGULATORY ASSET" xfId="4191" xr:uid="{00000000-0005-0000-0000-000058100000}"/>
    <cellStyle name="_Portfolio SPlan Base Case.xls Chart 2_TENASKA REGULATORY ASSET 2" xfId="4192" xr:uid="{00000000-0005-0000-0000-000059100000}"/>
    <cellStyle name="_Portfolio SPlan Base Case.xls Chart 2_TENASKA REGULATORY ASSET 2 2" xfId="4193" xr:uid="{00000000-0005-0000-0000-00005A100000}"/>
    <cellStyle name="_Portfolio SPlan Base Case.xls Chart 2_TENASKA REGULATORY ASSET 3" xfId="4194" xr:uid="{00000000-0005-0000-0000-00005B100000}"/>
    <cellStyle name="_Portfolio SPlan Base Case.xls Chart 2_TENASKA REGULATORY ASSET 4" xfId="4195" xr:uid="{00000000-0005-0000-0000-00005C100000}"/>
    <cellStyle name="_Portfolio SPlan Base Case.xls Chart 3" xfId="4196" xr:uid="{00000000-0005-0000-0000-00005D100000}"/>
    <cellStyle name="_Portfolio SPlan Base Case.xls Chart 3 2" xfId="4197" xr:uid="{00000000-0005-0000-0000-00005E100000}"/>
    <cellStyle name="_Portfolio SPlan Base Case.xls Chart 3 2 2" xfId="4198" xr:uid="{00000000-0005-0000-0000-00005F100000}"/>
    <cellStyle name="_Portfolio SPlan Base Case.xls Chart 3 3" xfId="4199" xr:uid="{00000000-0005-0000-0000-000060100000}"/>
    <cellStyle name="_Portfolio SPlan Base Case.xls Chart 3 4" xfId="4200" xr:uid="{00000000-0005-0000-0000-000061100000}"/>
    <cellStyle name="_Portfolio SPlan Base Case.xls Chart 3_Adj Bench DR 3 for Initial Briefs (Electric)" xfId="4201" xr:uid="{00000000-0005-0000-0000-000062100000}"/>
    <cellStyle name="_Portfolio SPlan Base Case.xls Chart 3_Adj Bench DR 3 for Initial Briefs (Electric) 2" xfId="4202" xr:uid="{00000000-0005-0000-0000-000063100000}"/>
    <cellStyle name="_Portfolio SPlan Base Case.xls Chart 3_Adj Bench DR 3 for Initial Briefs (Electric) 2 2" xfId="4203" xr:uid="{00000000-0005-0000-0000-000064100000}"/>
    <cellStyle name="_Portfolio SPlan Base Case.xls Chart 3_Adj Bench DR 3 for Initial Briefs (Electric) 3" xfId="4204" xr:uid="{00000000-0005-0000-0000-000065100000}"/>
    <cellStyle name="_Portfolio SPlan Base Case.xls Chart 3_Adj Bench DR 3 for Initial Briefs (Electric) 4" xfId="4205" xr:uid="{00000000-0005-0000-0000-000066100000}"/>
    <cellStyle name="_Portfolio SPlan Base Case.xls Chart 3_Book1" xfId="4206" xr:uid="{00000000-0005-0000-0000-000067100000}"/>
    <cellStyle name="_Portfolio SPlan Base Case.xls Chart 3_Book2" xfId="4207" xr:uid="{00000000-0005-0000-0000-000068100000}"/>
    <cellStyle name="_Portfolio SPlan Base Case.xls Chart 3_Book2 2" xfId="4208" xr:uid="{00000000-0005-0000-0000-000069100000}"/>
    <cellStyle name="_Portfolio SPlan Base Case.xls Chart 3_Book2 2 2" xfId="4209" xr:uid="{00000000-0005-0000-0000-00006A100000}"/>
    <cellStyle name="_Portfolio SPlan Base Case.xls Chart 3_Book2 3" xfId="4210" xr:uid="{00000000-0005-0000-0000-00006B100000}"/>
    <cellStyle name="_Portfolio SPlan Base Case.xls Chart 3_Book2 4" xfId="4211" xr:uid="{00000000-0005-0000-0000-00006C100000}"/>
    <cellStyle name="_Portfolio SPlan Base Case.xls Chart 3_Book2_Adj Bench DR 3 for Initial Briefs (Electric)" xfId="4212" xr:uid="{00000000-0005-0000-0000-00006D100000}"/>
    <cellStyle name="_Portfolio SPlan Base Case.xls Chart 3_Book2_Adj Bench DR 3 for Initial Briefs (Electric) 2" xfId="4213" xr:uid="{00000000-0005-0000-0000-00006E100000}"/>
    <cellStyle name="_Portfolio SPlan Base Case.xls Chart 3_Book2_Adj Bench DR 3 for Initial Briefs (Electric) 2 2" xfId="4214" xr:uid="{00000000-0005-0000-0000-00006F100000}"/>
    <cellStyle name="_Portfolio SPlan Base Case.xls Chart 3_Book2_Adj Bench DR 3 for Initial Briefs (Electric) 3" xfId="4215" xr:uid="{00000000-0005-0000-0000-000070100000}"/>
    <cellStyle name="_Portfolio SPlan Base Case.xls Chart 3_Book2_Adj Bench DR 3 for Initial Briefs (Electric) 4" xfId="4216" xr:uid="{00000000-0005-0000-0000-000071100000}"/>
    <cellStyle name="_Portfolio SPlan Base Case.xls Chart 3_Book2_Electric Rev Req Model (2009 GRC) Rebuttal" xfId="4217" xr:uid="{00000000-0005-0000-0000-000072100000}"/>
    <cellStyle name="_Portfolio SPlan Base Case.xls Chart 3_Book2_Electric Rev Req Model (2009 GRC) Rebuttal 2" xfId="4218" xr:uid="{00000000-0005-0000-0000-000073100000}"/>
    <cellStyle name="_Portfolio SPlan Base Case.xls Chart 3_Book2_Electric Rev Req Model (2009 GRC) Rebuttal 2 2" xfId="4219" xr:uid="{00000000-0005-0000-0000-000074100000}"/>
    <cellStyle name="_Portfolio SPlan Base Case.xls Chart 3_Book2_Electric Rev Req Model (2009 GRC) Rebuttal 3" xfId="4220" xr:uid="{00000000-0005-0000-0000-000075100000}"/>
    <cellStyle name="_Portfolio SPlan Base Case.xls Chart 3_Book2_Electric Rev Req Model (2009 GRC) Rebuttal 4" xfId="4221" xr:uid="{00000000-0005-0000-0000-000076100000}"/>
    <cellStyle name="_Portfolio SPlan Base Case.xls Chart 3_Book2_Electric Rev Req Model (2009 GRC) Rebuttal REmoval of New  WH Solar AdjustMI" xfId="4222" xr:uid="{00000000-0005-0000-0000-000077100000}"/>
    <cellStyle name="_Portfolio SPlan Base Case.xls Chart 3_Book2_Electric Rev Req Model (2009 GRC) Rebuttal REmoval of New  WH Solar AdjustMI 2" xfId="4223" xr:uid="{00000000-0005-0000-0000-000078100000}"/>
    <cellStyle name="_Portfolio SPlan Base Case.xls Chart 3_Book2_Electric Rev Req Model (2009 GRC) Rebuttal REmoval of New  WH Solar AdjustMI 2 2" xfId="4224" xr:uid="{00000000-0005-0000-0000-000079100000}"/>
    <cellStyle name="_Portfolio SPlan Base Case.xls Chart 3_Book2_Electric Rev Req Model (2009 GRC) Rebuttal REmoval of New  WH Solar AdjustMI 3" xfId="4225" xr:uid="{00000000-0005-0000-0000-00007A100000}"/>
    <cellStyle name="_Portfolio SPlan Base Case.xls Chart 3_Book2_Electric Rev Req Model (2009 GRC) Rebuttal REmoval of New  WH Solar AdjustMI 4" xfId="4226" xr:uid="{00000000-0005-0000-0000-00007B100000}"/>
    <cellStyle name="_Portfolio SPlan Base Case.xls Chart 3_Book2_Electric Rev Req Model (2009 GRC) Revised 01-18-2010" xfId="4227" xr:uid="{00000000-0005-0000-0000-00007C100000}"/>
    <cellStyle name="_Portfolio SPlan Base Case.xls Chart 3_Book2_Electric Rev Req Model (2009 GRC) Revised 01-18-2010 2" xfId="4228" xr:uid="{00000000-0005-0000-0000-00007D100000}"/>
    <cellStyle name="_Portfolio SPlan Base Case.xls Chart 3_Book2_Electric Rev Req Model (2009 GRC) Revised 01-18-2010 2 2" xfId="4229" xr:uid="{00000000-0005-0000-0000-00007E100000}"/>
    <cellStyle name="_Portfolio SPlan Base Case.xls Chart 3_Book2_Electric Rev Req Model (2009 GRC) Revised 01-18-2010 3" xfId="4230" xr:uid="{00000000-0005-0000-0000-00007F100000}"/>
    <cellStyle name="_Portfolio SPlan Base Case.xls Chart 3_Book2_Electric Rev Req Model (2009 GRC) Revised 01-18-2010 4" xfId="4231" xr:uid="{00000000-0005-0000-0000-000080100000}"/>
    <cellStyle name="_Portfolio SPlan Base Case.xls Chart 3_Book2_Final Order Electric EXHIBIT A-1" xfId="4232" xr:uid="{00000000-0005-0000-0000-000081100000}"/>
    <cellStyle name="_Portfolio SPlan Base Case.xls Chart 3_Book2_Final Order Electric EXHIBIT A-1 2" xfId="4233" xr:uid="{00000000-0005-0000-0000-000082100000}"/>
    <cellStyle name="_Portfolio SPlan Base Case.xls Chart 3_Book2_Final Order Electric EXHIBIT A-1 2 2" xfId="4234" xr:uid="{00000000-0005-0000-0000-000083100000}"/>
    <cellStyle name="_Portfolio SPlan Base Case.xls Chart 3_Book2_Final Order Electric EXHIBIT A-1 3" xfId="4235" xr:uid="{00000000-0005-0000-0000-000084100000}"/>
    <cellStyle name="_Portfolio SPlan Base Case.xls Chart 3_Book2_Final Order Electric EXHIBIT A-1 4" xfId="4236" xr:uid="{00000000-0005-0000-0000-000085100000}"/>
    <cellStyle name="_Portfolio SPlan Base Case.xls Chart 3_Chelan PUD Power Costs (8-10)" xfId="4237" xr:uid="{00000000-0005-0000-0000-000086100000}"/>
    <cellStyle name="_Portfolio SPlan Base Case.xls Chart 3_Confidential Material" xfId="4238" xr:uid="{00000000-0005-0000-0000-000087100000}"/>
    <cellStyle name="_Portfolio SPlan Base Case.xls Chart 3_DEM-WP(C) Colstrip 12 Coal Cost Forecast 2010GRC" xfId="4239" xr:uid="{00000000-0005-0000-0000-000088100000}"/>
    <cellStyle name="_Portfolio SPlan Base Case.xls Chart 3_DEM-WP(C) Production O&amp;M 2010GRC As-Filed" xfId="4240" xr:uid="{00000000-0005-0000-0000-000089100000}"/>
    <cellStyle name="_Portfolio SPlan Base Case.xls Chart 3_DEM-WP(C) Production O&amp;M 2010GRC As-Filed 2" xfId="4241" xr:uid="{00000000-0005-0000-0000-00008A100000}"/>
    <cellStyle name="_Portfolio SPlan Base Case.xls Chart 3_Electric Rev Req Model (2009 GRC) " xfId="4242" xr:uid="{00000000-0005-0000-0000-00008B100000}"/>
    <cellStyle name="_Portfolio SPlan Base Case.xls Chart 3_Electric Rev Req Model (2009 GRC)  2" xfId="4243" xr:uid="{00000000-0005-0000-0000-00008C100000}"/>
    <cellStyle name="_Portfolio SPlan Base Case.xls Chart 3_Electric Rev Req Model (2009 GRC)  2 2" xfId="4244" xr:uid="{00000000-0005-0000-0000-00008D100000}"/>
    <cellStyle name="_Portfolio SPlan Base Case.xls Chart 3_Electric Rev Req Model (2009 GRC)  3" xfId="4245" xr:uid="{00000000-0005-0000-0000-00008E100000}"/>
    <cellStyle name="_Portfolio SPlan Base Case.xls Chart 3_Electric Rev Req Model (2009 GRC)  4" xfId="4246" xr:uid="{00000000-0005-0000-0000-00008F100000}"/>
    <cellStyle name="_Portfolio SPlan Base Case.xls Chart 3_Electric Rev Req Model (2009 GRC) Rebuttal" xfId="4247" xr:uid="{00000000-0005-0000-0000-000090100000}"/>
    <cellStyle name="_Portfolio SPlan Base Case.xls Chart 3_Electric Rev Req Model (2009 GRC) Rebuttal 2" xfId="4248" xr:uid="{00000000-0005-0000-0000-000091100000}"/>
    <cellStyle name="_Portfolio SPlan Base Case.xls Chart 3_Electric Rev Req Model (2009 GRC) Rebuttal 2 2" xfId="4249" xr:uid="{00000000-0005-0000-0000-000092100000}"/>
    <cellStyle name="_Portfolio SPlan Base Case.xls Chart 3_Electric Rev Req Model (2009 GRC) Rebuttal 3" xfId="4250" xr:uid="{00000000-0005-0000-0000-000093100000}"/>
    <cellStyle name="_Portfolio SPlan Base Case.xls Chart 3_Electric Rev Req Model (2009 GRC) Rebuttal 4" xfId="4251" xr:uid="{00000000-0005-0000-0000-000094100000}"/>
    <cellStyle name="_Portfolio SPlan Base Case.xls Chart 3_Electric Rev Req Model (2009 GRC) Rebuttal REmoval of New  WH Solar AdjustMI" xfId="4252" xr:uid="{00000000-0005-0000-0000-000095100000}"/>
    <cellStyle name="_Portfolio SPlan Base Case.xls Chart 3_Electric Rev Req Model (2009 GRC) Rebuttal REmoval of New  WH Solar AdjustMI 2" xfId="4253" xr:uid="{00000000-0005-0000-0000-000096100000}"/>
    <cellStyle name="_Portfolio SPlan Base Case.xls Chart 3_Electric Rev Req Model (2009 GRC) Rebuttal REmoval of New  WH Solar AdjustMI 2 2" xfId="4254" xr:uid="{00000000-0005-0000-0000-000097100000}"/>
    <cellStyle name="_Portfolio SPlan Base Case.xls Chart 3_Electric Rev Req Model (2009 GRC) Rebuttal REmoval of New  WH Solar AdjustMI 3" xfId="4255" xr:uid="{00000000-0005-0000-0000-000098100000}"/>
    <cellStyle name="_Portfolio SPlan Base Case.xls Chart 3_Electric Rev Req Model (2009 GRC) Rebuttal REmoval of New  WH Solar AdjustMI 4" xfId="4256" xr:uid="{00000000-0005-0000-0000-000099100000}"/>
    <cellStyle name="_Portfolio SPlan Base Case.xls Chart 3_Electric Rev Req Model (2009 GRC) Revised 01-18-2010" xfId="4257" xr:uid="{00000000-0005-0000-0000-00009A100000}"/>
    <cellStyle name="_Portfolio SPlan Base Case.xls Chart 3_Electric Rev Req Model (2009 GRC) Revised 01-18-2010 2" xfId="4258" xr:uid="{00000000-0005-0000-0000-00009B100000}"/>
    <cellStyle name="_Portfolio SPlan Base Case.xls Chart 3_Electric Rev Req Model (2009 GRC) Revised 01-18-2010 2 2" xfId="4259" xr:uid="{00000000-0005-0000-0000-00009C100000}"/>
    <cellStyle name="_Portfolio SPlan Base Case.xls Chart 3_Electric Rev Req Model (2009 GRC) Revised 01-18-2010 3" xfId="4260" xr:uid="{00000000-0005-0000-0000-00009D100000}"/>
    <cellStyle name="_Portfolio SPlan Base Case.xls Chart 3_Electric Rev Req Model (2009 GRC) Revised 01-18-2010 4" xfId="4261" xr:uid="{00000000-0005-0000-0000-00009E100000}"/>
    <cellStyle name="_Portfolio SPlan Base Case.xls Chart 3_Electric Rev Req Model (2010 GRC)" xfId="4262" xr:uid="{00000000-0005-0000-0000-00009F100000}"/>
    <cellStyle name="_Portfolio SPlan Base Case.xls Chart 3_Electric Rev Req Model (2010 GRC) SF" xfId="4263" xr:uid="{00000000-0005-0000-0000-0000A0100000}"/>
    <cellStyle name="_Portfolio SPlan Base Case.xls Chart 3_Final Order Electric EXHIBIT A-1" xfId="4264" xr:uid="{00000000-0005-0000-0000-0000A1100000}"/>
    <cellStyle name="_Portfolio SPlan Base Case.xls Chart 3_Final Order Electric EXHIBIT A-1 2" xfId="4265" xr:uid="{00000000-0005-0000-0000-0000A2100000}"/>
    <cellStyle name="_Portfolio SPlan Base Case.xls Chart 3_Final Order Electric EXHIBIT A-1 2 2" xfId="4266" xr:uid="{00000000-0005-0000-0000-0000A3100000}"/>
    <cellStyle name="_Portfolio SPlan Base Case.xls Chart 3_Final Order Electric EXHIBIT A-1 3" xfId="4267" xr:uid="{00000000-0005-0000-0000-0000A4100000}"/>
    <cellStyle name="_Portfolio SPlan Base Case.xls Chart 3_Final Order Electric EXHIBIT A-1 4" xfId="4268" xr:uid="{00000000-0005-0000-0000-0000A5100000}"/>
    <cellStyle name="_Portfolio SPlan Base Case.xls Chart 3_NIM Summary" xfId="4269" xr:uid="{00000000-0005-0000-0000-0000A6100000}"/>
    <cellStyle name="_Portfolio SPlan Base Case.xls Chart 3_NIM Summary 2" xfId="4270" xr:uid="{00000000-0005-0000-0000-0000A7100000}"/>
    <cellStyle name="_Portfolio SPlan Base Case.xls Chart 3_Rebuttal Power Costs" xfId="4271" xr:uid="{00000000-0005-0000-0000-0000A8100000}"/>
    <cellStyle name="_Portfolio SPlan Base Case.xls Chart 3_Rebuttal Power Costs 2" xfId="4272" xr:uid="{00000000-0005-0000-0000-0000A9100000}"/>
    <cellStyle name="_Portfolio SPlan Base Case.xls Chart 3_Rebuttal Power Costs 2 2" xfId="4273" xr:uid="{00000000-0005-0000-0000-0000AA100000}"/>
    <cellStyle name="_Portfolio SPlan Base Case.xls Chart 3_Rebuttal Power Costs 3" xfId="4274" xr:uid="{00000000-0005-0000-0000-0000AB100000}"/>
    <cellStyle name="_Portfolio SPlan Base Case.xls Chart 3_Rebuttal Power Costs 4" xfId="4275" xr:uid="{00000000-0005-0000-0000-0000AC100000}"/>
    <cellStyle name="_Portfolio SPlan Base Case.xls Chart 3_Rebuttal Power Costs_Adj Bench DR 3 for Initial Briefs (Electric)" xfId="4276" xr:uid="{00000000-0005-0000-0000-0000AD100000}"/>
    <cellStyle name="_Portfolio SPlan Base Case.xls Chart 3_Rebuttal Power Costs_Adj Bench DR 3 for Initial Briefs (Electric) 2" xfId="4277" xr:uid="{00000000-0005-0000-0000-0000AE100000}"/>
    <cellStyle name="_Portfolio SPlan Base Case.xls Chart 3_Rebuttal Power Costs_Adj Bench DR 3 for Initial Briefs (Electric) 2 2" xfId="4278" xr:uid="{00000000-0005-0000-0000-0000AF100000}"/>
    <cellStyle name="_Portfolio SPlan Base Case.xls Chart 3_Rebuttal Power Costs_Adj Bench DR 3 for Initial Briefs (Electric) 3" xfId="4279" xr:uid="{00000000-0005-0000-0000-0000B0100000}"/>
    <cellStyle name="_Portfolio SPlan Base Case.xls Chart 3_Rebuttal Power Costs_Adj Bench DR 3 for Initial Briefs (Electric) 4" xfId="4280" xr:uid="{00000000-0005-0000-0000-0000B1100000}"/>
    <cellStyle name="_Portfolio SPlan Base Case.xls Chart 3_Rebuttal Power Costs_Electric Rev Req Model (2009 GRC) Rebuttal" xfId="4281" xr:uid="{00000000-0005-0000-0000-0000B2100000}"/>
    <cellStyle name="_Portfolio SPlan Base Case.xls Chart 3_Rebuttal Power Costs_Electric Rev Req Model (2009 GRC) Rebuttal 2" xfId="4282" xr:uid="{00000000-0005-0000-0000-0000B3100000}"/>
    <cellStyle name="_Portfolio SPlan Base Case.xls Chart 3_Rebuttal Power Costs_Electric Rev Req Model (2009 GRC) Rebuttal 2 2" xfId="4283" xr:uid="{00000000-0005-0000-0000-0000B4100000}"/>
    <cellStyle name="_Portfolio SPlan Base Case.xls Chart 3_Rebuttal Power Costs_Electric Rev Req Model (2009 GRC) Rebuttal 3" xfId="4284" xr:uid="{00000000-0005-0000-0000-0000B5100000}"/>
    <cellStyle name="_Portfolio SPlan Base Case.xls Chart 3_Rebuttal Power Costs_Electric Rev Req Model (2009 GRC) Rebuttal 4" xfId="4285" xr:uid="{00000000-0005-0000-0000-0000B6100000}"/>
    <cellStyle name="_Portfolio SPlan Base Case.xls Chart 3_Rebuttal Power Costs_Electric Rev Req Model (2009 GRC) Rebuttal REmoval of New  WH Solar AdjustMI" xfId="4286" xr:uid="{00000000-0005-0000-0000-0000B7100000}"/>
    <cellStyle name="_Portfolio SPlan Base Case.xls Chart 3_Rebuttal Power Costs_Electric Rev Req Model (2009 GRC) Rebuttal REmoval of New  WH Solar AdjustMI 2" xfId="4287" xr:uid="{00000000-0005-0000-0000-0000B8100000}"/>
    <cellStyle name="_Portfolio SPlan Base Case.xls Chart 3_Rebuttal Power Costs_Electric Rev Req Model (2009 GRC) Rebuttal REmoval of New  WH Solar AdjustMI 2 2" xfId="4288" xr:uid="{00000000-0005-0000-0000-0000B9100000}"/>
    <cellStyle name="_Portfolio SPlan Base Case.xls Chart 3_Rebuttal Power Costs_Electric Rev Req Model (2009 GRC) Rebuttal REmoval of New  WH Solar AdjustMI 3" xfId="4289" xr:uid="{00000000-0005-0000-0000-0000BA100000}"/>
    <cellStyle name="_Portfolio SPlan Base Case.xls Chart 3_Rebuttal Power Costs_Electric Rev Req Model (2009 GRC) Rebuttal REmoval of New  WH Solar AdjustMI 4" xfId="4290" xr:uid="{00000000-0005-0000-0000-0000BB100000}"/>
    <cellStyle name="_Portfolio SPlan Base Case.xls Chart 3_Rebuttal Power Costs_Electric Rev Req Model (2009 GRC) Revised 01-18-2010" xfId="4291" xr:uid="{00000000-0005-0000-0000-0000BC100000}"/>
    <cellStyle name="_Portfolio SPlan Base Case.xls Chart 3_Rebuttal Power Costs_Electric Rev Req Model (2009 GRC) Revised 01-18-2010 2" xfId="4292" xr:uid="{00000000-0005-0000-0000-0000BD100000}"/>
    <cellStyle name="_Portfolio SPlan Base Case.xls Chart 3_Rebuttal Power Costs_Electric Rev Req Model (2009 GRC) Revised 01-18-2010 2 2" xfId="4293" xr:uid="{00000000-0005-0000-0000-0000BE100000}"/>
    <cellStyle name="_Portfolio SPlan Base Case.xls Chart 3_Rebuttal Power Costs_Electric Rev Req Model (2009 GRC) Revised 01-18-2010 3" xfId="4294" xr:uid="{00000000-0005-0000-0000-0000BF100000}"/>
    <cellStyle name="_Portfolio SPlan Base Case.xls Chart 3_Rebuttal Power Costs_Electric Rev Req Model (2009 GRC) Revised 01-18-2010 4" xfId="4295" xr:uid="{00000000-0005-0000-0000-0000C0100000}"/>
    <cellStyle name="_Portfolio SPlan Base Case.xls Chart 3_Rebuttal Power Costs_Final Order Electric EXHIBIT A-1" xfId="4296" xr:uid="{00000000-0005-0000-0000-0000C1100000}"/>
    <cellStyle name="_Portfolio SPlan Base Case.xls Chart 3_Rebuttal Power Costs_Final Order Electric EXHIBIT A-1 2" xfId="4297" xr:uid="{00000000-0005-0000-0000-0000C2100000}"/>
    <cellStyle name="_Portfolio SPlan Base Case.xls Chart 3_Rebuttal Power Costs_Final Order Electric EXHIBIT A-1 2 2" xfId="4298" xr:uid="{00000000-0005-0000-0000-0000C3100000}"/>
    <cellStyle name="_Portfolio SPlan Base Case.xls Chart 3_Rebuttal Power Costs_Final Order Electric EXHIBIT A-1 3" xfId="4299" xr:uid="{00000000-0005-0000-0000-0000C4100000}"/>
    <cellStyle name="_Portfolio SPlan Base Case.xls Chart 3_Rebuttal Power Costs_Final Order Electric EXHIBIT A-1 4" xfId="4300" xr:uid="{00000000-0005-0000-0000-0000C5100000}"/>
    <cellStyle name="_Portfolio SPlan Base Case.xls Chart 3_TENASKA REGULATORY ASSET" xfId="4301" xr:uid="{00000000-0005-0000-0000-0000C6100000}"/>
    <cellStyle name="_Portfolio SPlan Base Case.xls Chart 3_TENASKA REGULATORY ASSET 2" xfId="4302" xr:uid="{00000000-0005-0000-0000-0000C7100000}"/>
    <cellStyle name="_Portfolio SPlan Base Case.xls Chart 3_TENASKA REGULATORY ASSET 2 2" xfId="4303" xr:uid="{00000000-0005-0000-0000-0000C8100000}"/>
    <cellStyle name="_Portfolio SPlan Base Case.xls Chart 3_TENASKA REGULATORY ASSET 3" xfId="4304" xr:uid="{00000000-0005-0000-0000-0000C9100000}"/>
    <cellStyle name="_Portfolio SPlan Base Case.xls Chart 3_TENASKA REGULATORY ASSET 4" xfId="4305" xr:uid="{00000000-0005-0000-0000-0000CA100000}"/>
    <cellStyle name="_Power Cost Value Copy 11.30.05 gas 1.09.06 AURORA at 1.10.06" xfId="4306" xr:uid="{00000000-0005-0000-0000-0000CB100000}"/>
    <cellStyle name="_Power Cost Value Copy 11.30.05 gas 1.09.06 AURORA at 1.10.06 2" xfId="4307" xr:uid="{00000000-0005-0000-0000-0000CC100000}"/>
    <cellStyle name="_Power Cost Value Copy 11.30.05 gas 1.09.06 AURORA at 1.10.06 2 2" xfId="4308" xr:uid="{00000000-0005-0000-0000-0000CD100000}"/>
    <cellStyle name="_Power Cost Value Copy 11.30.05 gas 1.09.06 AURORA at 1.10.06 2 2 2" xfId="4309" xr:uid="{00000000-0005-0000-0000-0000CE100000}"/>
    <cellStyle name="_Power Cost Value Copy 11.30.05 gas 1.09.06 AURORA at 1.10.06 2 3" xfId="4310" xr:uid="{00000000-0005-0000-0000-0000CF100000}"/>
    <cellStyle name="_Power Cost Value Copy 11.30.05 gas 1.09.06 AURORA at 1.10.06 3" xfId="4311" xr:uid="{00000000-0005-0000-0000-0000D0100000}"/>
    <cellStyle name="_Power Cost Value Copy 11.30.05 gas 1.09.06 AURORA at 1.10.06 3 2" xfId="4312" xr:uid="{00000000-0005-0000-0000-0000D1100000}"/>
    <cellStyle name="_Power Cost Value Copy 11.30.05 gas 1.09.06 AURORA at 1.10.06 4" xfId="4313" xr:uid="{00000000-0005-0000-0000-0000D2100000}"/>
    <cellStyle name="_Power Cost Value Copy 11.30.05 gas 1.09.06 AURORA at 1.10.06 4 2" xfId="4314" xr:uid="{00000000-0005-0000-0000-0000D3100000}"/>
    <cellStyle name="_Power Cost Value Copy 11.30.05 gas 1.09.06 AURORA at 1.10.06 5" xfId="4315" xr:uid="{00000000-0005-0000-0000-0000D4100000}"/>
    <cellStyle name="_Power Cost Value Copy 11.30.05 gas 1.09.06 AURORA at 1.10.06_04 07E Wild Horse Wind Expansion (C) (2)" xfId="4316" xr:uid="{00000000-0005-0000-0000-0000D5100000}"/>
    <cellStyle name="_Power Cost Value Copy 11.30.05 gas 1.09.06 AURORA at 1.10.06_04 07E Wild Horse Wind Expansion (C) (2) 2" xfId="4317" xr:uid="{00000000-0005-0000-0000-0000D6100000}"/>
    <cellStyle name="_Power Cost Value Copy 11.30.05 gas 1.09.06 AURORA at 1.10.06_04 07E Wild Horse Wind Expansion (C) (2) 2 2" xfId="4318" xr:uid="{00000000-0005-0000-0000-0000D7100000}"/>
    <cellStyle name="_Power Cost Value Copy 11.30.05 gas 1.09.06 AURORA at 1.10.06_04 07E Wild Horse Wind Expansion (C) (2) 3" xfId="4319" xr:uid="{00000000-0005-0000-0000-0000D8100000}"/>
    <cellStyle name="_Power Cost Value Copy 11.30.05 gas 1.09.06 AURORA at 1.10.06_04 07E Wild Horse Wind Expansion (C) (2) 4" xfId="4320" xr:uid="{00000000-0005-0000-0000-0000D9100000}"/>
    <cellStyle name="_Power Cost Value Copy 11.30.05 gas 1.09.06 AURORA at 1.10.06_04 07E Wild Horse Wind Expansion (C) (2)_Adj Bench DR 3 for Initial Briefs (Electric)" xfId="4321" xr:uid="{00000000-0005-0000-0000-0000DA100000}"/>
    <cellStyle name="_Power Cost Value Copy 11.30.05 gas 1.09.06 AURORA at 1.10.06_04 07E Wild Horse Wind Expansion (C) (2)_Adj Bench DR 3 for Initial Briefs (Electric) 2" xfId="4322" xr:uid="{00000000-0005-0000-0000-0000DB100000}"/>
    <cellStyle name="_Power Cost Value Copy 11.30.05 gas 1.09.06 AURORA at 1.10.06_04 07E Wild Horse Wind Expansion (C) (2)_Adj Bench DR 3 for Initial Briefs (Electric) 2 2" xfId="4323" xr:uid="{00000000-0005-0000-0000-0000DC100000}"/>
    <cellStyle name="_Power Cost Value Copy 11.30.05 gas 1.09.06 AURORA at 1.10.06_04 07E Wild Horse Wind Expansion (C) (2)_Adj Bench DR 3 for Initial Briefs (Electric) 3" xfId="4324" xr:uid="{00000000-0005-0000-0000-0000DD100000}"/>
    <cellStyle name="_Power Cost Value Copy 11.30.05 gas 1.09.06 AURORA at 1.10.06_04 07E Wild Horse Wind Expansion (C) (2)_Adj Bench DR 3 for Initial Briefs (Electric) 4" xfId="4325" xr:uid="{00000000-0005-0000-0000-0000DE100000}"/>
    <cellStyle name="_Power Cost Value Copy 11.30.05 gas 1.09.06 AURORA at 1.10.06_04 07E Wild Horse Wind Expansion (C) (2)_Book1" xfId="4326" xr:uid="{00000000-0005-0000-0000-0000DF100000}"/>
    <cellStyle name="_Power Cost Value Copy 11.30.05 gas 1.09.06 AURORA at 1.10.06_04 07E Wild Horse Wind Expansion (C) (2)_Electric Rev Req Model (2009 GRC) " xfId="4327" xr:uid="{00000000-0005-0000-0000-0000E0100000}"/>
    <cellStyle name="_Power Cost Value Copy 11.30.05 gas 1.09.06 AURORA at 1.10.06_04 07E Wild Horse Wind Expansion (C) (2)_Electric Rev Req Model (2009 GRC)  2" xfId="4328" xr:uid="{00000000-0005-0000-0000-0000E1100000}"/>
    <cellStyle name="_Power Cost Value Copy 11.30.05 gas 1.09.06 AURORA at 1.10.06_04 07E Wild Horse Wind Expansion (C) (2)_Electric Rev Req Model (2009 GRC)  2 2" xfId="4329" xr:uid="{00000000-0005-0000-0000-0000E2100000}"/>
    <cellStyle name="_Power Cost Value Copy 11.30.05 gas 1.09.06 AURORA at 1.10.06_04 07E Wild Horse Wind Expansion (C) (2)_Electric Rev Req Model (2009 GRC)  3" xfId="4330" xr:uid="{00000000-0005-0000-0000-0000E3100000}"/>
    <cellStyle name="_Power Cost Value Copy 11.30.05 gas 1.09.06 AURORA at 1.10.06_04 07E Wild Horse Wind Expansion (C) (2)_Electric Rev Req Model (2009 GRC)  4" xfId="4331" xr:uid="{00000000-0005-0000-0000-0000E4100000}"/>
    <cellStyle name="_Power Cost Value Copy 11.30.05 gas 1.09.06 AURORA at 1.10.06_04 07E Wild Horse Wind Expansion (C) (2)_Electric Rev Req Model (2009 GRC) Rebuttal" xfId="4332" xr:uid="{00000000-0005-0000-0000-0000E5100000}"/>
    <cellStyle name="_Power Cost Value Copy 11.30.05 gas 1.09.06 AURORA at 1.10.06_04 07E Wild Horse Wind Expansion (C) (2)_Electric Rev Req Model (2009 GRC) Rebuttal 2" xfId="4333" xr:uid="{00000000-0005-0000-0000-0000E6100000}"/>
    <cellStyle name="_Power Cost Value Copy 11.30.05 gas 1.09.06 AURORA at 1.10.06_04 07E Wild Horse Wind Expansion (C) (2)_Electric Rev Req Model (2009 GRC) Rebuttal 2 2" xfId="4334" xr:uid="{00000000-0005-0000-0000-0000E7100000}"/>
    <cellStyle name="_Power Cost Value Copy 11.30.05 gas 1.09.06 AURORA at 1.10.06_04 07E Wild Horse Wind Expansion (C) (2)_Electric Rev Req Model (2009 GRC) Rebuttal 3" xfId="4335" xr:uid="{00000000-0005-0000-0000-0000E8100000}"/>
    <cellStyle name="_Power Cost Value Copy 11.30.05 gas 1.09.06 AURORA at 1.10.06_04 07E Wild Horse Wind Expansion (C) (2)_Electric Rev Req Model (2009 GRC) Rebuttal 4" xfId="4336" xr:uid="{00000000-0005-0000-0000-0000E9100000}"/>
    <cellStyle name="_Power Cost Value Copy 11.30.05 gas 1.09.06 AURORA at 1.10.06_04 07E Wild Horse Wind Expansion (C) (2)_Electric Rev Req Model (2009 GRC) Rebuttal REmoval of New  WH Solar AdjustMI" xfId="4337" xr:uid="{00000000-0005-0000-0000-0000EA100000}"/>
    <cellStyle name="_Power Cost Value Copy 11.30.05 gas 1.09.06 AURORA at 1.10.06_04 07E Wild Horse Wind Expansion (C) (2)_Electric Rev Req Model (2009 GRC) Rebuttal REmoval of New  WH Solar AdjustMI 2" xfId="4338" xr:uid="{00000000-0005-0000-0000-0000EB100000}"/>
    <cellStyle name="_Power Cost Value Copy 11.30.05 gas 1.09.06 AURORA at 1.10.06_04 07E Wild Horse Wind Expansion (C) (2)_Electric Rev Req Model (2009 GRC) Rebuttal REmoval of New  WH Solar AdjustMI 2 2" xfId="4339" xr:uid="{00000000-0005-0000-0000-0000EC100000}"/>
    <cellStyle name="_Power Cost Value Copy 11.30.05 gas 1.09.06 AURORA at 1.10.06_04 07E Wild Horse Wind Expansion (C) (2)_Electric Rev Req Model (2009 GRC) Rebuttal REmoval of New  WH Solar AdjustMI 3" xfId="4340" xr:uid="{00000000-0005-0000-0000-0000ED100000}"/>
    <cellStyle name="_Power Cost Value Copy 11.30.05 gas 1.09.06 AURORA at 1.10.06_04 07E Wild Horse Wind Expansion (C) (2)_Electric Rev Req Model (2009 GRC) Rebuttal REmoval of New  WH Solar AdjustMI 4" xfId="4341" xr:uid="{00000000-0005-0000-0000-0000EE100000}"/>
    <cellStyle name="_Power Cost Value Copy 11.30.05 gas 1.09.06 AURORA at 1.10.06_04 07E Wild Horse Wind Expansion (C) (2)_Electric Rev Req Model (2009 GRC) Revised 01-18-2010" xfId="4342" xr:uid="{00000000-0005-0000-0000-0000EF100000}"/>
    <cellStyle name="_Power Cost Value Copy 11.30.05 gas 1.09.06 AURORA at 1.10.06_04 07E Wild Horse Wind Expansion (C) (2)_Electric Rev Req Model (2009 GRC) Revised 01-18-2010 2" xfId="4343" xr:uid="{00000000-0005-0000-0000-0000F0100000}"/>
    <cellStyle name="_Power Cost Value Copy 11.30.05 gas 1.09.06 AURORA at 1.10.06_04 07E Wild Horse Wind Expansion (C) (2)_Electric Rev Req Model (2009 GRC) Revised 01-18-2010 2 2" xfId="4344" xr:uid="{00000000-0005-0000-0000-0000F1100000}"/>
    <cellStyle name="_Power Cost Value Copy 11.30.05 gas 1.09.06 AURORA at 1.10.06_04 07E Wild Horse Wind Expansion (C) (2)_Electric Rev Req Model (2009 GRC) Revised 01-18-2010 3" xfId="4345" xr:uid="{00000000-0005-0000-0000-0000F2100000}"/>
    <cellStyle name="_Power Cost Value Copy 11.30.05 gas 1.09.06 AURORA at 1.10.06_04 07E Wild Horse Wind Expansion (C) (2)_Electric Rev Req Model (2009 GRC) Revised 01-18-2010 4" xfId="4346" xr:uid="{00000000-0005-0000-0000-0000F3100000}"/>
    <cellStyle name="_Power Cost Value Copy 11.30.05 gas 1.09.06 AURORA at 1.10.06_04 07E Wild Horse Wind Expansion (C) (2)_Electric Rev Req Model (2010 GRC)" xfId="4347" xr:uid="{00000000-0005-0000-0000-0000F4100000}"/>
    <cellStyle name="_Power Cost Value Copy 11.30.05 gas 1.09.06 AURORA at 1.10.06_04 07E Wild Horse Wind Expansion (C) (2)_Electric Rev Req Model (2010 GRC) SF" xfId="4348" xr:uid="{00000000-0005-0000-0000-0000F5100000}"/>
    <cellStyle name="_Power Cost Value Copy 11.30.05 gas 1.09.06 AURORA at 1.10.06_04 07E Wild Horse Wind Expansion (C) (2)_Final Order Electric EXHIBIT A-1" xfId="4349" xr:uid="{00000000-0005-0000-0000-0000F6100000}"/>
    <cellStyle name="_Power Cost Value Copy 11.30.05 gas 1.09.06 AURORA at 1.10.06_04 07E Wild Horse Wind Expansion (C) (2)_Final Order Electric EXHIBIT A-1 2" xfId="4350" xr:uid="{00000000-0005-0000-0000-0000F7100000}"/>
    <cellStyle name="_Power Cost Value Copy 11.30.05 gas 1.09.06 AURORA at 1.10.06_04 07E Wild Horse Wind Expansion (C) (2)_Final Order Electric EXHIBIT A-1 2 2" xfId="4351" xr:uid="{00000000-0005-0000-0000-0000F8100000}"/>
    <cellStyle name="_Power Cost Value Copy 11.30.05 gas 1.09.06 AURORA at 1.10.06_04 07E Wild Horse Wind Expansion (C) (2)_Final Order Electric EXHIBIT A-1 3" xfId="4352" xr:uid="{00000000-0005-0000-0000-0000F9100000}"/>
    <cellStyle name="_Power Cost Value Copy 11.30.05 gas 1.09.06 AURORA at 1.10.06_04 07E Wild Horse Wind Expansion (C) (2)_Final Order Electric EXHIBIT A-1 4" xfId="4353" xr:uid="{00000000-0005-0000-0000-0000FA100000}"/>
    <cellStyle name="_Power Cost Value Copy 11.30.05 gas 1.09.06 AURORA at 1.10.06_04 07E Wild Horse Wind Expansion (C) (2)_TENASKA REGULATORY ASSET" xfId="4354" xr:uid="{00000000-0005-0000-0000-0000FB100000}"/>
    <cellStyle name="_Power Cost Value Copy 11.30.05 gas 1.09.06 AURORA at 1.10.06_04 07E Wild Horse Wind Expansion (C) (2)_TENASKA REGULATORY ASSET 2" xfId="4355" xr:uid="{00000000-0005-0000-0000-0000FC100000}"/>
    <cellStyle name="_Power Cost Value Copy 11.30.05 gas 1.09.06 AURORA at 1.10.06_04 07E Wild Horse Wind Expansion (C) (2)_TENASKA REGULATORY ASSET 2 2" xfId="4356" xr:uid="{00000000-0005-0000-0000-0000FD100000}"/>
    <cellStyle name="_Power Cost Value Copy 11.30.05 gas 1.09.06 AURORA at 1.10.06_04 07E Wild Horse Wind Expansion (C) (2)_TENASKA REGULATORY ASSET 3" xfId="4357" xr:uid="{00000000-0005-0000-0000-0000FE100000}"/>
    <cellStyle name="_Power Cost Value Copy 11.30.05 gas 1.09.06 AURORA at 1.10.06_04 07E Wild Horse Wind Expansion (C) (2)_TENASKA REGULATORY ASSET 4" xfId="4358" xr:uid="{00000000-0005-0000-0000-0000FF100000}"/>
    <cellStyle name="_Power Cost Value Copy 11.30.05 gas 1.09.06 AURORA at 1.10.06_16.37E Wild Horse Expansion DeferralRevwrkingfile SF" xfId="4359" xr:uid="{00000000-0005-0000-0000-000000110000}"/>
    <cellStyle name="_Power Cost Value Copy 11.30.05 gas 1.09.06 AURORA at 1.10.06_16.37E Wild Horse Expansion DeferralRevwrkingfile SF 2" xfId="4360" xr:uid="{00000000-0005-0000-0000-000001110000}"/>
    <cellStyle name="_Power Cost Value Copy 11.30.05 gas 1.09.06 AURORA at 1.10.06_16.37E Wild Horse Expansion DeferralRevwrkingfile SF 2 2" xfId="4361" xr:uid="{00000000-0005-0000-0000-000002110000}"/>
    <cellStyle name="_Power Cost Value Copy 11.30.05 gas 1.09.06 AURORA at 1.10.06_16.37E Wild Horse Expansion DeferralRevwrkingfile SF 3" xfId="4362" xr:uid="{00000000-0005-0000-0000-000003110000}"/>
    <cellStyle name="_Power Cost Value Copy 11.30.05 gas 1.09.06 AURORA at 1.10.06_16.37E Wild Horse Expansion DeferralRevwrkingfile SF 4" xfId="4363" xr:uid="{00000000-0005-0000-0000-000004110000}"/>
    <cellStyle name="_Power Cost Value Copy 11.30.05 gas 1.09.06 AURORA at 1.10.06_2009 Compliance Filing PCA Exhibits for GRC" xfId="4364" xr:uid="{00000000-0005-0000-0000-000005110000}"/>
    <cellStyle name="_Power Cost Value Copy 11.30.05 gas 1.09.06 AURORA at 1.10.06_2009 Compliance Filing PCA Exhibits for GRC 2" xfId="4365" xr:uid="{00000000-0005-0000-0000-000006110000}"/>
    <cellStyle name="_Power Cost Value Copy 11.30.05 gas 1.09.06 AURORA at 1.10.06_2009 GRC Compl Filing - Exhibit D" xfId="4366" xr:uid="{00000000-0005-0000-0000-000007110000}"/>
    <cellStyle name="_Power Cost Value Copy 11.30.05 gas 1.09.06 AURORA at 1.10.06_2009 GRC Compl Filing - Exhibit D 2" xfId="4367" xr:uid="{00000000-0005-0000-0000-000008110000}"/>
    <cellStyle name="_Power Cost Value Copy 11.30.05 gas 1.09.06 AURORA at 1.10.06_3.01 Income Statement" xfId="4368" xr:uid="{00000000-0005-0000-0000-000009110000}"/>
    <cellStyle name="_Power Cost Value Copy 11.30.05 gas 1.09.06 AURORA at 1.10.06_4 31 Regulatory Assets and Liabilities  7 06- Exhibit D" xfId="4369" xr:uid="{00000000-0005-0000-0000-00000A110000}"/>
    <cellStyle name="_Power Cost Value Copy 11.30.05 gas 1.09.06 AURORA at 1.10.06_4 31 Regulatory Assets and Liabilities  7 06- Exhibit D 2" xfId="4370" xr:uid="{00000000-0005-0000-0000-00000B110000}"/>
    <cellStyle name="_Power Cost Value Copy 11.30.05 gas 1.09.06 AURORA at 1.10.06_4 31 Regulatory Assets and Liabilities  7 06- Exhibit D 2 2" xfId="4371" xr:uid="{00000000-0005-0000-0000-00000C110000}"/>
    <cellStyle name="_Power Cost Value Copy 11.30.05 gas 1.09.06 AURORA at 1.10.06_4 31 Regulatory Assets and Liabilities  7 06- Exhibit D 3" xfId="4372" xr:uid="{00000000-0005-0000-0000-00000D110000}"/>
    <cellStyle name="_Power Cost Value Copy 11.30.05 gas 1.09.06 AURORA at 1.10.06_4 31 Regulatory Assets and Liabilities  7 06- Exhibit D 4" xfId="4373" xr:uid="{00000000-0005-0000-0000-00000E110000}"/>
    <cellStyle name="_Power Cost Value Copy 11.30.05 gas 1.09.06 AURORA at 1.10.06_4 31 Regulatory Assets and Liabilities  7 06- Exhibit D_NIM Summary" xfId="4374" xr:uid="{00000000-0005-0000-0000-00000F110000}"/>
    <cellStyle name="_Power Cost Value Copy 11.30.05 gas 1.09.06 AURORA at 1.10.06_4 31 Regulatory Assets and Liabilities  7 06- Exhibit D_NIM Summary 2" xfId="4375" xr:uid="{00000000-0005-0000-0000-000010110000}"/>
    <cellStyle name="_Power Cost Value Copy 11.30.05 gas 1.09.06 AURORA at 1.10.06_4 32 Regulatory Assets and Liabilities  7 06- Exhibit D" xfId="4376" xr:uid="{00000000-0005-0000-0000-000011110000}"/>
    <cellStyle name="_Power Cost Value Copy 11.30.05 gas 1.09.06 AURORA at 1.10.06_4 32 Regulatory Assets and Liabilities  7 06- Exhibit D 2" xfId="4377" xr:uid="{00000000-0005-0000-0000-000012110000}"/>
    <cellStyle name="_Power Cost Value Copy 11.30.05 gas 1.09.06 AURORA at 1.10.06_4 32 Regulatory Assets and Liabilities  7 06- Exhibit D 2 2" xfId="4378" xr:uid="{00000000-0005-0000-0000-000013110000}"/>
    <cellStyle name="_Power Cost Value Copy 11.30.05 gas 1.09.06 AURORA at 1.10.06_4 32 Regulatory Assets and Liabilities  7 06- Exhibit D 3" xfId="4379" xr:uid="{00000000-0005-0000-0000-000014110000}"/>
    <cellStyle name="_Power Cost Value Copy 11.30.05 gas 1.09.06 AURORA at 1.10.06_4 32 Regulatory Assets and Liabilities  7 06- Exhibit D 4" xfId="4380" xr:uid="{00000000-0005-0000-0000-000015110000}"/>
    <cellStyle name="_Power Cost Value Copy 11.30.05 gas 1.09.06 AURORA at 1.10.06_4 32 Regulatory Assets and Liabilities  7 06- Exhibit D_NIM Summary" xfId="4381" xr:uid="{00000000-0005-0000-0000-000016110000}"/>
    <cellStyle name="_Power Cost Value Copy 11.30.05 gas 1.09.06 AURORA at 1.10.06_4 32 Regulatory Assets and Liabilities  7 06- Exhibit D_NIM Summary 2" xfId="4382" xr:uid="{00000000-0005-0000-0000-000017110000}"/>
    <cellStyle name="_Power Cost Value Copy 11.30.05 gas 1.09.06 AURORA at 1.10.06_ACCOUNTS" xfId="4383" xr:uid="{00000000-0005-0000-0000-000018110000}"/>
    <cellStyle name="_Power Cost Value Copy 11.30.05 gas 1.09.06 AURORA at 1.10.06_AURORA Total New" xfId="4384" xr:uid="{00000000-0005-0000-0000-000019110000}"/>
    <cellStyle name="_Power Cost Value Copy 11.30.05 gas 1.09.06 AURORA at 1.10.06_AURORA Total New 2" xfId="4385" xr:uid="{00000000-0005-0000-0000-00001A110000}"/>
    <cellStyle name="_Power Cost Value Copy 11.30.05 gas 1.09.06 AURORA at 1.10.06_Book2" xfId="4386" xr:uid="{00000000-0005-0000-0000-00001B110000}"/>
    <cellStyle name="_Power Cost Value Copy 11.30.05 gas 1.09.06 AURORA at 1.10.06_Book2 2" xfId="4387" xr:uid="{00000000-0005-0000-0000-00001C110000}"/>
    <cellStyle name="_Power Cost Value Copy 11.30.05 gas 1.09.06 AURORA at 1.10.06_Book2 2 2" xfId="4388" xr:uid="{00000000-0005-0000-0000-00001D110000}"/>
    <cellStyle name="_Power Cost Value Copy 11.30.05 gas 1.09.06 AURORA at 1.10.06_Book2 3" xfId="4389" xr:uid="{00000000-0005-0000-0000-00001E110000}"/>
    <cellStyle name="_Power Cost Value Copy 11.30.05 gas 1.09.06 AURORA at 1.10.06_Book2 4" xfId="4390" xr:uid="{00000000-0005-0000-0000-00001F110000}"/>
    <cellStyle name="_Power Cost Value Copy 11.30.05 gas 1.09.06 AURORA at 1.10.06_Book2_Adj Bench DR 3 for Initial Briefs (Electric)" xfId="4391" xr:uid="{00000000-0005-0000-0000-000020110000}"/>
    <cellStyle name="_Power Cost Value Copy 11.30.05 gas 1.09.06 AURORA at 1.10.06_Book2_Adj Bench DR 3 for Initial Briefs (Electric) 2" xfId="4392" xr:uid="{00000000-0005-0000-0000-000021110000}"/>
    <cellStyle name="_Power Cost Value Copy 11.30.05 gas 1.09.06 AURORA at 1.10.06_Book2_Adj Bench DR 3 for Initial Briefs (Electric) 2 2" xfId="4393" xr:uid="{00000000-0005-0000-0000-000022110000}"/>
    <cellStyle name="_Power Cost Value Copy 11.30.05 gas 1.09.06 AURORA at 1.10.06_Book2_Adj Bench DR 3 for Initial Briefs (Electric) 3" xfId="4394" xr:uid="{00000000-0005-0000-0000-000023110000}"/>
    <cellStyle name="_Power Cost Value Copy 11.30.05 gas 1.09.06 AURORA at 1.10.06_Book2_Adj Bench DR 3 for Initial Briefs (Electric) 4" xfId="4395" xr:uid="{00000000-0005-0000-0000-000024110000}"/>
    <cellStyle name="_Power Cost Value Copy 11.30.05 gas 1.09.06 AURORA at 1.10.06_Book2_Electric Rev Req Model (2009 GRC) Rebuttal" xfId="4396" xr:uid="{00000000-0005-0000-0000-000025110000}"/>
    <cellStyle name="_Power Cost Value Copy 11.30.05 gas 1.09.06 AURORA at 1.10.06_Book2_Electric Rev Req Model (2009 GRC) Rebuttal 2" xfId="4397" xr:uid="{00000000-0005-0000-0000-000026110000}"/>
    <cellStyle name="_Power Cost Value Copy 11.30.05 gas 1.09.06 AURORA at 1.10.06_Book2_Electric Rev Req Model (2009 GRC) Rebuttal 2 2" xfId="4398" xr:uid="{00000000-0005-0000-0000-000027110000}"/>
    <cellStyle name="_Power Cost Value Copy 11.30.05 gas 1.09.06 AURORA at 1.10.06_Book2_Electric Rev Req Model (2009 GRC) Rebuttal 3" xfId="4399" xr:uid="{00000000-0005-0000-0000-000028110000}"/>
    <cellStyle name="_Power Cost Value Copy 11.30.05 gas 1.09.06 AURORA at 1.10.06_Book2_Electric Rev Req Model (2009 GRC) Rebuttal 4" xfId="4400" xr:uid="{00000000-0005-0000-0000-000029110000}"/>
    <cellStyle name="_Power Cost Value Copy 11.30.05 gas 1.09.06 AURORA at 1.10.06_Book2_Electric Rev Req Model (2009 GRC) Rebuttal REmoval of New  WH Solar AdjustMI" xfId="4401" xr:uid="{00000000-0005-0000-0000-00002A110000}"/>
    <cellStyle name="_Power Cost Value Copy 11.30.05 gas 1.09.06 AURORA at 1.10.06_Book2_Electric Rev Req Model (2009 GRC) Rebuttal REmoval of New  WH Solar AdjustMI 2" xfId="4402" xr:uid="{00000000-0005-0000-0000-00002B110000}"/>
    <cellStyle name="_Power Cost Value Copy 11.30.05 gas 1.09.06 AURORA at 1.10.06_Book2_Electric Rev Req Model (2009 GRC) Rebuttal REmoval of New  WH Solar AdjustMI 2 2" xfId="4403" xr:uid="{00000000-0005-0000-0000-00002C110000}"/>
    <cellStyle name="_Power Cost Value Copy 11.30.05 gas 1.09.06 AURORA at 1.10.06_Book2_Electric Rev Req Model (2009 GRC) Rebuttal REmoval of New  WH Solar AdjustMI 3" xfId="4404" xr:uid="{00000000-0005-0000-0000-00002D110000}"/>
    <cellStyle name="_Power Cost Value Copy 11.30.05 gas 1.09.06 AURORA at 1.10.06_Book2_Electric Rev Req Model (2009 GRC) Rebuttal REmoval of New  WH Solar AdjustMI 4" xfId="4405" xr:uid="{00000000-0005-0000-0000-00002E110000}"/>
    <cellStyle name="_Power Cost Value Copy 11.30.05 gas 1.09.06 AURORA at 1.10.06_Book2_Electric Rev Req Model (2009 GRC) Revised 01-18-2010" xfId="4406" xr:uid="{00000000-0005-0000-0000-00002F110000}"/>
    <cellStyle name="_Power Cost Value Copy 11.30.05 gas 1.09.06 AURORA at 1.10.06_Book2_Electric Rev Req Model (2009 GRC) Revised 01-18-2010 2" xfId="4407" xr:uid="{00000000-0005-0000-0000-000030110000}"/>
    <cellStyle name="_Power Cost Value Copy 11.30.05 gas 1.09.06 AURORA at 1.10.06_Book2_Electric Rev Req Model (2009 GRC) Revised 01-18-2010 2 2" xfId="4408" xr:uid="{00000000-0005-0000-0000-000031110000}"/>
    <cellStyle name="_Power Cost Value Copy 11.30.05 gas 1.09.06 AURORA at 1.10.06_Book2_Electric Rev Req Model (2009 GRC) Revised 01-18-2010 3" xfId="4409" xr:uid="{00000000-0005-0000-0000-000032110000}"/>
    <cellStyle name="_Power Cost Value Copy 11.30.05 gas 1.09.06 AURORA at 1.10.06_Book2_Electric Rev Req Model (2009 GRC) Revised 01-18-2010 4" xfId="4410" xr:uid="{00000000-0005-0000-0000-000033110000}"/>
    <cellStyle name="_Power Cost Value Copy 11.30.05 gas 1.09.06 AURORA at 1.10.06_Book2_Final Order Electric EXHIBIT A-1" xfId="4411" xr:uid="{00000000-0005-0000-0000-000034110000}"/>
    <cellStyle name="_Power Cost Value Copy 11.30.05 gas 1.09.06 AURORA at 1.10.06_Book2_Final Order Electric EXHIBIT A-1 2" xfId="4412" xr:uid="{00000000-0005-0000-0000-000035110000}"/>
    <cellStyle name="_Power Cost Value Copy 11.30.05 gas 1.09.06 AURORA at 1.10.06_Book2_Final Order Electric EXHIBIT A-1 2 2" xfId="4413" xr:uid="{00000000-0005-0000-0000-000036110000}"/>
    <cellStyle name="_Power Cost Value Copy 11.30.05 gas 1.09.06 AURORA at 1.10.06_Book2_Final Order Electric EXHIBIT A-1 3" xfId="4414" xr:uid="{00000000-0005-0000-0000-000037110000}"/>
    <cellStyle name="_Power Cost Value Copy 11.30.05 gas 1.09.06 AURORA at 1.10.06_Book2_Final Order Electric EXHIBIT A-1 4" xfId="4415" xr:uid="{00000000-0005-0000-0000-000038110000}"/>
    <cellStyle name="_Power Cost Value Copy 11.30.05 gas 1.09.06 AURORA at 1.10.06_Book4" xfId="4416" xr:uid="{00000000-0005-0000-0000-000039110000}"/>
    <cellStyle name="_Power Cost Value Copy 11.30.05 gas 1.09.06 AURORA at 1.10.06_Book4 2" xfId="4417" xr:uid="{00000000-0005-0000-0000-00003A110000}"/>
    <cellStyle name="_Power Cost Value Copy 11.30.05 gas 1.09.06 AURORA at 1.10.06_Book4 2 2" xfId="4418" xr:uid="{00000000-0005-0000-0000-00003B110000}"/>
    <cellStyle name="_Power Cost Value Copy 11.30.05 gas 1.09.06 AURORA at 1.10.06_Book4 3" xfId="4419" xr:uid="{00000000-0005-0000-0000-00003C110000}"/>
    <cellStyle name="_Power Cost Value Copy 11.30.05 gas 1.09.06 AURORA at 1.10.06_Book4 4" xfId="4420" xr:uid="{00000000-0005-0000-0000-00003D110000}"/>
    <cellStyle name="_Power Cost Value Copy 11.30.05 gas 1.09.06 AURORA at 1.10.06_Book9" xfId="4421" xr:uid="{00000000-0005-0000-0000-00003E110000}"/>
    <cellStyle name="_Power Cost Value Copy 11.30.05 gas 1.09.06 AURORA at 1.10.06_Book9 2" xfId="4422" xr:uid="{00000000-0005-0000-0000-00003F110000}"/>
    <cellStyle name="_Power Cost Value Copy 11.30.05 gas 1.09.06 AURORA at 1.10.06_Book9 2 2" xfId="4423" xr:uid="{00000000-0005-0000-0000-000040110000}"/>
    <cellStyle name="_Power Cost Value Copy 11.30.05 gas 1.09.06 AURORA at 1.10.06_Book9 3" xfId="4424" xr:uid="{00000000-0005-0000-0000-000041110000}"/>
    <cellStyle name="_Power Cost Value Copy 11.30.05 gas 1.09.06 AURORA at 1.10.06_Book9 4" xfId="4425" xr:uid="{00000000-0005-0000-0000-000042110000}"/>
    <cellStyle name="_Power Cost Value Copy 11.30.05 gas 1.09.06 AURORA at 1.10.06_Check the Interest Calculation" xfId="4426" xr:uid="{00000000-0005-0000-0000-000043110000}"/>
    <cellStyle name="_Power Cost Value Copy 11.30.05 gas 1.09.06 AURORA at 1.10.06_Check the Interest Calculation_Scenario 1 REC vs PTC Offset" xfId="4427" xr:uid="{00000000-0005-0000-0000-000044110000}"/>
    <cellStyle name="_Power Cost Value Copy 11.30.05 gas 1.09.06 AURORA at 1.10.06_Check the Interest Calculation_Scenario 3" xfId="4428" xr:uid="{00000000-0005-0000-0000-000045110000}"/>
    <cellStyle name="_Power Cost Value Copy 11.30.05 gas 1.09.06 AURORA at 1.10.06_Chelan PUD Power Costs (8-10)" xfId="4429" xr:uid="{00000000-0005-0000-0000-000046110000}"/>
    <cellStyle name="_Power Cost Value Copy 11.30.05 gas 1.09.06 AURORA at 1.10.06_Direct Assignment Distribution Plant 2008" xfId="4430" xr:uid="{00000000-0005-0000-0000-000047110000}"/>
    <cellStyle name="_Power Cost Value Copy 11.30.05 gas 1.09.06 AURORA at 1.10.06_Direct Assignment Distribution Plant 2008 2" xfId="4431" xr:uid="{00000000-0005-0000-0000-000048110000}"/>
    <cellStyle name="_Power Cost Value Copy 11.30.05 gas 1.09.06 AURORA at 1.10.06_Direct Assignment Distribution Plant 2008 2 2" xfId="4432" xr:uid="{00000000-0005-0000-0000-000049110000}"/>
    <cellStyle name="_Power Cost Value Copy 11.30.05 gas 1.09.06 AURORA at 1.10.06_Direct Assignment Distribution Plant 2008 2 2 2" xfId="4433" xr:uid="{00000000-0005-0000-0000-00004A110000}"/>
    <cellStyle name="_Power Cost Value Copy 11.30.05 gas 1.09.06 AURORA at 1.10.06_Direct Assignment Distribution Plant 2008 2 3" xfId="4434" xr:uid="{00000000-0005-0000-0000-00004B110000}"/>
    <cellStyle name="_Power Cost Value Copy 11.30.05 gas 1.09.06 AURORA at 1.10.06_Direct Assignment Distribution Plant 2008 2 3 2" xfId="4435" xr:uid="{00000000-0005-0000-0000-00004C110000}"/>
    <cellStyle name="_Power Cost Value Copy 11.30.05 gas 1.09.06 AURORA at 1.10.06_Direct Assignment Distribution Plant 2008 2 4" xfId="4436" xr:uid="{00000000-0005-0000-0000-00004D110000}"/>
    <cellStyle name="_Power Cost Value Copy 11.30.05 gas 1.09.06 AURORA at 1.10.06_Direct Assignment Distribution Plant 2008 2 4 2" xfId="4437" xr:uid="{00000000-0005-0000-0000-00004E110000}"/>
    <cellStyle name="_Power Cost Value Copy 11.30.05 gas 1.09.06 AURORA at 1.10.06_Direct Assignment Distribution Plant 2008 3" xfId="4438" xr:uid="{00000000-0005-0000-0000-00004F110000}"/>
    <cellStyle name="_Power Cost Value Copy 11.30.05 gas 1.09.06 AURORA at 1.10.06_Direct Assignment Distribution Plant 2008 3 2" xfId="4439" xr:uid="{00000000-0005-0000-0000-000050110000}"/>
    <cellStyle name="_Power Cost Value Copy 11.30.05 gas 1.09.06 AURORA at 1.10.06_Direct Assignment Distribution Plant 2008 4" xfId="4440" xr:uid="{00000000-0005-0000-0000-000051110000}"/>
    <cellStyle name="_Power Cost Value Copy 11.30.05 gas 1.09.06 AURORA at 1.10.06_Direct Assignment Distribution Plant 2008 4 2" xfId="4441" xr:uid="{00000000-0005-0000-0000-000052110000}"/>
    <cellStyle name="_Power Cost Value Copy 11.30.05 gas 1.09.06 AURORA at 1.10.06_Direct Assignment Distribution Plant 2008 5" xfId="4442" xr:uid="{00000000-0005-0000-0000-000053110000}"/>
    <cellStyle name="_Power Cost Value Copy 11.30.05 gas 1.09.06 AURORA at 1.10.06_Direct Assignment Distribution Plant 2008 6" xfId="4443" xr:uid="{00000000-0005-0000-0000-000054110000}"/>
    <cellStyle name="_Power Cost Value Copy 11.30.05 gas 1.09.06 AURORA at 1.10.06_Electric COS Inputs" xfId="4444" xr:uid="{00000000-0005-0000-0000-000055110000}"/>
    <cellStyle name="_Power Cost Value Copy 11.30.05 gas 1.09.06 AURORA at 1.10.06_Electric COS Inputs 2" xfId="4445" xr:uid="{00000000-0005-0000-0000-000056110000}"/>
    <cellStyle name="_Power Cost Value Copy 11.30.05 gas 1.09.06 AURORA at 1.10.06_Electric COS Inputs 2 2" xfId="4446" xr:uid="{00000000-0005-0000-0000-000057110000}"/>
    <cellStyle name="_Power Cost Value Copy 11.30.05 gas 1.09.06 AURORA at 1.10.06_Electric COS Inputs 2 2 2" xfId="4447" xr:uid="{00000000-0005-0000-0000-000058110000}"/>
    <cellStyle name="_Power Cost Value Copy 11.30.05 gas 1.09.06 AURORA at 1.10.06_Electric COS Inputs 2 3" xfId="4448" xr:uid="{00000000-0005-0000-0000-000059110000}"/>
    <cellStyle name="_Power Cost Value Copy 11.30.05 gas 1.09.06 AURORA at 1.10.06_Electric COS Inputs 2 3 2" xfId="4449" xr:uid="{00000000-0005-0000-0000-00005A110000}"/>
    <cellStyle name="_Power Cost Value Copy 11.30.05 gas 1.09.06 AURORA at 1.10.06_Electric COS Inputs 2 4" xfId="4450" xr:uid="{00000000-0005-0000-0000-00005B110000}"/>
    <cellStyle name="_Power Cost Value Copy 11.30.05 gas 1.09.06 AURORA at 1.10.06_Electric COS Inputs 2 4 2" xfId="4451" xr:uid="{00000000-0005-0000-0000-00005C110000}"/>
    <cellStyle name="_Power Cost Value Copy 11.30.05 gas 1.09.06 AURORA at 1.10.06_Electric COS Inputs 3" xfId="4452" xr:uid="{00000000-0005-0000-0000-00005D110000}"/>
    <cellStyle name="_Power Cost Value Copy 11.30.05 gas 1.09.06 AURORA at 1.10.06_Electric COS Inputs 3 2" xfId="4453" xr:uid="{00000000-0005-0000-0000-00005E110000}"/>
    <cellStyle name="_Power Cost Value Copy 11.30.05 gas 1.09.06 AURORA at 1.10.06_Electric COS Inputs 4" xfId="4454" xr:uid="{00000000-0005-0000-0000-00005F110000}"/>
    <cellStyle name="_Power Cost Value Copy 11.30.05 gas 1.09.06 AURORA at 1.10.06_Electric COS Inputs 4 2" xfId="4455" xr:uid="{00000000-0005-0000-0000-000060110000}"/>
    <cellStyle name="_Power Cost Value Copy 11.30.05 gas 1.09.06 AURORA at 1.10.06_Electric COS Inputs 5" xfId="4456" xr:uid="{00000000-0005-0000-0000-000061110000}"/>
    <cellStyle name="_Power Cost Value Copy 11.30.05 gas 1.09.06 AURORA at 1.10.06_Electric COS Inputs 6" xfId="4457" xr:uid="{00000000-0005-0000-0000-000062110000}"/>
    <cellStyle name="_Power Cost Value Copy 11.30.05 gas 1.09.06 AURORA at 1.10.06_Electric Rate Spread and Rate Design 3.23.09" xfId="4458" xr:uid="{00000000-0005-0000-0000-000063110000}"/>
    <cellStyle name="_Power Cost Value Copy 11.30.05 gas 1.09.06 AURORA at 1.10.06_Electric Rate Spread and Rate Design 3.23.09 2" xfId="4459" xr:uid="{00000000-0005-0000-0000-000064110000}"/>
    <cellStyle name="_Power Cost Value Copy 11.30.05 gas 1.09.06 AURORA at 1.10.06_Electric Rate Spread and Rate Design 3.23.09 2 2" xfId="4460" xr:uid="{00000000-0005-0000-0000-000065110000}"/>
    <cellStyle name="_Power Cost Value Copy 11.30.05 gas 1.09.06 AURORA at 1.10.06_Electric Rate Spread and Rate Design 3.23.09 2 2 2" xfId="4461" xr:uid="{00000000-0005-0000-0000-000066110000}"/>
    <cellStyle name="_Power Cost Value Copy 11.30.05 gas 1.09.06 AURORA at 1.10.06_Electric Rate Spread and Rate Design 3.23.09 2 3" xfId="4462" xr:uid="{00000000-0005-0000-0000-000067110000}"/>
    <cellStyle name="_Power Cost Value Copy 11.30.05 gas 1.09.06 AURORA at 1.10.06_Electric Rate Spread and Rate Design 3.23.09 2 3 2" xfId="4463" xr:uid="{00000000-0005-0000-0000-000068110000}"/>
    <cellStyle name="_Power Cost Value Copy 11.30.05 gas 1.09.06 AURORA at 1.10.06_Electric Rate Spread and Rate Design 3.23.09 2 4" xfId="4464" xr:uid="{00000000-0005-0000-0000-000069110000}"/>
    <cellStyle name="_Power Cost Value Copy 11.30.05 gas 1.09.06 AURORA at 1.10.06_Electric Rate Spread and Rate Design 3.23.09 2 4 2" xfId="4465" xr:uid="{00000000-0005-0000-0000-00006A110000}"/>
    <cellStyle name="_Power Cost Value Copy 11.30.05 gas 1.09.06 AURORA at 1.10.06_Electric Rate Spread and Rate Design 3.23.09 3" xfId="4466" xr:uid="{00000000-0005-0000-0000-00006B110000}"/>
    <cellStyle name="_Power Cost Value Copy 11.30.05 gas 1.09.06 AURORA at 1.10.06_Electric Rate Spread and Rate Design 3.23.09 3 2" xfId="4467" xr:uid="{00000000-0005-0000-0000-00006C110000}"/>
    <cellStyle name="_Power Cost Value Copy 11.30.05 gas 1.09.06 AURORA at 1.10.06_Electric Rate Spread and Rate Design 3.23.09 4" xfId="4468" xr:uid="{00000000-0005-0000-0000-00006D110000}"/>
    <cellStyle name="_Power Cost Value Copy 11.30.05 gas 1.09.06 AURORA at 1.10.06_Electric Rate Spread and Rate Design 3.23.09 4 2" xfId="4469" xr:uid="{00000000-0005-0000-0000-00006E110000}"/>
    <cellStyle name="_Power Cost Value Copy 11.30.05 gas 1.09.06 AURORA at 1.10.06_Electric Rate Spread and Rate Design 3.23.09 5" xfId="4470" xr:uid="{00000000-0005-0000-0000-00006F110000}"/>
    <cellStyle name="_Power Cost Value Copy 11.30.05 gas 1.09.06 AURORA at 1.10.06_Electric Rate Spread and Rate Design 3.23.09 6" xfId="4471" xr:uid="{00000000-0005-0000-0000-000070110000}"/>
    <cellStyle name="_Power Cost Value Copy 11.30.05 gas 1.09.06 AURORA at 1.10.06_Exhibit D fr R Gho 12-31-08" xfId="4472" xr:uid="{00000000-0005-0000-0000-000071110000}"/>
    <cellStyle name="_Power Cost Value Copy 11.30.05 gas 1.09.06 AURORA at 1.10.06_Exhibit D fr R Gho 12-31-08 2" xfId="4473" xr:uid="{00000000-0005-0000-0000-000072110000}"/>
    <cellStyle name="_Power Cost Value Copy 11.30.05 gas 1.09.06 AURORA at 1.10.06_Exhibit D fr R Gho 12-31-08 3" xfId="4474" xr:uid="{00000000-0005-0000-0000-000073110000}"/>
    <cellStyle name="_Power Cost Value Copy 11.30.05 gas 1.09.06 AURORA at 1.10.06_Exhibit D fr R Gho 12-31-08 v2" xfId="4475" xr:uid="{00000000-0005-0000-0000-000074110000}"/>
    <cellStyle name="_Power Cost Value Copy 11.30.05 gas 1.09.06 AURORA at 1.10.06_Exhibit D fr R Gho 12-31-08 v2 2" xfId="4476" xr:uid="{00000000-0005-0000-0000-000075110000}"/>
    <cellStyle name="_Power Cost Value Copy 11.30.05 gas 1.09.06 AURORA at 1.10.06_Exhibit D fr R Gho 12-31-08 v2 3" xfId="4477" xr:uid="{00000000-0005-0000-0000-000076110000}"/>
    <cellStyle name="_Power Cost Value Copy 11.30.05 gas 1.09.06 AURORA at 1.10.06_Exhibit D fr R Gho 12-31-08 v2_NIM Summary" xfId="4478" xr:uid="{00000000-0005-0000-0000-000077110000}"/>
    <cellStyle name="_Power Cost Value Copy 11.30.05 gas 1.09.06 AURORA at 1.10.06_Exhibit D fr R Gho 12-31-08 v2_NIM Summary 2" xfId="4479" xr:uid="{00000000-0005-0000-0000-000078110000}"/>
    <cellStyle name="_Power Cost Value Copy 11.30.05 gas 1.09.06 AURORA at 1.10.06_Exhibit D fr R Gho 12-31-08_NIM Summary" xfId="4480" xr:uid="{00000000-0005-0000-0000-000079110000}"/>
    <cellStyle name="_Power Cost Value Copy 11.30.05 gas 1.09.06 AURORA at 1.10.06_Exhibit D fr R Gho 12-31-08_NIM Summary 2" xfId="4481" xr:uid="{00000000-0005-0000-0000-00007A110000}"/>
    <cellStyle name="_Power Cost Value Copy 11.30.05 gas 1.09.06 AURORA at 1.10.06_Gas Rev Req Model (2010 GRC)" xfId="4482" xr:uid="{00000000-0005-0000-0000-00007B110000}"/>
    <cellStyle name="_Power Cost Value Copy 11.30.05 gas 1.09.06 AURORA at 1.10.06_Hopkins Ridge Prepaid Tran - Interest Earned RY 12ME Feb  '11" xfId="4483" xr:uid="{00000000-0005-0000-0000-00007C110000}"/>
    <cellStyle name="_Power Cost Value Copy 11.30.05 gas 1.09.06 AURORA at 1.10.06_Hopkins Ridge Prepaid Tran - Interest Earned RY 12ME Feb  '11 2" xfId="4484" xr:uid="{00000000-0005-0000-0000-00007D110000}"/>
    <cellStyle name="_Power Cost Value Copy 11.30.05 gas 1.09.06 AURORA at 1.10.06_Hopkins Ridge Prepaid Tran - Interest Earned RY 12ME Feb  '11_NIM Summary" xfId="4485" xr:uid="{00000000-0005-0000-0000-00007E110000}"/>
    <cellStyle name="_Power Cost Value Copy 11.30.05 gas 1.09.06 AURORA at 1.10.06_Hopkins Ridge Prepaid Tran - Interest Earned RY 12ME Feb  '11_NIM Summary 2" xfId="4486" xr:uid="{00000000-0005-0000-0000-00007F110000}"/>
    <cellStyle name="_Power Cost Value Copy 11.30.05 gas 1.09.06 AURORA at 1.10.06_Hopkins Ridge Prepaid Tran - Interest Earned RY 12ME Feb  '11_Transmission Workbook for May BOD" xfId="4487" xr:uid="{00000000-0005-0000-0000-000080110000}"/>
    <cellStyle name="_Power Cost Value Copy 11.30.05 gas 1.09.06 AURORA at 1.10.06_Hopkins Ridge Prepaid Tran - Interest Earned RY 12ME Feb  '11_Transmission Workbook for May BOD 2" xfId="4488" xr:uid="{00000000-0005-0000-0000-000081110000}"/>
    <cellStyle name="_Power Cost Value Copy 11.30.05 gas 1.09.06 AURORA at 1.10.06_INPUTS" xfId="4489" xr:uid="{00000000-0005-0000-0000-000082110000}"/>
    <cellStyle name="_Power Cost Value Copy 11.30.05 gas 1.09.06 AURORA at 1.10.06_INPUTS 2" xfId="4490" xr:uid="{00000000-0005-0000-0000-000083110000}"/>
    <cellStyle name="_Power Cost Value Copy 11.30.05 gas 1.09.06 AURORA at 1.10.06_INPUTS 2 2" xfId="4491" xr:uid="{00000000-0005-0000-0000-000084110000}"/>
    <cellStyle name="_Power Cost Value Copy 11.30.05 gas 1.09.06 AURORA at 1.10.06_INPUTS 2 2 2" xfId="4492" xr:uid="{00000000-0005-0000-0000-000085110000}"/>
    <cellStyle name="_Power Cost Value Copy 11.30.05 gas 1.09.06 AURORA at 1.10.06_INPUTS 2 3" xfId="4493" xr:uid="{00000000-0005-0000-0000-000086110000}"/>
    <cellStyle name="_Power Cost Value Copy 11.30.05 gas 1.09.06 AURORA at 1.10.06_INPUTS 2 3 2" xfId="4494" xr:uid="{00000000-0005-0000-0000-000087110000}"/>
    <cellStyle name="_Power Cost Value Copy 11.30.05 gas 1.09.06 AURORA at 1.10.06_INPUTS 2 4" xfId="4495" xr:uid="{00000000-0005-0000-0000-000088110000}"/>
    <cellStyle name="_Power Cost Value Copy 11.30.05 gas 1.09.06 AURORA at 1.10.06_INPUTS 2 4 2" xfId="4496" xr:uid="{00000000-0005-0000-0000-000089110000}"/>
    <cellStyle name="_Power Cost Value Copy 11.30.05 gas 1.09.06 AURORA at 1.10.06_INPUTS 3" xfId="4497" xr:uid="{00000000-0005-0000-0000-00008A110000}"/>
    <cellStyle name="_Power Cost Value Copy 11.30.05 gas 1.09.06 AURORA at 1.10.06_INPUTS 3 2" xfId="4498" xr:uid="{00000000-0005-0000-0000-00008B110000}"/>
    <cellStyle name="_Power Cost Value Copy 11.30.05 gas 1.09.06 AURORA at 1.10.06_INPUTS 4" xfId="4499" xr:uid="{00000000-0005-0000-0000-00008C110000}"/>
    <cellStyle name="_Power Cost Value Copy 11.30.05 gas 1.09.06 AURORA at 1.10.06_INPUTS 4 2" xfId="4500" xr:uid="{00000000-0005-0000-0000-00008D110000}"/>
    <cellStyle name="_Power Cost Value Copy 11.30.05 gas 1.09.06 AURORA at 1.10.06_INPUTS 5" xfId="4501" xr:uid="{00000000-0005-0000-0000-00008E110000}"/>
    <cellStyle name="_Power Cost Value Copy 11.30.05 gas 1.09.06 AURORA at 1.10.06_INPUTS 6" xfId="4502" xr:uid="{00000000-0005-0000-0000-00008F110000}"/>
    <cellStyle name="_Power Cost Value Copy 11.30.05 gas 1.09.06 AURORA at 1.10.06_Leased Transformer &amp; Substation Plant &amp; Rev 12-2009" xfId="4503" xr:uid="{00000000-0005-0000-0000-000090110000}"/>
    <cellStyle name="_Power Cost Value Copy 11.30.05 gas 1.09.06 AURORA at 1.10.06_Leased Transformer &amp; Substation Plant &amp; Rev 12-2009 2" xfId="4504" xr:uid="{00000000-0005-0000-0000-000091110000}"/>
    <cellStyle name="_Power Cost Value Copy 11.30.05 gas 1.09.06 AURORA at 1.10.06_Leased Transformer &amp; Substation Plant &amp; Rev 12-2009 2 2" xfId="4505" xr:uid="{00000000-0005-0000-0000-000092110000}"/>
    <cellStyle name="_Power Cost Value Copy 11.30.05 gas 1.09.06 AURORA at 1.10.06_Leased Transformer &amp; Substation Plant &amp; Rev 12-2009 2 2 2" xfId="4506" xr:uid="{00000000-0005-0000-0000-000093110000}"/>
    <cellStyle name="_Power Cost Value Copy 11.30.05 gas 1.09.06 AURORA at 1.10.06_Leased Transformer &amp; Substation Plant &amp; Rev 12-2009 2 3" xfId="4507" xr:uid="{00000000-0005-0000-0000-000094110000}"/>
    <cellStyle name="_Power Cost Value Copy 11.30.05 gas 1.09.06 AURORA at 1.10.06_Leased Transformer &amp; Substation Plant &amp; Rev 12-2009 2 3 2" xfId="4508" xr:uid="{00000000-0005-0000-0000-000095110000}"/>
    <cellStyle name="_Power Cost Value Copy 11.30.05 gas 1.09.06 AURORA at 1.10.06_Leased Transformer &amp; Substation Plant &amp; Rev 12-2009 2 4" xfId="4509" xr:uid="{00000000-0005-0000-0000-000096110000}"/>
    <cellStyle name="_Power Cost Value Copy 11.30.05 gas 1.09.06 AURORA at 1.10.06_Leased Transformer &amp; Substation Plant &amp; Rev 12-2009 2 4 2" xfId="4510" xr:uid="{00000000-0005-0000-0000-000097110000}"/>
    <cellStyle name="_Power Cost Value Copy 11.30.05 gas 1.09.06 AURORA at 1.10.06_Leased Transformer &amp; Substation Plant &amp; Rev 12-2009 3" xfId="4511" xr:uid="{00000000-0005-0000-0000-000098110000}"/>
    <cellStyle name="_Power Cost Value Copy 11.30.05 gas 1.09.06 AURORA at 1.10.06_Leased Transformer &amp; Substation Plant &amp; Rev 12-2009 3 2" xfId="4512" xr:uid="{00000000-0005-0000-0000-000099110000}"/>
    <cellStyle name="_Power Cost Value Copy 11.30.05 gas 1.09.06 AURORA at 1.10.06_Leased Transformer &amp; Substation Plant &amp; Rev 12-2009 4" xfId="4513" xr:uid="{00000000-0005-0000-0000-00009A110000}"/>
    <cellStyle name="_Power Cost Value Copy 11.30.05 gas 1.09.06 AURORA at 1.10.06_Leased Transformer &amp; Substation Plant &amp; Rev 12-2009 4 2" xfId="4514" xr:uid="{00000000-0005-0000-0000-00009B110000}"/>
    <cellStyle name="_Power Cost Value Copy 11.30.05 gas 1.09.06 AURORA at 1.10.06_Leased Transformer &amp; Substation Plant &amp; Rev 12-2009 5" xfId="4515" xr:uid="{00000000-0005-0000-0000-00009C110000}"/>
    <cellStyle name="_Power Cost Value Copy 11.30.05 gas 1.09.06 AURORA at 1.10.06_Leased Transformer &amp; Substation Plant &amp; Rev 12-2009 6" xfId="4516" xr:uid="{00000000-0005-0000-0000-00009D110000}"/>
    <cellStyle name="_Power Cost Value Copy 11.30.05 gas 1.09.06 AURORA at 1.10.06_NIM Summary" xfId="4517" xr:uid="{00000000-0005-0000-0000-00009E110000}"/>
    <cellStyle name="_Power Cost Value Copy 11.30.05 gas 1.09.06 AURORA at 1.10.06_NIM Summary 09GRC" xfId="4518" xr:uid="{00000000-0005-0000-0000-00009F110000}"/>
    <cellStyle name="_Power Cost Value Copy 11.30.05 gas 1.09.06 AURORA at 1.10.06_NIM Summary 09GRC 2" xfId="4519" xr:uid="{00000000-0005-0000-0000-0000A0110000}"/>
    <cellStyle name="_Power Cost Value Copy 11.30.05 gas 1.09.06 AURORA at 1.10.06_NIM Summary 2" xfId="4520" xr:uid="{00000000-0005-0000-0000-0000A1110000}"/>
    <cellStyle name="_Power Cost Value Copy 11.30.05 gas 1.09.06 AURORA at 1.10.06_NIM Summary 3" xfId="4521" xr:uid="{00000000-0005-0000-0000-0000A2110000}"/>
    <cellStyle name="_Power Cost Value Copy 11.30.05 gas 1.09.06 AURORA at 1.10.06_NIM Summary 4" xfId="4522" xr:uid="{00000000-0005-0000-0000-0000A3110000}"/>
    <cellStyle name="_Power Cost Value Copy 11.30.05 gas 1.09.06 AURORA at 1.10.06_NIM Summary 5" xfId="4523" xr:uid="{00000000-0005-0000-0000-0000A4110000}"/>
    <cellStyle name="_Power Cost Value Copy 11.30.05 gas 1.09.06 AURORA at 1.10.06_NIM Summary 6" xfId="4524" xr:uid="{00000000-0005-0000-0000-0000A5110000}"/>
    <cellStyle name="_Power Cost Value Copy 11.30.05 gas 1.09.06 AURORA at 1.10.06_NIM Summary 7" xfId="4525" xr:uid="{00000000-0005-0000-0000-0000A6110000}"/>
    <cellStyle name="_Power Cost Value Copy 11.30.05 gas 1.09.06 AURORA at 1.10.06_NIM Summary 8" xfId="4526" xr:uid="{00000000-0005-0000-0000-0000A7110000}"/>
    <cellStyle name="_Power Cost Value Copy 11.30.05 gas 1.09.06 AURORA at 1.10.06_NIM Summary 9" xfId="4527" xr:uid="{00000000-0005-0000-0000-0000A8110000}"/>
    <cellStyle name="_Power Cost Value Copy 11.30.05 gas 1.09.06 AURORA at 1.10.06_PCA 10 -  Exhibit D from A Kellogg Jan 2011" xfId="4528" xr:uid="{00000000-0005-0000-0000-0000A9110000}"/>
    <cellStyle name="_Power Cost Value Copy 11.30.05 gas 1.09.06 AURORA at 1.10.06_PCA 10 -  Exhibit D from A Kellogg July 2011" xfId="4529" xr:uid="{00000000-0005-0000-0000-0000AA110000}"/>
    <cellStyle name="_Power Cost Value Copy 11.30.05 gas 1.09.06 AURORA at 1.10.06_PCA 10 -  Exhibit D from S Free Rcv'd 12-11" xfId="4530" xr:uid="{00000000-0005-0000-0000-0000AB110000}"/>
    <cellStyle name="_Power Cost Value Copy 11.30.05 gas 1.09.06 AURORA at 1.10.06_PCA 7 - Exhibit D update 11_30_08 (2)" xfId="4531" xr:uid="{00000000-0005-0000-0000-0000AC110000}"/>
    <cellStyle name="_Power Cost Value Copy 11.30.05 gas 1.09.06 AURORA at 1.10.06_PCA 7 - Exhibit D update 11_30_08 (2) 2" xfId="4532" xr:uid="{00000000-0005-0000-0000-0000AD110000}"/>
    <cellStyle name="_Power Cost Value Copy 11.30.05 gas 1.09.06 AURORA at 1.10.06_PCA 7 - Exhibit D update 11_30_08 (2) 2 2" xfId="4533" xr:uid="{00000000-0005-0000-0000-0000AE110000}"/>
    <cellStyle name="_Power Cost Value Copy 11.30.05 gas 1.09.06 AURORA at 1.10.06_PCA 7 - Exhibit D update 11_30_08 (2) 3" xfId="4534" xr:uid="{00000000-0005-0000-0000-0000AF110000}"/>
    <cellStyle name="_Power Cost Value Copy 11.30.05 gas 1.09.06 AURORA at 1.10.06_PCA 7 - Exhibit D update 11_30_08 (2) 4" xfId="4535" xr:uid="{00000000-0005-0000-0000-0000B0110000}"/>
    <cellStyle name="_Power Cost Value Copy 11.30.05 gas 1.09.06 AURORA at 1.10.06_PCA 7 - Exhibit D update 11_30_08 (2)_NIM Summary" xfId="4536" xr:uid="{00000000-0005-0000-0000-0000B1110000}"/>
    <cellStyle name="_Power Cost Value Copy 11.30.05 gas 1.09.06 AURORA at 1.10.06_PCA 7 - Exhibit D update 11_30_08 (2)_NIM Summary 2" xfId="4537" xr:uid="{00000000-0005-0000-0000-0000B2110000}"/>
    <cellStyle name="_Power Cost Value Copy 11.30.05 gas 1.09.06 AURORA at 1.10.06_PCA 8 - Exhibit D update 12_31_09" xfId="4538" xr:uid="{00000000-0005-0000-0000-0000B3110000}"/>
    <cellStyle name="_Power Cost Value Copy 11.30.05 gas 1.09.06 AURORA at 1.10.06_PCA 8 - Exhibit D update 12_31_09 2" xfId="4539" xr:uid="{00000000-0005-0000-0000-0000B4110000}"/>
    <cellStyle name="_Power Cost Value Copy 11.30.05 gas 1.09.06 AURORA at 1.10.06_PCA 9 -  Exhibit D April 2010" xfId="4540" xr:uid="{00000000-0005-0000-0000-0000B5110000}"/>
    <cellStyle name="_Power Cost Value Copy 11.30.05 gas 1.09.06 AURORA at 1.10.06_PCA 9 -  Exhibit D April 2010 (3)" xfId="4541" xr:uid="{00000000-0005-0000-0000-0000B6110000}"/>
    <cellStyle name="_Power Cost Value Copy 11.30.05 gas 1.09.06 AURORA at 1.10.06_PCA 9 -  Exhibit D April 2010 (3) 2" xfId="4542" xr:uid="{00000000-0005-0000-0000-0000B7110000}"/>
    <cellStyle name="_Power Cost Value Copy 11.30.05 gas 1.09.06 AURORA at 1.10.06_PCA 9 -  Exhibit D April 2010 2" xfId="4543" xr:uid="{00000000-0005-0000-0000-0000B8110000}"/>
    <cellStyle name="_Power Cost Value Copy 11.30.05 gas 1.09.06 AURORA at 1.10.06_PCA 9 -  Exhibit D April 2010 3" xfId="4544" xr:uid="{00000000-0005-0000-0000-0000B9110000}"/>
    <cellStyle name="_Power Cost Value Copy 11.30.05 gas 1.09.06 AURORA at 1.10.06_PCA 9 -  Exhibit D Feb 2010" xfId="4545" xr:uid="{00000000-0005-0000-0000-0000BA110000}"/>
    <cellStyle name="_Power Cost Value Copy 11.30.05 gas 1.09.06 AURORA at 1.10.06_PCA 9 -  Exhibit D Feb 2010 2" xfId="4546" xr:uid="{00000000-0005-0000-0000-0000BB110000}"/>
    <cellStyle name="_Power Cost Value Copy 11.30.05 gas 1.09.06 AURORA at 1.10.06_PCA 9 -  Exhibit D Feb 2010 v2" xfId="4547" xr:uid="{00000000-0005-0000-0000-0000BC110000}"/>
    <cellStyle name="_Power Cost Value Copy 11.30.05 gas 1.09.06 AURORA at 1.10.06_PCA 9 -  Exhibit D Feb 2010 v2 2" xfId="4548" xr:uid="{00000000-0005-0000-0000-0000BD110000}"/>
    <cellStyle name="_Power Cost Value Copy 11.30.05 gas 1.09.06 AURORA at 1.10.06_PCA 9 -  Exhibit D Feb 2010 WF" xfId="4549" xr:uid="{00000000-0005-0000-0000-0000BE110000}"/>
    <cellStyle name="_Power Cost Value Copy 11.30.05 gas 1.09.06 AURORA at 1.10.06_PCA 9 -  Exhibit D Feb 2010 WF 2" xfId="4550" xr:uid="{00000000-0005-0000-0000-0000BF110000}"/>
    <cellStyle name="_Power Cost Value Copy 11.30.05 gas 1.09.06 AURORA at 1.10.06_PCA 9 -  Exhibit D Jan 2010" xfId="4551" xr:uid="{00000000-0005-0000-0000-0000C0110000}"/>
    <cellStyle name="_Power Cost Value Copy 11.30.05 gas 1.09.06 AURORA at 1.10.06_PCA 9 -  Exhibit D Jan 2010 2" xfId="4552" xr:uid="{00000000-0005-0000-0000-0000C1110000}"/>
    <cellStyle name="_Power Cost Value Copy 11.30.05 gas 1.09.06 AURORA at 1.10.06_PCA 9 -  Exhibit D March 2010 (2)" xfId="4553" xr:uid="{00000000-0005-0000-0000-0000C2110000}"/>
    <cellStyle name="_Power Cost Value Copy 11.30.05 gas 1.09.06 AURORA at 1.10.06_PCA 9 -  Exhibit D March 2010 (2) 2" xfId="4554" xr:uid="{00000000-0005-0000-0000-0000C3110000}"/>
    <cellStyle name="_Power Cost Value Copy 11.30.05 gas 1.09.06 AURORA at 1.10.06_PCA 9 -  Exhibit D Nov 2010" xfId="4555" xr:uid="{00000000-0005-0000-0000-0000C4110000}"/>
    <cellStyle name="_Power Cost Value Copy 11.30.05 gas 1.09.06 AURORA at 1.10.06_PCA 9 -  Exhibit D Nov 2010 2" xfId="4556" xr:uid="{00000000-0005-0000-0000-0000C5110000}"/>
    <cellStyle name="_Power Cost Value Copy 11.30.05 gas 1.09.06 AURORA at 1.10.06_PCA 9 - Exhibit D at August 2010" xfId="4557" xr:uid="{00000000-0005-0000-0000-0000C6110000}"/>
    <cellStyle name="_Power Cost Value Copy 11.30.05 gas 1.09.06 AURORA at 1.10.06_PCA 9 - Exhibit D at August 2010 2" xfId="4558" xr:uid="{00000000-0005-0000-0000-0000C7110000}"/>
    <cellStyle name="_Power Cost Value Copy 11.30.05 gas 1.09.06 AURORA at 1.10.06_PCA 9 - Exhibit D June 2010 GRC" xfId="4559" xr:uid="{00000000-0005-0000-0000-0000C8110000}"/>
    <cellStyle name="_Power Cost Value Copy 11.30.05 gas 1.09.06 AURORA at 1.10.06_PCA 9 - Exhibit D June 2010 GRC 2" xfId="4560" xr:uid="{00000000-0005-0000-0000-0000C9110000}"/>
    <cellStyle name="_Power Cost Value Copy 11.30.05 gas 1.09.06 AURORA at 1.10.06_Power Costs - Comparison bx Rbtl-Staff-Jt-PC" xfId="4561" xr:uid="{00000000-0005-0000-0000-0000CA110000}"/>
    <cellStyle name="_Power Cost Value Copy 11.30.05 gas 1.09.06 AURORA at 1.10.06_Power Costs - Comparison bx Rbtl-Staff-Jt-PC 2" xfId="4562" xr:uid="{00000000-0005-0000-0000-0000CB110000}"/>
    <cellStyle name="_Power Cost Value Copy 11.30.05 gas 1.09.06 AURORA at 1.10.06_Power Costs - Comparison bx Rbtl-Staff-Jt-PC 2 2" xfId="4563" xr:uid="{00000000-0005-0000-0000-0000CC110000}"/>
    <cellStyle name="_Power Cost Value Copy 11.30.05 gas 1.09.06 AURORA at 1.10.06_Power Costs - Comparison bx Rbtl-Staff-Jt-PC 3" xfId="4564" xr:uid="{00000000-0005-0000-0000-0000CD110000}"/>
    <cellStyle name="_Power Cost Value Copy 11.30.05 gas 1.09.06 AURORA at 1.10.06_Power Costs - Comparison bx Rbtl-Staff-Jt-PC 4" xfId="4565" xr:uid="{00000000-0005-0000-0000-0000CE110000}"/>
    <cellStyle name="_Power Cost Value Copy 11.30.05 gas 1.09.06 AURORA at 1.10.06_Power Costs - Comparison bx Rbtl-Staff-Jt-PC_Adj Bench DR 3 for Initial Briefs (Electric)" xfId="4566" xr:uid="{00000000-0005-0000-0000-0000CF110000}"/>
    <cellStyle name="_Power Cost Value Copy 11.30.05 gas 1.09.06 AURORA at 1.10.06_Power Costs - Comparison bx Rbtl-Staff-Jt-PC_Adj Bench DR 3 for Initial Briefs (Electric) 2" xfId="4567" xr:uid="{00000000-0005-0000-0000-0000D0110000}"/>
    <cellStyle name="_Power Cost Value Copy 11.30.05 gas 1.09.06 AURORA at 1.10.06_Power Costs - Comparison bx Rbtl-Staff-Jt-PC_Adj Bench DR 3 for Initial Briefs (Electric) 2 2" xfId="4568" xr:uid="{00000000-0005-0000-0000-0000D1110000}"/>
    <cellStyle name="_Power Cost Value Copy 11.30.05 gas 1.09.06 AURORA at 1.10.06_Power Costs - Comparison bx Rbtl-Staff-Jt-PC_Adj Bench DR 3 for Initial Briefs (Electric) 3" xfId="4569" xr:uid="{00000000-0005-0000-0000-0000D2110000}"/>
    <cellStyle name="_Power Cost Value Copy 11.30.05 gas 1.09.06 AURORA at 1.10.06_Power Costs - Comparison bx Rbtl-Staff-Jt-PC_Adj Bench DR 3 for Initial Briefs (Electric) 4" xfId="4570" xr:uid="{00000000-0005-0000-0000-0000D3110000}"/>
    <cellStyle name="_Power Cost Value Copy 11.30.05 gas 1.09.06 AURORA at 1.10.06_Power Costs - Comparison bx Rbtl-Staff-Jt-PC_Electric Rev Req Model (2009 GRC) Rebuttal" xfId="4571" xr:uid="{00000000-0005-0000-0000-0000D4110000}"/>
    <cellStyle name="_Power Cost Value Copy 11.30.05 gas 1.09.06 AURORA at 1.10.06_Power Costs - Comparison bx Rbtl-Staff-Jt-PC_Electric Rev Req Model (2009 GRC) Rebuttal 2" xfId="4572" xr:uid="{00000000-0005-0000-0000-0000D5110000}"/>
    <cellStyle name="_Power Cost Value Copy 11.30.05 gas 1.09.06 AURORA at 1.10.06_Power Costs - Comparison bx Rbtl-Staff-Jt-PC_Electric Rev Req Model (2009 GRC) Rebuttal 2 2" xfId="4573" xr:uid="{00000000-0005-0000-0000-0000D6110000}"/>
    <cellStyle name="_Power Cost Value Copy 11.30.05 gas 1.09.06 AURORA at 1.10.06_Power Costs - Comparison bx Rbtl-Staff-Jt-PC_Electric Rev Req Model (2009 GRC) Rebuttal 3" xfId="4574" xr:uid="{00000000-0005-0000-0000-0000D7110000}"/>
    <cellStyle name="_Power Cost Value Copy 11.30.05 gas 1.09.06 AURORA at 1.10.06_Power Costs - Comparison bx Rbtl-Staff-Jt-PC_Electric Rev Req Model (2009 GRC) Rebuttal 4" xfId="4575" xr:uid="{00000000-0005-0000-0000-0000D8110000}"/>
    <cellStyle name="_Power Cost Value Copy 11.30.05 gas 1.09.06 AURORA at 1.10.06_Power Costs - Comparison bx Rbtl-Staff-Jt-PC_Electric Rev Req Model (2009 GRC) Rebuttal REmoval of New  WH Solar AdjustMI" xfId="4576" xr:uid="{00000000-0005-0000-0000-0000D9110000}"/>
    <cellStyle name="_Power Cost Value Copy 11.30.05 gas 1.09.06 AURORA at 1.10.06_Power Costs - Comparison bx Rbtl-Staff-Jt-PC_Electric Rev Req Model (2009 GRC) Rebuttal REmoval of New  WH Solar AdjustMI 2" xfId="4577" xr:uid="{00000000-0005-0000-0000-0000DA110000}"/>
    <cellStyle name="_Power Cost Value Copy 11.30.05 gas 1.09.06 AURORA at 1.10.06_Power Costs - Comparison bx Rbtl-Staff-Jt-PC_Electric Rev Req Model (2009 GRC) Rebuttal REmoval of New  WH Solar AdjustMI 2 2" xfId="4578" xr:uid="{00000000-0005-0000-0000-0000DB110000}"/>
    <cellStyle name="_Power Cost Value Copy 11.30.05 gas 1.09.06 AURORA at 1.10.06_Power Costs - Comparison bx Rbtl-Staff-Jt-PC_Electric Rev Req Model (2009 GRC) Rebuttal REmoval of New  WH Solar AdjustMI 3" xfId="4579" xr:uid="{00000000-0005-0000-0000-0000DC110000}"/>
    <cellStyle name="_Power Cost Value Copy 11.30.05 gas 1.09.06 AURORA at 1.10.06_Power Costs - Comparison bx Rbtl-Staff-Jt-PC_Electric Rev Req Model (2009 GRC) Rebuttal REmoval of New  WH Solar AdjustMI 4" xfId="4580" xr:uid="{00000000-0005-0000-0000-0000DD110000}"/>
    <cellStyle name="_Power Cost Value Copy 11.30.05 gas 1.09.06 AURORA at 1.10.06_Power Costs - Comparison bx Rbtl-Staff-Jt-PC_Electric Rev Req Model (2009 GRC) Revised 01-18-2010" xfId="4581" xr:uid="{00000000-0005-0000-0000-0000DE110000}"/>
    <cellStyle name="_Power Cost Value Copy 11.30.05 gas 1.09.06 AURORA at 1.10.06_Power Costs - Comparison bx Rbtl-Staff-Jt-PC_Electric Rev Req Model (2009 GRC) Revised 01-18-2010 2" xfId="4582" xr:uid="{00000000-0005-0000-0000-0000DF110000}"/>
    <cellStyle name="_Power Cost Value Copy 11.30.05 gas 1.09.06 AURORA at 1.10.06_Power Costs - Comparison bx Rbtl-Staff-Jt-PC_Electric Rev Req Model (2009 GRC) Revised 01-18-2010 2 2" xfId="4583" xr:uid="{00000000-0005-0000-0000-0000E0110000}"/>
    <cellStyle name="_Power Cost Value Copy 11.30.05 gas 1.09.06 AURORA at 1.10.06_Power Costs - Comparison bx Rbtl-Staff-Jt-PC_Electric Rev Req Model (2009 GRC) Revised 01-18-2010 3" xfId="4584" xr:uid="{00000000-0005-0000-0000-0000E1110000}"/>
    <cellStyle name="_Power Cost Value Copy 11.30.05 gas 1.09.06 AURORA at 1.10.06_Power Costs - Comparison bx Rbtl-Staff-Jt-PC_Electric Rev Req Model (2009 GRC) Revised 01-18-2010 4" xfId="4585" xr:uid="{00000000-0005-0000-0000-0000E2110000}"/>
    <cellStyle name="_Power Cost Value Copy 11.30.05 gas 1.09.06 AURORA at 1.10.06_Power Costs - Comparison bx Rbtl-Staff-Jt-PC_Final Order Electric EXHIBIT A-1" xfId="4586" xr:uid="{00000000-0005-0000-0000-0000E3110000}"/>
    <cellStyle name="_Power Cost Value Copy 11.30.05 gas 1.09.06 AURORA at 1.10.06_Power Costs - Comparison bx Rbtl-Staff-Jt-PC_Final Order Electric EXHIBIT A-1 2" xfId="4587" xr:uid="{00000000-0005-0000-0000-0000E4110000}"/>
    <cellStyle name="_Power Cost Value Copy 11.30.05 gas 1.09.06 AURORA at 1.10.06_Power Costs - Comparison bx Rbtl-Staff-Jt-PC_Final Order Electric EXHIBIT A-1 2 2" xfId="4588" xr:uid="{00000000-0005-0000-0000-0000E5110000}"/>
    <cellStyle name="_Power Cost Value Copy 11.30.05 gas 1.09.06 AURORA at 1.10.06_Power Costs - Comparison bx Rbtl-Staff-Jt-PC_Final Order Electric EXHIBIT A-1 3" xfId="4589" xr:uid="{00000000-0005-0000-0000-0000E6110000}"/>
    <cellStyle name="_Power Cost Value Copy 11.30.05 gas 1.09.06 AURORA at 1.10.06_Power Costs - Comparison bx Rbtl-Staff-Jt-PC_Final Order Electric EXHIBIT A-1 4" xfId="4590" xr:uid="{00000000-0005-0000-0000-0000E7110000}"/>
    <cellStyle name="_Power Cost Value Copy 11.30.05 gas 1.09.06 AURORA at 1.10.06_Production Adj 4.37" xfId="4591" xr:uid="{00000000-0005-0000-0000-0000E8110000}"/>
    <cellStyle name="_Power Cost Value Copy 11.30.05 gas 1.09.06 AURORA at 1.10.06_Production Adj 4.37 2" xfId="4592" xr:uid="{00000000-0005-0000-0000-0000E9110000}"/>
    <cellStyle name="_Power Cost Value Copy 11.30.05 gas 1.09.06 AURORA at 1.10.06_Production Adj 4.37 2 2" xfId="4593" xr:uid="{00000000-0005-0000-0000-0000EA110000}"/>
    <cellStyle name="_Power Cost Value Copy 11.30.05 gas 1.09.06 AURORA at 1.10.06_Production Adj 4.37 3" xfId="4594" xr:uid="{00000000-0005-0000-0000-0000EB110000}"/>
    <cellStyle name="_Power Cost Value Copy 11.30.05 gas 1.09.06 AURORA at 1.10.06_Purchased Power Adj 4.03" xfId="4595" xr:uid="{00000000-0005-0000-0000-0000EC110000}"/>
    <cellStyle name="_Power Cost Value Copy 11.30.05 gas 1.09.06 AURORA at 1.10.06_Purchased Power Adj 4.03 2" xfId="4596" xr:uid="{00000000-0005-0000-0000-0000ED110000}"/>
    <cellStyle name="_Power Cost Value Copy 11.30.05 gas 1.09.06 AURORA at 1.10.06_Purchased Power Adj 4.03 2 2" xfId="4597" xr:uid="{00000000-0005-0000-0000-0000EE110000}"/>
    <cellStyle name="_Power Cost Value Copy 11.30.05 gas 1.09.06 AURORA at 1.10.06_Purchased Power Adj 4.03 3" xfId="4598" xr:uid="{00000000-0005-0000-0000-0000EF110000}"/>
    <cellStyle name="_Power Cost Value Copy 11.30.05 gas 1.09.06 AURORA at 1.10.06_Rate Design Sch 24" xfId="4599" xr:uid="{00000000-0005-0000-0000-0000F0110000}"/>
    <cellStyle name="_Power Cost Value Copy 11.30.05 gas 1.09.06 AURORA at 1.10.06_Rate Design Sch 24 2" xfId="4600" xr:uid="{00000000-0005-0000-0000-0000F1110000}"/>
    <cellStyle name="_Power Cost Value Copy 11.30.05 gas 1.09.06 AURORA at 1.10.06_Rate Design Sch 25" xfId="4601" xr:uid="{00000000-0005-0000-0000-0000F2110000}"/>
    <cellStyle name="_Power Cost Value Copy 11.30.05 gas 1.09.06 AURORA at 1.10.06_Rate Design Sch 25 2" xfId="4602" xr:uid="{00000000-0005-0000-0000-0000F3110000}"/>
    <cellStyle name="_Power Cost Value Copy 11.30.05 gas 1.09.06 AURORA at 1.10.06_Rate Design Sch 25 2 2" xfId="4603" xr:uid="{00000000-0005-0000-0000-0000F4110000}"/>
    <cellStyle name="_Power Cost Value Copy 11.30.05 gas 1.09.06 AURORA at 1.10.06_Rate Design Sch 25 3" xfId="4604" xr:uid="{00000000-0005-0000-0000-0000F5110000}"/>
    <cellStyle name="_Power Cost Value Copy 11.30.05 gas 1.09.06 AURORA at 1.10.06_Rate Design Sch 26" xfId="4605" xr:uid="{00000000-0005-0000-0000-0000F6110000}"/>
    <cellStyle name="_Power Cost Value Copy 11.30.05 gas 1.09.06 AURORA at 1.10.06_Rate Design Sch 26 2" xfId="4606" xr:uid="{00000000-0005-0000-0000-0000F7110000}"/>
    <cellStyle name="_Power Cost Value Copy 11.30.05 gas 1.09.06 AURORA at 1.10.06_Rate Design Sch 26 2 2" xfId="4607" xr:uid="{00000000-0005-0000-0000-0000F8110000}"/>
    <cellStyle name="_Power Cost Value Copy 11.30.05 gas 1.09.06 AURORA at 1.10.06_Rate Design Sch 26 3" xfId="4608" xr:uid="{00000000-0005-0000-0000-0000F9110000}"/>
    <cellStyle name="_Power Cost Value Copy 11.30.05 gas 1.09.06 AURORA at 1.10.06_Rate Design Sch 31" xfId="4609" xr:uid="{00000000-0005-0000-0000-0000FA110000}"/>
    <cellStyle name="_Power Cost Value Copy 11.30.05 gas 1.09.06 AURORA at 1.10.06_Rate Design Sch 31 2" xfId="4610" xr:uid="{00000000-0005-0000-0000-0000FB110000}"/>
    <cellStyle name="_Power Cost Value Copy 11.30.05 gas 1.09.06 AURORA at 1.10.06_Rate Design Sch 31 2 2" xfId="4611" xr:uid="{00000000-0005-0000-0000-0000FC110000}"/>
    <cellStyle name="_Power Cost Value Copy 11.30.05 gas 1.09.06 AURORA at 1.10.06_Rate Design Sch 31 3" xfId="4612" xr:uid="{00000000-0005-0000-0000-0000FD110000}"/>
    <cellStyle name="_Power Cost Value Copy 11.30.05 gas 1.09.06 AURORA at 1.10.06_Rate Design Sch 43" xfId="4613" xr:uid="{00000000-0005-0000-0000-0000FE110000}"/>
    <cellStyle name="_Power Cost Value Copy 11.30.05 gas 1.09.06 AURORA at 1.10.06_Rate Design Sch 43 2" xfId="4614" xr:uid="{00000000-0005-0000-0000-0000FF110000}"/>
    <cellStyle name="_Power Cost Value Copy 11.30.05 gas 1.09.06 AURORA at 1.10.06_Rate Design Sch 43 2 2" xfId="4615" xr:uid="{00000000-0005-0000-0000-000000120000}"/>
    <cellStyle name="_Power Cost Value Copy 11.30.05 gas 1.09.06 AURORA at 1.10.06_Rate Design Sch 43 3" xfId="4616" xr:uid="{00000000-0005-0000-0000-000001120000}"/>
    <cellStyle name="_Power Cost Value Copy 11.30.05 gas 1.09.06 AURORA at 1.10.06_Rate Design Sch 448-449" xfId="4617" xr:uid="{00000000-0005-0000-0000-000002120000}"/>
    <cellStyle name="_Power Cost Value Copy 11.30.05 gas 1.09.06 AURORA at 1.10.06_Rate Design Sch 448-449 2" xfId="4618" xr:uid="{00000000-0005-0000-0000-000003120000}"/>
    <cellStyle name="_Power Cost Value Copy 11.30.05 gas 1.09.06 AURORA at 1.10.06_Rate Design Sch 46" xfId="4619" xr:uid="{00000000-0005-0000-0000-000004120000}"/>
    <cellStyle name="_Power Cost Value Copy 11.30.05 gas 1.09.06 AURORA at 1.10.06_Rate Design Sch 46 2" xfId="4620" xr:uid="{00000000-0005-0000-0000-000005120000}"/>
    <cellStyle name="_Power Cost Value Copy 11.30.05 gas 1.09.06 AURORA at 1.10.06_Rate Design Sch 46 2 2" xfId="4621" xr:uid="{00000000-0005-0000-0000-000006120000}"/>
    <cellStyle name="_Power Cost Value Copy 11.30.05 gas 1.09.06 AURORA at 1.10.06_Rate Design Sch 46 3" xfId="4622" xr:uid="{00000000-0005-0000-0000-000007120000}"/>
    <cellStyle name="_Power Cost Value Copy 11.30.05 gas 1.09.06 AURORA at 1.10.06_Rate Spread" xfId="4623" xr:uid="{00000000-0005-0000-0000-000008120000}"/>
    <cellStyle name="_Power Cost Value Copy 11.30.05 gas 1.09.06 AURORA at 1.10.06_Rate Spread 2" xfId="4624" xr:uid="{00000000-0005-0000-0000-000009120000}"/>
    <cellStyle name="_Power Cost Value Copy 11.30.05 gas 1.09.06 AURORA at 1.10.06_Rate Spread 2 2" xfId="4625" xr:uid="{00000000-0005-0000-0000-00000A120000}"/>
    <cellStyle name="_Power Cost Value Copy 11.30.05 gas 1.09.06 AURORA at 1.10.06_Rate Spread 3" xfId="4626" xr:uid="{00000000-0005-0000-0000-00000B120000}"/>
    <cellStyle name="_Power Cost Value Copy 11.30.05 gas 1.09.06 AURORA at 1.10.06_Rebuttal Power Costs" xfId="4627" xr:uid="{00000000-0005-0000-0000-00000C120000}"/>
    <cellStyle name="_Power Cost Value Copy 11.30.05 gas 1.09.06 AURORA at 1.10.06_Rebuttal Power Costs 2" xfId="4628" xr:uid="{00000000-0005-0000-0000-00000D120000}"/>
    <cellStyle name="_Power Cost Value Copy 11.30.05 gas 1.09.06 AURORA at 1.10.06_Rebuttal Power Costs 2 2" xfId="4629" xr:uid="{00000000-0005-0000-0000-00000E120000}"/>
    <cellStyle name="_Power Cost Value Copy 11.30.05 gas 1.09.06 AURORA at 1.10.06_Rebuttal Power Costs 3" xfId="4630" xr:uid="{00000000-0005-0000-0000-00000F120000}"/>
    <cellStyle name="_Power Cost Value Copy 11.30.05 gas 1.09.06 AURORA at 1.10.06_Rebuttal Power Costs 4" xfId="4631" xr:uid="{00000000-0005-0000-0000-000010120000}"/>
    <cellStyle name="_Power Cost Value Copy 11.30.05 gas 1.09.06 AURORA at 1.10.06_Rebuttal Power Costs_Adj Bench DR 3 for Initial Briefs (Electric)" xfId="4632" xr:uid="{00000000-0005-0000-0000-000011120000}"/>
    <cellStyle name="_Power Cost Value Copy 11.30.05 gas 1.09.06 AURORA at 1.10.06_Rebuttal Power Costs_Adj Bench DR 3 for Initial Briefs (Electric) 2" xfId="4633" xr:uid="{00000000-0005-0000-0000-000012120000}"/>
    <cellStyle name="_Power Cost Value Copy 11.30.05 gas 1.09.06 AURORA at 1.10.06_Rebuttal Power Costs_Adj Bench DR 3 for Initial Briefs (Electric) 2 2" xfId="4634" xr:uid="{00000000-0005-0000-0000-000013120000}"/>
    <cellStyle name="_Power Cost Value Copy 11.30.05 gas 1.09.06 AURORA at 1.10.06_Rebuttal Power Costs_Adj Bench DR 3 for Initial Briefs (Electric) 3" xfId="4635" xr:uid="{00000000-0005-0000-0000-000014120000}"/>
    <cellStyle name="_Power Cost Value Copy 11.30.05 gas 1.09.06 AURORA at 1.10.06_Rebuttal Power Costs_Adj Bench DR 3 for Initial Briefs (Electric) 4" xfId="4636" xr:uid="{00000000-0005-0000-0000-000015120000}"/>
    <cellStyle name="_Power Cost Value Copy 11.30.05 gas 1.09.06 AURORA at 1.10.06_Rebuttal Power Costs_Electric Rev Req Model (2009 GRC) Rebuttal" xfId="4637" xr:uid="{00000000-0005-0000-0000-000016120000}"/>
    <cellStyle name="_Power Cost Value Copy 11.30.05 gas 1.09.06 AURORA at 1.10.06_Rebuttal Power Costs_Electric Rev Req Model (2009 GRC) Rebuttal 2" xfId="4638" xr:uid="{00000000-0005-0000-0000-000017120000}"/>
    <cellStyle name="_Power Cost Value Copy 11.30.05 gas 1.09.06 AURORA at 1.10.06_Rebuttal Power Costs_Electric Rev Req Model (2009 GRC) Rebuttal 2 2" xfId="4639" xr:uid="{00000000-0005-0000-0000-000018120000}"/>
    <cellStyle name="_Power Cost Value Copy 11.30.05 gas 1.09.06 AURORA at 1.10.06_Rebuttal Power Costs_Electric Rev Req Model (2009 GRC) Rebuttal 3" xfId="4640" xr:uid="{00000000-0005-0000-0000-000019120000}"/>
    <cellStyle name="_Power Cost Value Copy 11.30.05 gas 1.09.06 AURORA at 1.10.06_Rebuttal Power Costs_Electric Rev Req Model (2009 GRC) Rebuttal 4" xfId="4641" xr:uid="{00000000-0005-0000-0000-00001A120000}"/>
    <cellStyle name="_Power Cost Value Copy 11.30.05 gas 1.09.06 AURORA at 1.10.06_Rebuttal Power Costs_Electric Rev Req Model (2009 GRC) Rebuttal REmoval of New  WH Solar AdjustMI" xfId="4642" xr:uid="{00000000-0005-0000-0000-00001B120000}"/>
    <cellStyle name="_Power Cost Value Copy 11.30.05 gas 1.09.06 AURORA at 1.10.06_Rebuttal Power Costs_Electric Rev Req Model (2009 GRC) Rebuttal REmoval of New  WH Solar AdjustMI 2" xfId="4643" xr:uid="{00000000-0005-0000-0000-00001C120000}"/>
    <cellStyle name="_Power Cost Value Copy 11.30.05 gas 1.09.06 AURORA at 1.10.06_Rebuttal Power Costs_Electric Rev Req Model (2009 GRC) Rebuttal REmoval of New  WH Solar AdjustMI 2 2" xfId="4644" xr:uid="{00000000-0005-0000-0000-00001D120000}"/>
    <cellStyle name="_Power Cost Value Copy 11.30.05 gas 1.09.06 AURORA at 1.10.06_Rebuttal Power Costs_Electric Rev Req Model (2009 GRC) Rebuttal REmoval of New  WH Solar AdjustMI 3" xfId="4645" xr:uid="{00000000-0005-0000-0000-00001E120000}"/>
    <cellStyle name="_Power Cost Value Copy 11.30.05 gas 1.09.06 AURORA at 1.10.06_Rebuttal Power Costs_Electric Rev Req Model (2009 GRC) Rebuttal REmoval of New  WH Solar AdjustMI 4" xfId="4646" xr:uid="{00000000-0005-0000-0000-00001F120000}"/>
    <cellStyle name="_Power Cost Value Copy 11.30.05 gas 1.09.06 AURORA at 1.10.06_Rebuttal Power Costs_Electric Rev Req Model (2009 GRC) Revised 01-18-2010" xfId="4647" xr:uid="{00000000-0005-0000-0000-000020120000}"/>
    <cellStyle name="_Power Cost Value Copy 11.30.05 gas 1.09.06 AURORA at 1.10.06_Rebuttal Power Costs_Electric Rev Req Model (2009 GRC) Revised 01-18-2010 2" xfId="4648" xr:uid="{00000000-0005-0000-0000-000021120000}"/>
    <cellStyle name="_Power Cost Value Copy 11.30.05 gas 1.09.06 AURORA at 1.10.06_Rebuttal Power Costs_Electric Rev Req Model (2009 GRC) Revised 01-18-2010 2 2" xfId="4649" xr:uid="{00000000-0005-0000-0000-000022120000}"/>
    <cellStyle name="_Power Cost Value Copy 11.30.05 gas 1.09.06 AURORA at 1.10.06_Rebuttal Power Costs_Electric Rev Req Model (2009 GRC) Revised 01-18-2010 3" xfId="4650" xr:uid="{00000000-0005-0000-0000-000023120000}"/>
    <cellStyle name="_Power Cost Value Copy 11.30.05 gas 1.09.06 AURORA at 1.10.06_Rebuttal Power Costs_Electric Rev Req Model (2009 GRC) Revised 01-18-2010 4" xfId="4651" xr:uid="{00000000-0005-0000-0000-000024120000}"/>
    <cellStyle name="_Power Cost Value Copy 11.30.05 gas 1.09.06 AURORA at 1.10.06_Rebuttal Power Costs_Final Order Electric EXHIBIT A-1" xfId="4652" xr:uid="{00000000-0005-0000-0000-000025120000}"/>
    <cellStyle name="_Power Cost Value Copy 11.30.05 gas 1.09.06 AURORA at 1.10.06_Rebuttal Power Costs_Final Order Electric EXHIBIT A-1 2" xfId="4653" xr:uid="{00000000-0005-0000-0000-000026120000}"/>
    <cellStyle name="_Power Cost Value Copy 11.30.05 gas 1.09.06 AURORA at 1.10.06_Rebuttal Power Costs_Final Order Electric EXHIBIT A-1 2 2" xfId="4654" xr:uid="{00000000-0005-0000-0000-000027120000}"/>
    <cellStyle name="_Power Cost Value Copy 11.30.05 gas 1.09.06 AURORA at 1.10.06_Rebuttal Power Costs_Final Order Electric EXHIBIT A-1 3" xfId="4655" xr:uid="{00000000-0005-0000-0000-000028120000}"/>
    <cellStyle name="_Power Cost Value Copy 11.30.05 gas 1.09.06 AURORA at 1.10.06_Rebuttal Power Costs_Final Order Electric EXHIBIT A-1 4" xfId="4656" xr:uid="{00000000-0005-0000-0000-000029120000}"/>
    <cellStyle name="_Power Cost Value Copy 11.30.05 gas 1.09.06 AURORA at 1.10.06_ROR 5.02" xfId="4657" xr:uid="{00000000-0005-0000-0000-00002A120000}"/>
    <cellStyle name="_Power Cost Value Copy 11.30.05 gas 1.09.06 AURORA at 1.10.06_ROR 5.02 2" xfId="4658" xr:uid="{00000000-0005-0000-0000-00002B120000}"/>
    <cellStyle name="_Power Cost Value Copy 11.30.05 gas 1.09.06 AURORA at 1.10.06_ROR 5.02 2 2" xfId="4659" xr:uid="{00000000-0005-0000-0000-00002C120000}"/>
    <cellStyle name="_Power Cost Value Copy 11.30.05 gas 1.09.06 AURORA at 1.10.06_ROR 5.02 3" xfId="4660" xr:uid="{00000000-0005-0000-0000-00002D120000}"/>
    <cellStyle name="_Power Cost Value Copy 11.30.05 gas 1.09.06 AURORA at 1.10.06_Sch 40 Feeder OH 2008" xfId="4661" xr:uid="{00000000-0005-0000-0000-00002E120000}"/>
    <cellStyle name="_Power Cost Value Copy 11.30.05 gas 1.09.06 AURORA at 1.10.06_Sch 40 Feeder OH 2008 2" xfId="4662" xr:uid="{00000000-0005-0000-0000-00002F120000}"/>
    <cellStyle name="_Power Cost Value Copy 11.30.05 gas 1.09.06 AURORA at 1.10.06_Sch 40 Feeder OH 2008 2 2" xfId="4663" xr:uid="{00000000-0005-0000-0000-000030120000}"/>
    <cellStyle name="_Power Cost Value Copy 11.30.05 gas 1.09.06 AURORA at 1.10.06_Sch 40 Feeder OH 2008 3" xfId="4664" xr:uid="{00000000-0005-0000-0000-000031120000}"/>
    <cellStyle name="_Power Cost Value Copy 11.30.05 gas 1.09.06 AURORA at 1.10.06_Sch 40 Interim Energy Rates " xfId="4665" xr:uid="{00000000-0005-0000-0000-000032120000}"/>
    <cellStyle name="_Power Cost Value Copy 11.30.05 gas 1.09.06 AURORA at 1.10.06_Sch 40 Interim Energy Rates  2" xfId="4666" xr:uid="{00000000-0005-0000-0000-000033120000}"/>
    <cellStyle name="_Power Cost Value Copy 11.30.05 gas 1.09.06 AURORA at 1.10.06_Sch 40 Interim Energy Rates  2 2" xfId="4667" xr:uid="{00000000-0005-0000-0000-000034120000}"/>
    <cellStyle name="_Power Cost Value Copy 11.30.05 gas 1.09.06 AURORA at 1.10.06_Sch 40 Interim Energy Rates  3" xfId="4668" xr:uid="{00000000-0005-0000-0000-000035120000}"/>
    <cellStyle name="_Power Cost Value Copy 11.30.05 gas 1.09.06 AURORA at 1.10.06_Sch 40 Substation A&amp;G 2008" xfId="4669" xr:uid="{00000000-0005-0000-0000-000036120000}"/>
    <cellStyle name="_Power Cost Value Copy 11.30.05 gas 1.09.06 AURORA at 1.10.06_Sch 40 Substation A&amp;G 2008 2" xfId="4670" xr:uid="{00000000-0005-0000-0000-000037120000}"/>
    <cellStyle name="_Power Cost Value Copy 11.30.05 gas 1.09.06 AURORA at 1.10.06_Sch 40 Substation A&amp;G 2008 2 2" xfId="4671" xr:uid="{00000000-0005-0000-0000-000038120000}"/>
    <cellStyle name="_Power Cost Value Copy 11.30.05 gas 1.09.06 AURORA at 1.10.06_Sch 40 Substation A&amp;G 2008 3" xfId="4672" xr:uid="{00000000-0005-0000-0000-000039120000}"/>
    <cellStyle name="_Power Cost Value Copy 11.30.05 gas 1.09.06 AURORA at 1.10.06_Sch 40 Substation O&amp;M 2008" xfId="4673" xr:uid="{00000000-0005-0000-0000-00003A120000}"/>
    <cellStyle name="_Power Cost Value Copy 11.30.05 gas 1.09.06 AURORA at 1.10.06_Sch 40 Substation O&amp;M 2008 2" xfId="4674" xr:uid="{00000000-0005-0000-0000-00003B120000}"/>
    <cellStyle name="_Power Cost Value Copy 11.30.05 gas 1.09.06 AURORA at 1.10.06_Sch 40 Substation O&amp;M 2008 2 2" xfId="4675" xr:uid="{00000000-0005-0000-0000-00003C120000}"/>
    <cellStyle name="_Power Cost Value Copy 11.30.05 gas 1.09.06 AURORA at 1.10.06_Sch 40 Substation O&amp;M 2008 3" xfId="4676" xr:uid="{00000000-0005-0000-0000-00003D120000}"/>
    <cellStyle name="_Power Cost Value Copy 11.30.05 gas 1.09.06 AURORA at 1.10.06_Subs 2008" xfId="4677" xr:uid="{00000000-0005-0000-0000-00003E120000}"/>
    <cellStyle name="_Power Cost Value Copy 11.30.05 gas 1.09.06 AURORA at 1.10.06_Subs 2008 2" xfId="4678" xr:uid="{00000000-0005-0000-0000-00003F120000}"/>
    <cellStyle name="_Power Cost Value Copy 11.30.05 gas 1.09.06 AURORA at 1.10.06_Subs 2008 2 2" xfId="4679" xr:uid="{00000000-0005-0000-0000-000040120000}"/>
    <cellStyle name="_Power Cost Value Copy 11.30.05 gas 1.09.06 AURORA at 1.10.06_Subs 2008 3" xfId="4680" xr:uid="{00000000-0005-0000-0000-000041120000}"/>
    <cellStyle name="_Power Cost Value Copy 11.30.05 gas 1.09.06 AURORA at 1.10.06_Transmission Workbook for May BOD" xfId="4681" xr:uid="{00000000-0005-0000-0000-000042120000}"/>
    <cellStyle name="_Power Cost Value Copy 11.30.05 gas 1.09.06 AURORA at 1.10.06_Transmission Workbook for May BOD 2" xfId="4682" xr:uid="{00000000-0005-0000-0000-000043120000}"/>
    <cellStyle name="_Power Cost Value Copy 11.30.05 gas 1.09.06 AURORA at 1.10.06_Wind Integration 10GRC" xfId="4683" xr:uid="{00000000-0005-0000-0000-000044120000}"/>
    <cellStyle name="_Power Cost Value Copy 11.30.05 gas 1.09.06 AURORA at 1.10.06_Wind Integration 10GRC 2" xfId="4684" xr:uid="{00000000-0005-0000-0000-000045120000}"/>
    <cellStyle name="_Power Costs Rate Year 11-13-07" xfId="4685" xr:uid="{00000000-0005-0000-0000-000046120000}"/>
    <cellStyle name="_Price Output" xfId="4686" xr:uid="{00000000-0005-0000-0000-000047120000}"/>
    <cellStyle name="_Price Output 2" xfId="4687" xr:uid="{00000000-0005-0000-0000-000048120000}"/>
    <cellStyle name="_Price Output_NIM Summary" xfId="4688" xr:uid="{00000000-0005-0000-0000-000049120000}"/>
    <cellStyle name="_Price Output_NIM Summary 2" xfId="4689" xr:uid="{00000000-0005-0000-0000-00004A120000}"/>
    <cellStyle name="_Price Output_Wind Integration 10GRC" xfId="4690" xr:uid="{00000000-0005-0000-0000-00004B120000}"/>
    <cellStyle name="_Price Output_Wind Integration 10GRC 2" xfId="4691" xr:uid="{00000000-0005-0000-0000-00004C120000}"/>
    <cellStyle name="_Prices" xfId="4692" xr:uid="{00000000-0005-0000-0000-00004D120000}"/>
    <cellStyle name="_Prices 2" xfId="4693" xr:uid="{00000000-0005-0000-0000-00004E120000}"/>
    <cellStyle name="_Prices_NIM Summary" xfId="4694" xr:uid="{00000000-0005-0000-0000-00004F120000}"/>
    <cellStyle name="_Prices_NIM Summary 2" xfId="4695" xr:uid="{00000000-0005-0000-0000-000050120000}"/>
    <cellStyle name="_Prices_Wind Integration 10GRC" xfId="4696" xr:uid="{00000000-0005-0000-0000-000051120000}"/>
    <cellStyle name="_Prices_Wind Integration 10GRC 2" xfId="4697" xr:uid="{00000000-0005-0000-0000-000052120000}"/>
    <cellStyle name="_Pro Forma Rev 07 GRC" xfId="4698" xr:uid="{00000000-0005-0000-0000-000053120000}"/>
    <cellStyle name="_x0013__Rebuttal Power Costs" xfId="4699" xr:uid="{00000000-0005-0000-0000-000054120000}"/>
    <cellStyle name="_x0013__Rebuttal Power Costs 2" xfId="4700" xr:uid="{00000000-0005-0000-0000-000055120000}"/>
    <cellStyle name="_x0013__Rebuttal Power Costs 2 2" xfId="4701" xr:uid="{00000000-0005-0000-0000-000056120000}"/>
    <cellStyle name="_x0013__Rebuttal Power Costs 3" xfId="4702" xr:uid="{00000000-0005-0000-0000-000057120000}"/>
    <cellStyle name="_x0013__Rebuttal Power Costs 4" xfId="4703" xr:uid="{00000000-0005-0000-0000-000058120000}"/>
    <cellStyle name="_x0013__Rebuttal Power Costs_Adj Bench DR 3 for Initial Briefs (Electric)" xfId="4704" xr:uid="{00000000-0005-0000-0000-000059120000}"/>
    <cellStyle name="_x0013__Rebuttal Power Costs_Adj Bench DR 3 for Initial Briefs (Electric) 2" xfId="4705" xr:uid="{00000000-0005-0000-0000-00005A120000}"/>
    <cellStyle name="_x0013__Rebuttal Power Costs_Adj Bench DR 3 for Initial Briefs (Electric) 2 2" xfId="4706" xr:uid="{00000000-0005-0000-0000-00005B120000}"/>
    <cellStyle name="_x0013__Rebuttal Power Costs_Adj Bench DR 3 for Initial Briefs (Electric) 3" xfId="4707" xr:uid="{00000000-0005-0000-0000-00005C120000}"/>
    <cellStyle name="_x0013__Rebuttal Power Costs_Adj Bench DR 3 for Initial Briefs (Electric) 4" xfId="4708" xr:uid="{00000000-0005-0000-0000-00005D120000}"/>
    <cellStyle name="_x0013__Rebuttal Power Costs_Electric Rev Req Model (2009 GRC) Rebuttal" xfId="4709" xr:uid="{00000000-0005-0000-0000-00005E120000}"/>
    <cellStyle name="_x0013__Rebuttal Power Costs_Electric Rev Req Model (2009 GRC) Rebuttal 2" xfId="4710" xr:uid="{00000000-0005-0000-0000-00005F120000}"/>
    <cellStyle name="_x0013__Rebuttal Power Costs_Electric Rev Req Model (2009 GRC) Rebuttal 2 2" xfId="4711" xr:uid="{00000000-0005-0000-0000-000060120000}"/>
    <cellStyle name="_x0013__Rebuttal Power Costs_Electric Rev Req Model (2009 GRC) Rebuttal 3" xfId="4712" xr:uid="{00000000-0005-0000-0000-000061120000}"/>
    <cellStyle name="_x0013__Rebuttal Power Costs_Electric Rev Req Model (2009 GRC) Rebuttal 4" xfId="4713" xr:uid="{00000000-0005-0000-0000-000062120000}"/>
    <cellStyle name="_x0013__Rebuttal Power Costs_Electric Rev Req Model (2009 GRC) Rebuttal REmoval of New  WH Solar AdjustMI" xfId="4714" xr:uid="{00000000-0005-0000-0000-000063120000}"/>
    <cellStyle name="_x0013__Rebuttal Power Costs_Electric Rev Req Model (2009 GRC) Rebuttal REmoval of New  WH Solar AdjustMI 2" xfId="4715" xr:uid="{00000000-0005-0000-0000-000064120000}"/>
    <cellStyle name="_x0013__Rebuttal Power Costs_Electric Rev Req Model (2009 GRC) Rebuttal REmoval of New  WH Solar AdjustMI 2 2" xfId="4716" xr:uid="{00000000-0005-0000-0000-000065120000}"/>
    <cellStyle name="_x0013__Rebuttal Power Costs_Electric Rev Req Model (2009 GRC) Rebuttal REmoval of New  WH Solar AdjustMI 3" xfId="4717" xr:uid="{00000000-0005-0000-0000-000066120000}"/>
    <cellStyle name="_x0013__Rebuttal Power Costs_Electric Rev Req Model (2009 GRC) Rebuttal REmoval of New  WH Solar AdjustMI 4" xfId="4718" xr:uid="{00000000-0005-0000-0000-000067120000}"/>
    <cellStyle name="_x0013__Rebuttal Power Costs_Electric Rev Req Model (2009 GRC) Revised 01-18-2010" xfId="4719" xr:uid="{00000000-0005-0000-0000-000068120000}"/>
    <cellStyle name="_x0013__Rebuttal Power Costs_Electric Rev Req Model (2009 GRC) Revised 01-18-2010 2" xfId="4720" xr:uid="{00000000-0005-0000-0000-000069120000}"/>
    <cellStyle name="_x0013__Rebuttal Power Costs_Electric Rev Req Model (2009 GRC) Revised 01-18-2010 2 2" xfId="4721" xr:uid="{00000000-0005-0000-0000-00006A120000}"/>
    <cellStyle name="_x0013__Rebuttal Power Costs_Electric Rev Req Model (2009 GRC) Revised 01-18-2010 3" xfId="4722" xr:uid="{00000000-0005-0000-0000-00006B120000}"/>
    <cellStyle name="_x0013__Rebuttal Power Costs_Electric Rev Req Model (2009 GRC) Revised 01-18-2010 4" xfId="4723" xr:uid="{00000000-0005-0000-0000-00006C120000}"/>
    <cellStyle name="_x0013__Rebuttal Power Costs_Final Order Electric EXHIBIT A-1" xfId="4724" xr:uid="{00000000-0005-0000-0000-00006D120000}"/>
    <cellStyle name="_x0013__Rebuttal Power Costs_Final Order Electric EXHIBIT A-1 2" xfId="4725" xr:uid="{00000000-0005-0000-0000-00006E120000}"/>
    <cellStyle name="_x0013__Rebuttal Power Costs_Final Order Electric EXHIBIT A-1 2 2" xfId="4726" xr:uid="{00000000-0005-0000-0000-00006F120000}"/>
    <cellStyle name="_x0013__Rebuttal Power Costs_Final Order Electric EXHIBIT A-1 3" xfId="4727" xr:uid="{00000000-0005-0000-0000-000070120000}"/>
    <cellStyle name="_x0013__Rebuttal Power Costs_Final Order Electric EXHIBIT A-1 4" xfId="4728" xr:uid="{00000000-0005-0000-0000-000071120000}"/>
    <cellStyle name="_recommendation" xfId="4729" xr:uid="{00000000-0005-0000-0000-000072120000}"/>
    <cellStyle name="_recommendation 2" xfId="4730" xr:uid="{00000000-0005-0000-0000-000073120000}"/>
    <cellStyle name="_recommendation_DEM-WP(C) Wind Integration Summary 2010GRC" xfId="4731" xr:uid="{00000000-0005-0000-0000-000074120000}"/>
    <cellStyle name="_recommendation_DEM-WP(C) Wind Integration Summary 2010GRC 2" xfId="4732" xr:uid="{00000000-0005-0000-0000-000075120000}"/>
    <cellStyle name="_recommendation_NIM Summary" xfId="4733" xr:uid="{00000000-0005-0000-0000-000076120000}"/>
    <cellStyle name="_recommendation_NIM Summary 2" xfId="4734" xr:uid="{00000000-0005-0000-0000-000077120000}"/>
    <cellStyle name="_Recon to Darrin's 5.11.05 proforma" xfId="4735" xr:uid="{00000000-0005-0000-0000-000078120000}"/>
    <cellStyle name="_Recon to Darrin's 5.11.05 proforma 2" xfId="4736" xr:uid="{00000000-0005-0000-0000-000079120000}"/>
    <cellStyle name="_Recon to Darrin's 5.11.05 proforma 2 2" xfId="4737" xr:uid="{00000000-0005-0000-0000-00007A120000}"/>
    <cellStyle name="_Recon to Darrin's 5.11.05 proforma 2 2 2" xfId="4738" xr:uid="{00000000-0005-0000-0000-00007B120000}"/>
    <cellStyle name="_Recon to Darrin's 5.11.05 proforma 2 3" xfId="4739" xr:uid="{00000000-0005-0000-0000-00007C120000}"/>
    <cellStyle name="_Recon to Darrin's 5.11.05 proforma 3" xfId="4740" xr:uid="{00000000-0005-0000-0000-00007D120000}"/>
    <cellStyle name="_Recon to Darrin's 5.11.05 proforma 3 2" xfId="4741" xr:uid="{00000000-0005-0000-0000-00007E120000}"/>
    <cellStyle name="_Recon to Darrin's 5.11.05 proforma 3 2 2" xfId="4742" xr:uid="{00000000-0005-0000-0000-00007F120000}"/>
    <cellStyle name="_Recon to Darrin's 5.11.05 proforma 3 3" xfId="4743" xr:uid="{00000000-0005-0000-0000-000080120000}"/>
    <cellStyle name="_Recon to Darrin's 5.11.05 proforma 3 3 2" xfId="4744" xr:uid="{00000000-0005-0000-0000-000081120000}"/>
    <cellStyle name="_Recon to Darrin's 5.11.05 proforma 3 4" xfId="4745" xr:uid="{00000000-0005-0000-0000-000082120000}"/>
    <cellStyle name="_Recon to Darrin's 5.11.05 proforma 3 4 2" xfId="4746" xr:uid="{00000000-0005-0000-0000-000083120000}"/>
    <cellStyle name="_Recon to Darrin's 5.11.05 proforma 4" xfId="4747" xr:uid="{00000000-0005-0000-0000-000084120000}"/>
    <cellStyle name="_Recon to Darrin's 5.11.05 proforma 4 2" xfId="4748" xr:uid="{00000000-0005-0000-0000-000085120000}"/>
    <cellStyle name="_Recon to Darrin's 5.11.05 proforma 5" xfId="4749" xr:uid="{00000000-0005-0000-0000-000086120000}"/>
    <cellStyle name="_Recon to Darrin's 5.11.05 proforma 6" xfId="4750" xr:uid="{00000000-0005-0000-0000-000087120000}"/>
    <cellStyle name="_Recon to Darrin's 5.11.05 proforma 7" xfId="4751" xr:uid="{00000000-0005-0000-0000-000088120000}"/>
    <cellStyle name="_Recon to Darrin's 5.11.05 proforma_(C) WHE Proforma with ITC cash grant 10 Yr Amort_for deferral_102809" xfId="4752" xr:uid="{00000000-0005-0000-0000-000089120000}"/>
    <cellStyle name="_Recon to Darrin's 5.11.05 proforma_(C) WHE Proforma with ITC cash grant 10 Yr Amort_for deferral_102809 2" xfId="4753" xr:uid="{00000000-0005-0000-0000-00008A120000}"/>
    <cellStyle name="_Recon to Darrin's 5.11.05 proforma_(C) WHE Proforma with ITC cash grant 10 Yr Amort_for deferral_102809 2 2" xfId="4754" xr:uid="{00000000-0005-0000-0000-00008B120000}"/>
    <cellStyle name="_Recon to Darrin's 5.11.05 proforma_(C) WHE Proforma with ITC cash grant 10 Yr Amort_for deferral_102809 3" xfId="4755" xr:uid="{00000000-0005-0000-0000-00008C120000}"/>
    <cellStyle name="_Recon to Darrin's 5.11.05 proforma_(C) WHE Proforma with ITC cash grant 10 Yr Amort_for deferral_102809 4" xfId="4756" xr:uid="{00000000-0005-0000-0000-00008D120000}"/>
    <cellStyle name="_Recon to Darrin's 5.11.05 proforma_(C) WHE Proforma with ITC cash grant 10 Yr Amort_for deferral_102809_16.07E Wild Horse Wind Expansionwrkingfile" xfId="4757" xr:uid="{00000000-0005-0000-0000-00008E120000}"/>
    <cellStyle name="_Recon to Darrin's 5.11.05 proforma_(C) WHE Proforma with ITC cash grant 10 Yr Amort_for deferral_102809_16.07E Wild Horse Wind Expansionwrkingfile 2" xfId="4758" xr:uid="{00000000-0005-0000-0000-00008F120000}"/>
    <cellStyle name="_Recon to Darrin's 5.11.05 proforma_(C) WHE Proforma with ITC cash grant 10 Yr Amort_for deferral_102809_16.07E Wild Horse Wind Expansionwrkingfile 2 2" xfId="4759" xr:uid="{00000000-0005-0000-0000-000090120000}"/>
    <cellStyle name="_Recon to Darrin's 5.11.05 proforma_(C) WHE Proforma with ITC cash grant 10 Yr Amort_for deferral_102809_16.07E Wild Horse Wind Expansionwrkingfile 3" xfId="4760" xr:uid="{00000000-0005-0000-0000-000091120000}"/>
    <cellStyle name="_Recon to Darrin's 5.11.05 proforma_(C) WHE Proforma with ITC cash grant 10 Yr Amort_for deferral_102809_16.07E Wild Horse Wind Expansionwrkingfile 4" xfId="4761" xr:uid="{00000000-0005-0000-0000-000092120000}"/>
    <cellStyle name="_Recon to Darrin's 5.11.05 proforma_(C) WHE Proforma with ITC cash grant 10 Yr Amort_for deferral_102809_16.07E Wild Horse Wind Expansionwrkingfile SF" xfId="4762" xr:uid="{00000000-0005-0000-0000-000093120000}"/>
    <cellStyle name="_Recon to Darrin's 5.11.05 proforma_(C) WHE Proforma with ITC cash grant 10 Yr Amort_for deferral_102809_16.07E Wild Horse Wind Expansionwrkingfile SF 2" xfId="4763" xr:uid="{00000000-0005-0000-0000-000094120000}"/>
    <cellStyle name="_Recon to Darrin's 5.11.05 proforma_(C) WHE Proforma with ITC cash grant 10 Yr Amort_for deferral_102809_16.07E Wild Horse Wind Expansionwrkingfile SF 2 2" xfId="4764" xr:uid="{00000000-0005-0000-0000-000095120000}"/>
    <cellStyle name="_Recon to Darrin's 5.11.05 proforma_(C) WHE Proforma with ITC cash grant 10 Yr Amort_for deferral_102809_16.07E Wild Horse Wind Expansionwrkingfile SF 3" xfId="4765" xr:uid="{00000000-0005-0000-0000-000096120000}"/>
    <cellStyle name="_Recon to Darrin's 5.11.05 proforma_(C) WHE Proforma with ITC cash grant 10 Yr Amort_for deferral_102809_16.07E Wild Horse Wind Expansionwrkingfile SF 4" xfId="4766" xr:uid="{00000000-0005-0000-0000-000097120000}"/>
    <cellStyle name="_Recon to Darrin's 5.11.05 proforma_(C) WHE Proforma with ITC cash grant 10 Yr Amort_for deferral_102809_16.37E Wild Horse Expansion DeferralRevwrkingfile SF" xfId="4767" xr:uid="{00000000-0005-0000-0000-000098120000}"/>
    <cellStyle name="_Recon to Darrin's 5.11.05 proforma_(C) WHE Proforma with ITC cash grant 10 Yr Amort_for deferral_102809_16.37E Wild Horse Expansion DeferralRevwrkingfile SF 2" xfId="4768" xr:uid="{00000000-0005-0000-0000-000099120000}"/>
    <cellStyle name="_Recon to Darrin's 5.11.05 proforma_(C) WHE Proforma with ITC cash grant 10 Yr Amort_for deferral_102809_16.37E Wild Horse Expansion DeferralRevwrkingfile SF 2 2" xfId="4769" xr:uid="{00000000-0005-0000-0000-00009A120000}"/>
    <cellStyle name="_Recon to Darrin's 5.11.05 proforma_(C) WHE Proforma with ITC cash grant 10 Yr Amort_for deferral_102809_16.37E Wild Horse Expansion DeferralRevwrkingfile SF 3" xfId="4770" xr:uid="{00000000-0005-0000-0000-00009B120000}"/>
    <cellStyle name="_Recon to Darrin's 5.11.05 proforma_(C) WHE Proforma with ITC cash grant 10 Yr Amort_for deferral_102809_16.37E Wild Horse Expansion DeferralRevwrkingfile SF 4" xfId="4771" xr:uid="{00000000-0005-0000-0000-00009C120000}"/>
    <cellStyle name="_Recon to Darrin's 5.11.05 proforma_(C) WHE Proforma with ITC cash grant 10 Yr Amort_for rebuttal_120709" xfId="4772" xr:uid="{00000000-0005-0000-0000-00009D120000}"/>
    <cellStyle name="_Recon to Darrin's 5.11.05 proforma_(C) WHE Proforma with ITC cash grant 10 Yr Amort_for rebuttal_120709 2" xfId="4773" xr:uid="{00000000-0005-0000-0000-00009E120000}"/>
    <cellStyle name="_Recon to Darrin's 5.11.05 proforma_(C) WHE Proforma with ITC cash grant 10 Yr Amort_for rebuttal_120709 2 2" xfId="4774" xr:uid="{00000000-0005-0000-0000-00009F120000}"/>
    <cellStyle name="_Recon to Darrin's 5.11.05 proforma_(C) WHE Proforma with ITC cash grant 10 Yr Amort_for rebuttal_120709 3" xfId="4775" xr:uid="{00000000-0005-0000-0000-0000A0120000}"/>
    <cellStyle name="_Recon to Darrin's 5.11.05 proforma_(C) WHE Proforma with ITC cash grant 10 Yr Amort_for rebuttal_120709 4" xfId="4776" xr:uid="{00000000-0005-0000-0000-0000A1120000}"/>
    <cellStyle name="_Recon to Darrin's 5.11.05 proforma_04.07E Wild Horse Wind Expansion" xfId="4777" xr:uid="{00000000-0005-0000-0000-0000A2120000}"/>
    <cellStyle name="_Recon to Darrin's 5.11.05 proforma_04.07E Wild Horse Wind Expansion 2" xfId="4778" xr:uid="{00000000-0005-0000-0000-0000A3120000}"/>
    <cellStyle name="_Recon to Darrin's 5.11.05 proforma_04.07E Wild Horse Wind Expansion 2 2" xfId="4779" xr:uid="{00000000-0005-0000-0000-0000A4120000}"/>
    <cellStyle name="_Recon to Darrin's 5.11.05 proforma_04.07E Wild Horse Wind Expansion 3" xfId="4780" xr:uid="{00000000-0005-0000-0000-0000A5120000}"/>
    <cellStyle name="_Recon to Darrin's 5.11.05 proforma_04.07E Wild Horse Wind Expansion 4" xfId="4781" xr:uid="{00000000-0005-0000-0000-0000A6120000}"/>
    <cellStyle name="_Recon to Darrin's 5.11.05 proforma_04.07E Wild Horse Wind Expansion_16.07E Wild Horse Wind Expansionwrkingfile" xfId="4782" xr:uid="{00000000-0005-0000-0000-0000A7120000}"/>
    <cellStyle name="_Recon to Darrin's 5.11.05 proforma_04.07E Wild Horse Wind Expansion_16.07E Wild Horse Wind Expansionwrkingfile 2" xfId="4783" xr:uid="{00000000-0005-0000-0000-0000A8120000}"/>
    <cellStyle name="_Recon to Darrin's 5.11.05 proforma_04.07E Wild Horse Wind Expansion_16.07E Wild Horse Wind Expansionwrkingfile 2 2" xfId="4784" xr:uid="{00000000-0005-0000-0000-0000A9120000}"/>
    <cellStyle name="_Recon to Darrin's 5.11.05 proforma_04.07E Wild Horse Wind Expansion_16.07E Wild Horse Wind Expansionwrkingfile 3" xfId="4785" xr:uid="{00000000-0005-0000-0000-0000AA120000}"/>
    <cellStyle name="_Recon to Darrin's 5.11.05 proforma_04.07E Wild Horse Wind Expansion_16.07E Wild Horse Wind Expansionwrkingfile 4" xfId="4786" xr:uid="{00000000-0005-0000-0000-0000AB120000}"/>
    <cellStyle name="_Recon to Darrin's 5.11.05 proforma_04.07E Wild Horse Wind Expansion_16.07E Wild Horse Wind Expansionwrkingfile SF" xfId="4787" xr:uid="{00000000-0005-0000-0000-0000AC120000}"/>
    <cellStyle name="_Recon to Darrin's 5.11.05 proforma_04.07E Wild Horse Wind Expansion_16.07E Wild Horse Wind Expansionwrkingfile SF 2" xfId="4788" xr:uid="{00000000-0005-0000-0000-0000AD120000}"/>
    <cellStyle name="_Recon to Darrin's 5.11.05 proforma_04.07E Wild Horse Wind Expansion_16.07E Wild Horse Wind Expansionwrkingfile SF 2 2" xfId="4789" xr:uid="{00000000-0005-0000-0000-0000AE120000}"/>
    <cellStyle name="_Recon to Darrin's 5.11.05 proforma_04.07E Wild Horse Wind Expansion_16.07E Wild Horse Wind Expansionwrkingfile SF 3" xfId="4790" xr:uid="{00000000-0005-0000-0000-0000AF120000}"/>
    <cellStyle name="_Recon to Darrin's 5.11.05 proforma_04.07E Wild Horse Wind Expansion_16.07E Wild Horse Wind Expansionwrkingfile SF 4" xfId="4791" xr:uid="{00000000-0005-0000-0000-0000B0120000}"/>
    <cellStyle name="_Recon to Darrin's 5.11.05 proforma_04.07E Wild Horse Wind Expansion_16.37E Wild Horse Expansion DeferralRevwrkingfile SF" xfId="4792" xr:uid="{00000000-0005-0000-0000-0000B1120000}"/>
    <cellStyle name="_Recon to Darrin's 5.11.05 proforma_04.07E Wild Horse Wind Expansion_16.37E Wild Horse Expansion DeferralRevwrkingfile SF 2" xfId="4793" xr:uid="{00000000-0005-0000-0000-0000B2120000}"/>
    <cellStyle name="_Recon to Darrin's 5.11.05 proforma_04.07E Wild Horse Wind Expansion_16.37E Wild Horse Expansion DeferralRevwrkingfile SF 2 2" xfId="4794" xr:uid="{00000000-0005-0000-0000-0000B3120000}"/>
    <cellStyle name="_Recon to Darrin's 5.11.05 proforma_04.07E Wild Horse Wind Expansion_16.37E Wild Horse Expansion DeferralRevwrkingfile SF 3" xfId="4795" xr:uid="{00000000-0005-0000-0000-0000B4120000}"/>
    <cellStyle name="_Recon to Darrin's 5.11.05 proforma_04.07E Wild Horse Wind Expansion_16.37E Wild Horse Expansion DeferralRevwrkingfile SF 4" xfId="4796" xr:uid="{00000000-0005-0000-0000-0000B5120000}"/>
    <cellStyle name="_Recon to Darrin's 5.11.05 proforma_16.07E Wild Horse Wind Expansionwrkingfile" xfId="4797" xr:uid="{00000000-0005-0000-0000-0000B6120000}"/>
    <cellStyle name="_Recon to Darrin's 5.11.05 proforma_16.07E Wild Horse Wind Expansionwrkingfile 2" xfId="4798" xr:uid="{00000000-0005-0000-0000-0000B7120000}"/>
    <cellStyle name="_Recon to Darrin's 5.11.05 proforma_16.07E Wild Horse Wind Expansionwrkingfile 2 2" xfId="4799" xr:uid="{00000000-0005-0000-0000-0000B8120000}"/>
    <cellStyle name="_Recon to Darrin's 5.11.05 proforma_16.07E Wild Horse Wind Expansionwrkingfile 3" xfId="4800" xr:uid="{00000000-0005-0000-0000-0000B9120000}"/>
    <cellStyle name="_Recon to Darrin's 5.11.05 proforma_16.07E Wild Horse Wind Expansionwrkingfile 4" xfId="4801" xr:uid="{00000000-0005-0000-0000-0000BA120000}"/>
    <cellStyle name="_Recon to Darrin's 5.11.05 proforma_16.07E Wild Horse Wind Expansionwrkingfile SF" xfId="4802" xr:uid="{00000000-0005-0000-0000-0000BB120000}"/>
    <cellStyle name="_Recon to Darrin's 5.11.05 proforma_16.07E Wild Horse Wind Expansionwrkingfile SF 2" xfId="4803" xr:uid="{00000000-0005-0000-0000-0000BC120000}"/>
    <cellStyle name="_Recon to Darrin's 5.11.05 proforma_16.07E Wild Horse Wind Expansionwrkingfile SF 2 2" xfId="4804" xr:uid="{00000000-0005-0000-0000-0000BD120000}"/>
    <cellStyle name="_Recon to Darrin's 5.11.05 proforma_16.07E Wild Horse Wind Expansionwrkingfile SF 3" xfId="4805" xr:uid="{00000000-0005-0000-0000-0000BE120000}"/>
    <cellStyle name="_Recon to Darrin's 5.11.05 proforma_16.07E Wild Horse Wind Expansionwrkingfile SF 4" xfId="4806" xr:uid="{00000000-0005-0000-0000-0000BF120000}"/>
    <cellStyle name="_Recon to Darrin's 5.11.05 proforma_16.37E Wild Horse Expansion DeferralRevwrkingfile SF" xfId="4807" xr:uid="{00000000-0005-0000-0000-0000C0120000}"/>
    <cellStyle name="_Recon to Darrin's 5.11.05 proforma_16.37E Wild Horse Expansion DeferralRevwrkingfile SF 2" xfId="4808" xr:uid="{00000000-0005-0000-0000-0000C1120000}"/>
    <cellStyle name="_Recon to Darrin's 5.11.05 proforma_16.37E Wild Horse Expansion DeferralRevwrkingfile SF 2 2" xfId="4809" xr:uid="{00000000-0005-0000-0000-0000C2120000}"/>
    <cellStyle name="_Recon to Darrin's 5.11.05 proforma_16.37E Wild Horse Expansion DeferralRevwrkingfile SF 3" xfId="4810" xr:uid="{00000000-0005-0000-0000-0000C3120000}"/>
    <cellStyle name="_Recon to Darrin's 5.11.05 proforma_16.37E Wild Horse Expansion DeferralRevwrkingfile SF 4" xfId="4811" xr:uid="{00000000-0005-0000-0000-0000C4120000}"/>
    <cellStyle name="_Recon to Darrin's 5.11.05 proforma_2009 Compliance Filing PCA Exhibits for GRC" xfId="4812" xr:uid="{00000000-0005-0000-0000-0000C5120000}"/>
    <cellStyle name="_Recon to Darrin's 5.11.05 proforma_2009 Compliance Filing PCA Exhibits for GRC 2" xfId="4813" xr:uid="{00000000-0005-0000-0000-0000C6120000}"/>
    <cellStyle name="_Recon to Darrin's 5.11.05 proforma_2009 GRC Compl Filing - Exhibit D" xfId="4814" xr:uid="{00000000-0005-0000-0000-0000C7120000}"/>
    <cellStyle name="_Recon to Darrin's 5.11.05 proforma_2009 GRC Compl Filing - Exhibit D 2" xfId="4815" xr:uid="{00000000-0005-0000-0000-0000C8120000}"/>
    <cellStyle name="_Recon to Darrin's 5.11.05 proforma_3.01 Income Statement" xfId="4816" xr:uid="{00000000-0005-0000-0000-0000C9120000}"/>
    <cellStyle name="_Recon to Darrin's 5.11.05 proforma_4 31 Regulatory Assets and Liabilities  7 06- Exhibit D" xfId="4817" xr:uid="{00000000-0005-0000-0000-0000CA120000}"/>
    <cellStyle name="_Recon to Darrin's 5.11.05 proforma_4 31 Regulatory Assets and Liabilities  7 06- Exhibit D 2" xfId="4818" xr:uid="{00000000-0005-0000-0000-0000CB120000}"/>
    <cellStyle name="_Recon to Darrin's 5.11.05 proforma_4 31 Regulatory Assets and Liabilities  7 06- Exhibit D 2 2" xfId="4819" xr:uid="{00000000-0005-0000-0000-0000CC120000}"/>
    <cellStyle name="_Recon to Darrin's 5.11.05 proforma_4 31 Regulatory Assets and Liabilities  7 06- Exhibit D 3" xfId="4820" xr:uid="{00000000-0005-0000-0000-0000CD120000}"/>
    <cellStyle name="_Recon to Darrin's 5.11.05 proforma_4 31 Regulatory Assets and Liabilities  7 06- Exhibit D 4" xfId="4821" xr:uid="{00000000-0005-0000-0000-0000CE120000}"/>
    <cellStyle name="_Recon to Darrin's 5.11.05 proforma_4 31 Regulatory Assets and Liabilities  7 06- Exhibit D_NIM Summary" xfId="4822" xr:uid="{00000000-0005-0000-0000-0000CF120000}"/>
    <cellStyle name="_Recon to Darrin's 5.11.05 proforma_4 31 Regulatory Assets and Liabilities  7 06- Exhibit D_NIM Summary 2" xfId="4823" xr:uid="{00000000-0005-0000-0000-0000D0120000}"/>
    <cellStyle name="_Recon to Darrin's 5.11.05 proforma_4 32 Regulatory Assets and Liabilities  7 06- Exhibit D" xfId="4824" xr:uid="{00000000-0005-0000-0000-0000D1120000}"/>
    <cellStyle name="_Recon to Darrin's 5.11.05 proforma_4 32 Regulatory Assets and Liabilities  7 06- Exhibit D 2" xfId="4825" xr:uid="{00000000-0005-0000-0000-0000D2120000}"/>
    <cellStyle name="_Recon to Darrin's 5.11.05 proforma_4 32 Regulatory Assets and Liabilities  7 06- Exhibit D 2 2" xfId="4826" xr:uid="{00000000-0005-0000-0000-0000D3120000}"/>
    <cellStyle name="_Recon to Darrin's 5.11.05 proforma_4 32 Regulatory Assets and Liabilities  7 06- Exhibit D 3" xfId="4827" xr:uid="{00000000-0005-0000-0000-0000D4120000}"/>
    <cellStyle name="_Recon to Darrin's 5.11.05 proforma_4 32 Regulatory Assets and Liabilities  7 06- Exhibit D 4" xfId="4828" xr:uid="{00000000-0005-0000-0000-0000D5120000}"/>
    <cellStyle name="_Recon to Darrin's 5.11.05 proforma_4 32 Regulatory Assets and Liabilities  7 06- Exhibit D_NIM Summary" xfId="4829" xr:uid="{00000000-0005-0000-0000-0000D6120000}"/>
    <cellStyle name="_Recon to Darrin's 5.11.05 proforma_4 32 Regulatory Assets and Liabilities  7 06- Exhibit D_NIM Summary 2" xfId="4830" xr:uid="{00000000-0005-0000-0000-0000D7120000}"/>
    <cellStyle name="_Recon to Darrin's 5.11.05 proforma_ACCOUNTS" xfId="4831" xr:uid="{00000000-0005-0000-0000-0000D8120000}"/>
    <cellStyle name="_Recon to Darrin's 5.11.05 proforma_AURORA Total New" xfId="4832" xr:uid="{00000000-0005-0000-0000-0000D9120000}"/>
    <cellStyle name="_Recon to Darrin's 5.11.05 proforma_AURORA Total New 2" xfId="4833" xr:uid="{00000000-0005-0000-0000-0000DA120000}"/>
    <cellStyle name="_Recon to Darrin's 5.11.05 proforma_Book2" xfId="4834" xr:uid="{00000000-0005-0000-0000-0000DB120000}"/>
    <cellStyle name="_Recon to Darrin's 5.11.05 proforma_Book2 2" xfId="4835" xr:uid="{00000000-0005-0000-0000-0000DC120000}"/>
    <cellStyle name="_Recon to Darrin's 5.11.05 proforma_Book2 2 2" xfId="4836" xr:uid="{00000000-0005-0000-0000-0000DD120000}"/>
    <cellStyle name="_Recon to Darrin's 5.11.05 proforma_Book2 3" xfId="4837" xr:uid="{00000000-0005-0000-0000-0000DE120000}"/>
    <cellStyle name="_Recon to Darrin's 5.11.05 proforma_Book2 4" xfId="4838" xr:uid="{00000000-0005-0000-0000-0000DF120000}"/>
    <cellStyle name="_Recon to Darrin's 5.11.05 proforma_Book2_Adj Bench DR 3 for Initial Briefs (Electric)" xfId="4839" xr:uid="{00000000-0005-0000-0000-0000E0120000}"/>
    <cellStyle name="_Recon to Darrin's 5.11.05 proforma_Book2_Adj Bench DR 3 for Initial Briefs (Electric) 2" xfId="4840" xr:uid="{00000000-0005-0000-0000-0000E1120000}"/>
    <cellStyle name="_Recon to Darrin's 5.11.05 proforma_Book2_Adj Bench DR 3 for Initial Briefs (Electric) 2 2" xfId="4841" xr:uid="{00000000-0005-0000-0000-0000E2120000}"/>
    <cellStyle name="_Recon to Darrin's 5.11.05 proforma_Book2_Adj Bench DR 3 for Initial Briefs (Electric) 3" xfId="4842" xr:uid="{00000000-0005-0000-0000-0000E3120000}"/>
    <cellStyle name="_Recon to Darrin's 5.11.05 proforma_Book2_Adj Bench DR 3 for Initial Briefs (Electric) 4" xfId="4843" xr:uid="{00000000-0005-0000-0000-0000E4120000}"/>
    <cellStyle name="_Recon to Darrin's 5.11.05 proforma_Book2_Electric Rev Req Model (2009 GRC) Rebuttal" xfId="4844" xr:uid="{00000000-0005-0000-0000-0000E5120000}"/>
    <cellStyle name="_Recon to Darrin's 5.11.05 proforma_Book2_Electric Rev Req Model (2009 GRC) Rebuttal 2" xfId="4845" xr:uid="{00000000-0005-0000-0000-0000E6120000}"/>
    <cellStyle name="_Recon to Darrin's 5.11.05 proforma_Book2_Electric Rev Req Model (2009 GRC) Rebuttal 2 2" xfId="4846" xr:uid="{00000000-0005-0000-0000-0000E7120000}"/>
    <cellStyle name="_Recon to Darrin's 5.11.05 proforma_Book2_Electric Rev Req Model (2009 GRC) Rebuttal 3" xfId="4847" xr:uid="{00000000-0005-0000-0000-0000E8120000}"/>
    <cellStyle name="_Recon to Darrin's 5.11.05 proforma_Book2_Electric Rev Req Model (2009 GRC) Rebuttal 4" xfId="4848" xr:uid="{00000000-0005-0000-0000-0000E9120000}"/>
    <cellStyle name="_Recon to Darrin's 5.11.05 proforma_Book2_Electric Rev Req Model (2009 GRC) Rebuttal REmoval of New  WH Solar AdjustMI" xfId="4849" xr:uid="{00000000-0005-0000-0000-0000EA120000}"/>
    <cellStyle name="_Recon to Darrin's 5.11.05 proforma_Book2_Electric Rev Req Model (2009 GRC) Rebuttal REmoval of New  WH Solar AdjustMI 2" xfId="4850" xr:uid="{00000000-0005-0000-0000-0000EB120000}"/>
    <cellStyle name="_Recon to Darrin's 5.11.05 proforma_Book2_Electric Rev Req Model (2009 GRC) Rebuttal REmoval of New  WH Solar AdjustMI 2 2" xfId="4851" xr:uid="{00000000-0005-0000-0000-0000EC120000}"/>
    <cellStyle name="_Recon to Darrin's 5.11.05 proforma_Book2_Electric Rev Req Model (2009 GRC) Rebuttal REmoval of New  WH Solar AdjustMI 3" xfId="4852" xr:uid="{00000000-0005-0000-0000-0000ED120000}"/>
    <cellStyle name="_Recon to Darrin's 5.11.05 proforma_Book2_Electric Rev Req Model (2009 GRC) Rebuttal REmoval of New  WH Solar AdjustMI 4" xfId="4853" xr:uid="{00000000-0005-0000-0000-0000EE120000}"/>
    <cellStyle name="_Recon to Darrin's 5.11.05 proforma_Book2_Electric Rev Req Model (2009 GRC) Revised 01-18-2010" xfId="4854" xr:uid="{00000000-0005-0000-0000-0000EF120000}"/>
    <cellStyle name="_Recon to Darrin's 5.11.05 proforma_Book2_Electric Rev Req Model (2009 GRC) Revised 01-18-2010 2" xfId="4855" xr:uid="{00000000-0005-0000-0000-0000F0120000}"/>
    <cellStyle name="_Recon to Darrin's 5.11.05 proforma_Book2_Electric Rev Req Model (2009 GRC) Revised 01-18-2010 2 2" xfId="4856" xr:uid="{00000000-0005-0000-0000-0000F1120000}"/>
    <cellStyle name="_Recon to Darrin's 5.11.05 proforma_Book2_Electric Rev Req Model (2009 GRC) Revised 01-18-2010 3" xfId="4857" xr:uid="{00000000-0005-0000-0000-0000F2120000}"/>
    <cellStyle name="_Recon to Darrin's 5.11.05 proforma_Book2_Electric Rev Req Model (2009 GRC) Revised 01-18-2010 4" xfId="4858" xr:uid="{00000000-0005-0000-0000-0000F3120000}"/>
    <cellStyle name="_Recon to Darrin's 5.11.05 proforma_Book2_Final Order Electric EXHIBIT A-1" xfId="4859" xr:uid="{00000000-0005-0000-0000-0000F4120000}"/>
    <cellStyle name="_Recon to Darrin's 5.11.05 proforma_Book2_Final Order Electric EXHIBIT A-1 2" xfId="4860" xr:uid="{00000000-0005-0000-0000-0000F5120000}"/>
    <cellStyle name="_Recon to Darrin's 5.11.05 proforma_Book2_Final Order Electric EXHIBIT A-1 2 2" xfId="4861" xr:uid="{00000000-0005-0000-0000-0000F6120000}"/>
    <cellStyle name="_Recon to Darrin's 5.11.05 proforma_Book2_Final Order Electric EXHIBIT A-1 3" xfId="4862" xr:uid="{00000000-0005-0000-0000-0000F7120000}"/>
    <cellStyle name="_Recon to Darrin's 5.11.05 proforma_Book2_Final Order Electric EXHIBIT A-1 4" xfId="4863" xr:uid="{00000000-0005-0000-0000-0000F8120000}"/>
    <cellStyle name="_Recon to Darrin's 5.11.05 proforma_Book4" xfId="4864" xr:uid="{00000000-0005-0000-0000-0000F9120000}"/>
    <cellStyle name="_Recon to Darrin's 5.11.05 proforma_Book4 2" xfId="4865" xr:uid="{00000000-0005-0000-0000-0000FA120000}"/>
    <cellStyle name="_Recon to Darrin's 5.11.05 proforma_Book4 2 2" xfId="4866" xr:uid="{00000000-0005-0000-0000-0000FB120000}"/>
    <cellStyle name="_Recon to Darrin's 5.11.05 proforma_Book4 3" xfId="4867" xr:uid="{00000000-0005-0000-0000-0000FC120000}"/>
    <cellStyle name="_Recon to Darrin's 5.11.05 proforma_Book4 4" xfId="4868" xr:uid="{00000000-0005-0000-0000-0000FD120000}"/>
    <cellStyle name="_Recon to Darrin's 5.11.05 proforma_Book9" xfId="4869" xr:uid="{00000000-0005-0000-0000-0000FE120000}"/>
    <cellStyle name="_Recon to Darrin's 5.11.05 proforma_Book9 2" xfId="4870" xr:uid="{00000000-0005-0000-0000-0000FF120000}"/>
    <cellStyle name="_Recon to Darrin's 5.11.05 proforma_Book9 2 2" xfId="4871" xr:uid="{00000000-0005-0000-0000-000000130000}"/>
    <cellStyle name="_Recon to Darrin's 5.11.05 proforma_Book9 3" xfId="4872" xr:uid="{00000000-0005-0000-0000-000001130000}"/>
    <cellStyle name="_Recon to Darrin's 5.11.05 proforma_Book9 4" xfId="4873" xr:uid="{00000000-0005-0000-0000-000002130000}"/>
    <cellStyle name="_Recon to Darrin's 5.11.05 proforma_Check the Interest Calculation" xfId="4874" xr:uid="{00000000-0005-0000-0000-000003130000}"/>
    <cellStyle name="_Recon to Darrin's 5.11.05 proforma_Check the Interest Calculation_Scenario 1 REC vs PTC Offset" xfId="4875" xr:uid="{00000000-0005-0000-0000-000004130000}"/>
    <cellStyle name="_Recon to Darrin's 5.11.05 proforma_Check the Interest Calculation_Scenario 3" xfId="4876" xr:uid="{00000000-0005-0000-0000-000005130000}"/>
    <cellStyle name="_Recon to Darrin's 5.11.05 proforma_Chelan PUD Power Costs (8-10)" xfId="4877" xr:uid="{00000000-0005-0000-0000-000006130000}"/>
    <cellStyle name="_Recon to Darrin's 5.11.05 proforma_Exhibit D fr R Gho 12-31-08" xfId="4878" xr:uid="{00000000-0005-0000-0000-000007130000}"/>
    <cellStyle name="_Recon to Darrin's 5.11.05 proforma_Exhibit D fr R Gho 12-31-08 2" xfId="4879" xr:uid="{00000000-0005-0000-0000-000008130000}"/>
    <cellStyle name="_Recon to Darrin's 5.11.05 proforma_Exhibit D fr R Gho 12-31-08 3" xfId="4880" xr:uid="{00000000-0005-0000-0000-000009130000}"/>
    <cellStyle name="_Recon to Darrin's 5.11.05 proforma_Exhibit D fr R Gho 12-31-08 v2" xfId="4881" xr:uid="{00000000-0005-0000-0000-00000A130000}"/>
    <cellStyle name="_Recon to Darrin's 5.11.05 proforma_Exhibit D fr R Gho 12-31-08 v2 2" xfId="4882" xr:uid="{00000000-0005-0000-0000-00000B130000}"/>
    <cellStyle name="_Recon to Darrin's 5.11.05 proforma_Exhibit D fr R Gho 12-31-08 v2 3" xfId="4883" xr:uid="{00000000-0005-0000-0000-00000C130000}"/>
    <cellStyle name="_Recon to Darrin's 5.11.05 proforma_Exhibit D fr R Gho 12-31-08 v2_NIM Summary" xfId="4884" xr:uid="{00000000-0005-0000-0000-00000D130000}"/>
    <cellStyle name="_Recon to Darrin's 5.11.05 proforma_Exhibit D fr R Gho 12-31-08 v2_NIM Summary 2" xfId="4885" xr:uid="{00000000-0005-0000-0000-00000E130000}"/>
    <cellStyle name="_Recon to Darrin's 5.11.05 proforma_Exhibit D fr R Gho 12-31-08_NIM Summary" xfId="4886" xr:uid="{00000000-0005-0000-0000-00000F130000}"/>
    <cellStyle name="_Recon to Darrin's 5.11.05 proforma_Exhibit D fr R Gho 12-31-08_NIM Summary 2" xfId="4887" xr:uid="{00000000-0005-0000-0000-000010130000}"/>
    <cellStyle name="_Recon to Darrin's 5.11.05 proforma_Gas Rev Req Model (2010 GRC)" xfId="4888" xr:uid="{00000000-0005-0000-0000-000011130000}"/>
    <cellStyle name="_Recon to Darrin's 5.11.05 proforma_Hopkins Ridge Prepaid Tran - Interest Earned RY 12ME Feb  '11" xfId="4889" xr:uid="{00000000-0005-0000-0000-000012130000}"/>
    <cellStyle name="_Recon to Darrin's 5.11.05 proforma_Hopkins Ridge Prepaid Tran - Interest Earned RY 12ME Feb  '11 2" xfId="4890" xr:uid="{00000000-0005-0000-0000-000013130000}"/>
    <cellStyle name="_Recon to Darrin's 5.11.05 proforma_Hopkins Ridge Prepaid Tran - Interest Earned RY 12ME Feb  '11_NIM Summary" xfId="4891" xr:uid="{00000000-0005-0000-0000-000014130000}"/>
    <cellStyle name="_Recon to Darrin's 5.11.05 proforma_Hopkins Ridge Prepaid Tran - Interest Earned RY 12ME Feb  '11_NIM Summary 2" xfId="4892" xr:uid="{00000000-0005-0000-0000-000015130000}"/>
    <cellStyle name="_Recon to Darrin's 5.11.05 proforma_Hopkins Ridge Prepaid Tran - Interest Earned RY 12ME Feb  '11_Transmission Workbook for May BOD" xfId="4893" xr:uid="{00000000-0005-0000-0000-000016130000}"/>
    <cellStyle name="_Recon to Darrin's 5.11.05 proforma_Hopkins Ridge Prepaid Tran - Interest Earned RY 12ME Feb  '11_Transmission Workbook for May BOD 2" xfId="4894" xr:uid="{00000000-0005-0000-0000-000017130000}"/>
    <cellStyle name="_Recon to Darrin's 5.11.05 proforma_INPUTS" xfId="4895" xr:uid="{00000000-0005-0000-0000-000018130000}"/>
    <cellStyle name="_Recon to Darrin's 5.11.05 proforma_INPUTS 2" xfId="4896" xr:uid="{00000000-0005-0000-0000-000019130000}"/>
    <cellStyle name="_Recon to Darrin's 5.11.05 proforma_INPUTS 2 2" xfId="4897" xr:uid="{00000000-0005-0000-0000-00001A130000}"/>
    <cellStyle name="_Recon to Darrin's 5.11.05 proforma_INPUTS 3" xfId="4898" xr:uid="{00000000-0005-0000-0000-00001B130000}"/>
    <cellStyle name="_Recon to Darrin's 5.11.05 proforma_NIM Summary" xfId="4899" xr:uid="{00000000-0005-0000-0000-00001C130000}"/>
    <cellStyle name="_Recon to Darrin's 5.11.05 proforma_NIM Summary 09GRC" xfId="4900" xr:uid="{00000000-0005-0000-0000-00001D130000}"/>
    <cellStyle name="_Recon to Darrin's 5.11.05 proforma_NIM Summary 09GRC 2" xfId="4901" xr:uid="{00000000-0005-0000-0000-00001E130000}"/>
    <cellStyle name="_Recon to Darrin's 5.11.05 proforma_NIM Summary 2" xfId="4902" xr:uid="{00000000-0005-0000-0000-00001F130000}"/>
    <cellStyle name="_Recon to Darrin's 5.11.05 proforma_NIM Summary 3" xfId="4903" xr:uid="{00000000-0005-0000-0000-000020130000}"/>
    <cellStyle name="_Recon to Darrin's 5.11.05 proforma_NIM Summary 4" xfId="4904" xr:uid="{00000000-0005-0000-0000-000021130000}"/>
    <cellStyle name="_Recon to Darrin's 5.11.05 proforma_NIM Summary 5" xfId="4905" xr:uid="{00000000-0005-0000-0000-000022130000}"/>
    <cellStyle name="_Recon to Darrin's 5.11.05 proforma_NIM Summary 6" xfId="4906" xr:uid="{00000000-0005-0000-0000-000023130000}"/>
    <cellStyle name="_Recon to Darrin's 5.11.05 proforma_NIM Summary 7" xfId="4907" xr:uid="{00000000-0005-0000-0000-000024130000}"/>
    <cellStyle name="_Recon to Darrin's 5.11.05 proforma_NIM Summary 8" xfId="4908" xr:uid="{00000000-0005-0000-0000-000025130000}"/>
    <cellStyle name="_Recon to Darrin's 5.11.05 proforma_NIM Summary 9" xfId="4909" xr:uid="{00000000-0005-0000-0000-000026130000}"/>
    <cellStyle name="_Recon to Darrin's 5.11.05 proforma_PCA 10 -  Exhibit D from A Kellogg Jan 2011" xfId="4910" xr:uid="{00000000-0005-0000-0000-000027130000}"/>
    <cellStyle name="_Recon to Darrin's 5.11.05 proforma_PCA 10 -  Exhibit D from A Kellogg July 2011" xfId="4911" xr:uid="{00000000-0005-0000-0000-000028130000}"/>
    <cellStyle name="_Recon to Darrin's 5.11.05 proforma_PCA 10 -  Exhibit D from S Free Rcv'd 12-11" xfId="4912" xr:uid="{00000000-0005-0000-0000-000029130000}"/>
    <cellStyle name="_Recon to Darrin's 5.11.05 proforma_PCA 7 - Exhibit D update 11_30_08 (2)" xfId="4913" xr:uid="{00000000-0005-0000-0000-00002A130000}"/>
    <cellStyle name="_Recon to Darrin's 5.11.05 proforma_PCA 7 - Exhibit D update 11_30_08 (2) 2" xfId="4914" xr:uid="{00000000-0005-0000-0000-00002B130000}"/>
    <cellStyle name="_Recon to Darrin's 5.11.05 proforma_PCA 7 - Exhibit D update 11_30_08 (2) 2 2" xfId="4915" xr:uid="{00000000-0005-0000-0000-00002C130000}"/>
    <cellStyle name="_Recon to Darrin's 5.11.05 proforma_PCA 7 - Exhibit D update 11_30_08 (2) 3" xfId="4916" xr:uid="{00000000-0005-0000-0000-00002D130000}"/>
    <cellStyle name="_Recon to Darrin's 5.11.05 proforma_PCA 7 - Exhibit D update 11_30_08 (2) 4" xfId="4917" xr:uid="{00000000-0005-0000-0000-00002E130000}"/>
    <cellStyle name="_Recon to Darrin's 5.11.05 proforma_PCA 7 - Exhibit D update 11_30_08 (2)_NIM Summary" xfId="4918" xr:uid="{00000000-0005-0000-0000-00002F130000}"/>
    <cellStyle name="_Recon to Darrin's 5.11.05 proforma_PCA 7 - Exhibit D update 11_30_08 (2)_NIM Summary 2" xfId="4919" xr:uid="{00000000-0005-0000-0000-000030130000}"/>
    <cellStyle name="_Recon to Darrin's 5.11.05 proforma_PCA 8 - Exhibit D update 12_31_09" xfId="4920" xr:uid="{00000000-0005-0000-0000-000031130000}"/>
    <cellStyle name="_Recon to Darrin's 5.11.05 proforma_PCA 8 - Exhibit D update 12_31_09 2" xfId="4921" xr:uid="{00000000-0005-0000-0000-000032130000}"/>
    <cellStyle name="_Recon to Darrin's 5.11.05 proforma_PCA 9 -  Exhibit D April 2010" xfId="4922" xr:uid="{00000000-0005-0000-0000-000033130000}"/>
    <cellStyle name="_Recon to Darrin's 5.11.05 proforma_PCA 9 -  Exhibit D April 2010 (3)" xfId="4923" xr:uid="{00000000-0005-0000-0000-000034130000}"/>
    <cellStyle name="_Recon to Darrin's 5.11.05 proforma_PCA 9 -  Exhibit D April 2010 (3) 2" xfId="4924" xr:uid="{00000000-0005-0000-0000-000035130000}"/>
    <cellStyle name="_Recon to Darrin's 5.11.05 proforma_PCA 9 -  Exhibit D April 2010 2" xfId="4925" xr:uid="{00000000-0005-0000-0000-000036130000}"/>
    <cellStyle name="_Recon to Darrin's 5.11.05 proforma_PCA 9 -  Exhibit D April 2010 3" xfId="4926" xr:uid="{00000000-0005-0000-0000-000037130000}"/>
    <cellStyle name="_Recon to Darrin's 5.11.05 proforma_PCA 9 -  Exhibit D Feb 2010" xfId="4927" xr:uid="{00000000-0005-0000-0000-000038130000}"/>
    <cellStyle name="_Recon to Darrin's 5.11.05 proforma_PCA 9 -  Exhibit D Feb 2010 2" xfId="4928" xr:uid="{00000000-0005-0000-0000-000039130000}"/>
    <cellStyle name="_Recon to Darrin's 5.11.05 proforma_PCA 9 -  Exhibit D Feb 2010 v2" xfId="4929" xr:uid="{00000000-0005-0000-0000-00003A130000}"/>
    <cellStyle name="_Recon to Darrin's 5.11.05 proforma_PCA 9 -  Exhibit D Feb 2010 v2 2" xfId="4930" xr:uid="{00000000-0005-0000-0000-00003B130000}"/>
    <cellStyle name="_Recon to Darrin's 5.11.05 proforma_PCA 9 -  Exhibit D Feb 2010 WF" xfId="4931" xr:uid="{00000000-0005-0000-0000-00003C130000}"/>
    <cellStyle name="_Recon to Darrin's 5.11.05 proforma_PCA 9 -  Exhibit D Feb 2010 WF 2" xfId="4932" xr:uid="{00000000-0005-0000-0000-00003D130000}"/>
    <cellStyle name="_Recon to Darrin's 5.11.05 proforma_PCA 9 -  Exhibit D Jan 2010" xfId="4933" xr:uid="{00000000-0005-0000-0000-00003E130000}"/>
    <cellStyle name="_Recon to Darrin's 5.11.05 proforma_PCA 9 -  Exhibit D Jan 2010 2" xfId="4934" xr:uid="{00000000-0005-0000-0000-00003F130000}"/>
    <cellStyle name="_Recon to Darrin's 5.11.05 proforma_PCA 9 -  Exhibit D March 2010 (2)" xfId="4935" xr:uid="{00000000-0005-0000-0000-000040130000}"/>
    <cellStyle name="_Recon to Darrin's 5.11.05 proforma_PCA 9 -  Exhibit D March 2010 (2) 2" xfId="4936" xr:uid="{00000000-0005-0000-0000-000041130000}"/>
    <cellStyle name="_Recon to Darrin's 5.11.05 proforma_PCA 9 -  Exhibit D Nov 2010" xfId="4937" xr:uid="{00000000-0005-0000-0000-000042130000}"/>
    <cellStyle name="_Recon to Darrin's 5.11.05 proforma_PCA 9 -  Exhibit D Nov 2010 2" xfId="4938" xr:uid="{00000000-0005-0000-0000-000043130000}"/>
    <cellStyle name="_Recon to Darrin's 5.11.05 proforma_PCA 9 - Exhibit D at August 2010" xfId="4939" xr:uid="{00000000-0005-0000-0000-000044130000}"/>
    <cellStyle name="_Recon to Darrin's 5.11.05 proforma_PCA 9 - Exhibit D at August 2010 2" xfId="4940" xr:uid="{00000000-0005-0000-0000-000045130000}"/>
    <cellStyle name="_Recon to Darrin's 5.11.05 proforma_PCA 9 - Exhibit D June 2010 GRC" xfId="4941" xr:uid="{00000000-0005-0000-0000-000046130000}"/>
    <cellStyle name="_Recon to Darrin's 5.11.05 proforma_PCA 9 - Exhibit D June 2010 GRC 2" xfId="4942" xr:uid="{00000000-0005-0000-0000-000047130000}"/>
    <cellStyle name="_Recon to Darrin's 5.11.05 proforma_Power Costs - Comparison bx Rbtl-Staff-Jt-PC" xfId="4943" xr:uid="{00000000-0005-0000-0000-000048130000}"/>
    <cellStyle name="_Recon to Darrin's 5.11.05 proforma_Power Costs - Comparison bx Rbtl-Staff-Jt-PC 2" xfId="4944" xr:uid="{00000000-0005-0000-0000-000049130000}"/>
    <cellStyle name="_Recon to Darrin's 5.11.05 proforma_Power Costs - Comparison bx Rbtl-Staff-Jt-PC 2 2" xfId="4945" xr:uid="{00000000-0005-0000-0000-00004A130000}"/>
    <cellStyle name="_Recon to Darrin's 5.11.05 proforma_Power Costs - Comparison bx Rbtl-Staff-Jt-PC 3" xfId="4946" xr:uid="{00000000-0005-0000-0000-00004B130000}"/>
    <cellStyle name="_Recon to Darrin's 5.11.05 proforma_Power Costs - Comparison bx Rbtl-Staff-Jt-PC 4" xfId="4947" xr:uid="{00000000-0005-0000-0000-00004C130000}"/>
    <cellStyle name="_Recon to Darrin's 5.11.05 proforma_Power Costs - Comparison bx Rbtl-Staff-Jt-PC_Adj Bench DR 3 for Initial Briefs (Electric)" xfId="4948" xr:uid="{00000000-0005-0000-0000-00004D130000}"/>
    <cellStyle name="_Recon to Darrin's 5.11.05 proforma_Power Costs - Comparison bx Rbtl-Staff-Jt-PC_Adj Bench DR 3 for Initial Briefs (Electric) 2" xfId="4949" xr:uid="{00000000-0005-0000-0000-00004E130000}"/>
    <cellStyle name="_Recon to Darrin's 5.11.05 proforma_Power Costs - Comparison bx Rbtl-Staff-Jt-PC_Adj Bench DR 3 for Initial Briefs (Electric) 2 2" xfId="4950" xr:uid="{00000000-0005-0000-0000-00004F130000}"/>
    <cellStyle name="_Recon to Darrin's 5.11.05 proforma_Power Costs - Comparison bx Rbtl-Staff-Jt-PC_Adj Bench DR 3 for Initial Briefs (Electric) 3" xfId="4951" xr:uid="{00000000-0005-0000-0000-000050130000}"/>
    <cellStyle name="_Recon to Darrin's 5.11.05 proforma_Power Costs - Comparison bx Rbtl-Staff-Jt-PC_Adj Bench DR 3 for Initial Briefs (Electric) 4" xfId="4952" xr:uid="{00000000-0005-0000-0000-000051130000}"/>
    <cellStyle name="_Recon to Darrin's 5.11.05 proforma_Power Costs - Comparison bx Rbtl-Staff-Jt-PC_Electric Rev Req Model (2009 GRC) Rebuttal" xfId="4953" xr:uid="{00000000-0005-0000-0000-000052130000}"/>
    <cellStyle name="_Recon to Darrin's 5.11.05 proforma_Power Costs - Comparison bx Rbtl-Staff-Jt-PC_Electric Rev Req Model (2009 GRC) Rebuttal 2" xfId="4954" xr:uid="{00000000-0005-0000-0000-000053130000}"/>
    <cellStyle name="_Recon to Darrin's 5.11.05 proforma_Power Costs - Comparison bx Rbtl-Staff-Jt-PC_Electric Rev Req Model (2009 GRC) Rebuttal 2 2" xfId="4955" xr:uid="{00000000-0005-0000-0000-000054130000}"/>
    <cellStyle name="_Recon to Darrin's 5.11.05 proforma_Power Costs - Comparison bx Rbtl-Staff-Jt-PC_Electric Rev Req Model (2009 GRC) Rebuttal 3" xfId="4956" xr:uid="{00000000-0005-0000-0000-000055130000}"/>
    <cellStyle name="_Recon to Darrin's 5.11.05 proforma_Power Costs - Comparison bx Rbtl-Staff-Jt-PC_Electric Rev Req Model (2009 GRC) Rebuttal 4" xfId="4957" xr:uid="{00000000-0005-0000-0000-000056130000}"/>
    <cellStyle name="_Recon to Darrin's 5.11.05 proforma_Power Costs - Comparison bx Rbtl-Staff-Jt-PC_Electric Rev Req Model (2009 GRC) Rebuttal REmoval of New  WH Solar AdjustMI" xfId="4958" xr:uid="{00000000-0005-0000-0000-000057130000}"/>
    <cellStyle name="_Recon to Darrin's 5.11.05 proforma_Power Costs - Comparison bx Rbtl-Staff-Jt-PC_Electric Rev Req Model (2009 GRC) Rebuttal REmoval of New  WH Solar AdjustMI 2" xfId="4959" xr:uid="{00000000-0005-0000-0000-000058130000}"/>
    <cellStyle name="_Recon to Darrin's 5.11.05 proforma_Power Costs - Comparison bx Rbtl-Staff-Jt-PC_Electric Rev Req Model (2009 GRC) Rebuttal REmoval of New  WH Solar AdjustMI 2 2" xfId="4960" xr:uid="{00000000-0005-0000-0000-000059130000}"/>
    <cellStyle name="_Recon to Darrin's 5.11.05 proforma_Power Costs - Comparison bx Rbtl-Staff-Jt-PC_Electric Rev Req Model (2009 GRC) Rebuttal REmoval of New  WH Solar AdjustMI 3" xfId="4961" xr:uid="{00000000-0005-0000-0000-00005A130000}"/>
    <cellStyle name="_Recon to Darrin's 5.11.05 proforma_Power Costs - Comparison bx Rbtl-Staff-Jt-PC_Electric Rev Req Model (2009 GRC) Rebuttal REmoval of New  WH Solar AdjustMI 4" xfId="4962" xr:uid="{00000000-0005-0000-0000-00005B130000}"/>
    <cellStyle name="_Recon to Darrin's 5.11.05 proforma_Power Costs - Comparison bx Rbtl-Staff-Jt-PC_Electric Rev Req Model (2009 GRC) Revised 01-18-2010" xfId="4963" xr:uid="{00000000-0005-0000-0000-00005C130000}"/>
    <cellStyle name="_Recon to Darrin's 5.11.05 proforma_Power Costs - Comparison bx Rbtl-Staff-Jt-PC_Electric Rev Req Model (2009 GRC) Revised 01-18-2010 2" xfId="4964" xr:uid="{00000000-0005-0000-0000-00005D130000}"/>
    <cellStyle name="_Recon to Darrin's 5.11.05 proforma_Power Costs - Comparison bx Rbtl-Staff-Jt-PC_Electric Rev Req Model (2009 GRC) Revised 01-18-2010 2 2" xfId="4965" xr:uid="{00000000-0005-0000-0000-00005E130000}"/>
    <cellStyle name="_Recon to Darrin's 5.11.05 proforma_Power Costs - Comparison bx Rbtl-Staff-Jt-PC_Electric Rev Req Model (2009 GRC) Revised 01-18-2010 3" xfId="4966" xr:uid="{00000000-0005-0000-0000-00005F130000}"/>
    <cellStyle name="_Recon to Darrin's 5.11.05 proforma_Power Costs - Comparison bx Rbtl-Staff-Jt-PC_Electric Rev Req Model (2009 GRC) Revised 01-18-2010 4" xfId="4967" xr:uid="{00000000-0005-0000-0000-000060130000}"/>
    <cellStyle name="_Recon to Darrin's 5.11.05 proforma_Power Costs - Comparison bx Rbtl-Staff-Jt-PC_Final Order Electric EXHIBIT A-1" xfId="4968" xr:uid="{00000000-0005-0000-0000-000061130000}"/>
    <cellStyle name="_Recon to Darrin's 5.11.05 proforma_Power Costs - Comparison bx Rbtl-Staff-Jt-PC_Final Order Electric EXHIBIT A-1 2" xfId="4969" xr:uid="{00000000-0005-0000-0000-000062130000}"/>
    <cellStyle name="_Recon to Darrin's 5.11.05 proforma_Power Costs - Comparison bx Rbtl-Staff-Jt-PC_Final Order Electric EXHIBIT A-1 2 2" xfId="4970" xr:uid="{00000000-0005-0000-0000-000063130000}"/>
    <cellStyle name="_Recon to Darrin's 5.11.05 proforma_Power Costs - Comparison bx Rbtl-Staff-Jt-PC_Final Order Electric EXHIBIT A-1 3" xfId="4971" xr:uid="{00000000-0005-0000-0000-000064130000}"/>
    <cellStyle name="_Recon to Darrin's 5.11.05 proforma_Power Costs - Comparison bx Rbtl-Staff-Jt-PC_Final Order Electric EXHIBIT A-1 4" xfId="4972" xr:uid="{00000000-0005-0000-0000-000065130000}"/>
    <cellStyle name="_Recon to Darrin's 5.11.05 proforma_Production Adj 4.37" xfId="4973" xr:uid="{00000000-0005-0000-0000-000066130000}"/>
    <cellStyle name="_Recon to Darrin's 5.11.05 proforma_Production Adj 4.37 2" xfId="4974" xr:uid="{00000000-0005-0000-0000-000067130000}"/>
    <cellStyle name="_Recon to Darrin's 5.11.05 proforma_Production Adj 4.37 2 2" xfId="4975" xr:uid="{00000000-0005-0000-0000-000068130000}"/>
    <cellStyle name="_Recon to Darrin's 5.11.05 proforma_Production Adj 4.37 3" xfId="4976" xr:uid="{00000000-0005-0000-0000-000069130000}"/>
    <cellStyle name="_Recon to Darrin's 5.11.05 proforma_Purchased Power Adj 4.03" xfId="4977" xr:uid="{00000000-0005-0000-0000-00006A130000}"/>
    <cellStyle name="_Recon to Darrin's 5.11.05 proforma_Purchased Power Adj 4.03 2" xfId="4978" xr:uid="{00000000-0005-0000-0000-00006B130000}"/>
    <cellStyle name="_Recon to Darrin's 5.11.05 proforma_Purchased Power Adj 4.03 2 2" xfId="4979" xr:uid="{00000000-0005-0000-0000-00006C130000}"/>
    <cellStyle name="_Recon to Darrin's 5.11.05 proforma_Purchased Power Adj 4.03 3" xfId="4980" xr:uid="{00000000-0005-0000-0000-00006D130000}"/>
    <cellStyle name="_Recon to Darrin's 5.11.05 proforma_Rebuttal Power Costs" xfId="4981" xr:uid="{00000000-0005-0000-0000-00006E130000}"/>
    <cellStyle name="_Recon to Darrin's 5.11.05 proforma_Rebuttal Power Costs 2" xfId="4982" xr:uid="{00000000-0005-0000-0000-00006F130000}"/>
    <cellStyle name="_Recon to Darrin's 5.11.05 proforma_Rebuttal Power Costs 2 2" xfId="4983" xr:uid="{00000000-0005-0000-0000-000070130000}"/>
    <cellStyle name="_Recon to Darrin's 5.11.05 proforma_Rebuttal Power Costs 3" xfId="4984" xr:uid="{00000000-0005-0000-0000-000071130000}"/>
    <cellStyle name="_Recon to Darrin's 5.11.05 proforma_Rebuttal Power Costs 4" xfId="4985" xr:uid="{00000000-0005-0000-0000-000072130000}"/>
    <cellStyle name="_Recon to Darrin's 5.11.05 proforma_Rebuttal Power Costs_Adj Bench DR 3 for Initial Briefs (Electric)" xfId="4986" xr:uid="{00000000-0005-0000-0000-000073130000}"/>
    <cellStyle name="_Recon to Darrin's 5.11.05 proforma_Rebuttal Power Costs_Adj Bench DR 3 for Initial Briefs (Electric) 2" xfId="4987" xr:uid="{00000000-0005-0000-0000-000074130000}"/>
    <cellStyle name="_Recon to Darrin's 5.11.05 proforma_Rebuttal Power Costs_Adj Bench DR 3 for Initial Briefs (Electric) 2 2" xfId="4988" xr:uid="{00000000-0005-0000-0000-000075130000}"/>
    <cellStyle name="_Recon to Darrin's 5.11.05 proforma_Rebuttal Power Costs_Adj Bench DR 3 for Initial Briefs (Electric) 3" xfId="4989" xr:uid="{00000000-0005-0000-0000-000076130000}"/>
    <cellStyle name="_Recon to Darrin's 5.11.05 proforma_Rebuttal Power Costs_Adj Bench DR 3 for Initial Briefs (Electric) 4" xfId="4990" xr:uid="{00000000-0005-0000-0000-000077130000}"/>
    <cellStyle name="_Recon to Darrin's 5.11.05 proforma_Rebuttal Power Costs_Electric Rev Req Model (2009 GRC) Rebuttal" xfId="4991" xr:uid="{00000000-0005-0000-0000-000078130000}"/>
    <cellStyle name="_Recon to Darrin's 5.11.05 proforma_Rebuttal Power Costs_Electric Rev Req Model (2009 GRC) Rebuttal 2" xfId="4992" xr:uid="{00000000-0005-0000-0000-000079130000}"/>
    <cellStyle name="_Recon to Darrin's 5.11.05 proforma_Rebuttal Power Costs_Electric Rev Req Model (2009 GRC) Rebuttal 2 2" xfId="4993" xr:uid="{00000000-0005-0000-0000-00007A130000}"/>
    <cellStyle name="_Recon to Darrin's 5.11.05 proforma_Rebuttal Power Costs_Electric Rev Req Model (2009 GRC) Rebuttal 3" xfId="4994" xr:uid="{00000000-0005-0000-0000-00007B130000}"/>
    <cellStyle name="_Recon to Darrin's 5.11.05 proforma_Rebuttal Power Costs_Electric Rev Req Model (2009 GRC) Rebuttal 4" xfId="4995" xr:uid="{00000000-0005-0000-0000-00007C130000}"/>
    <cellStyle name="_Recon to Darrin's 5.11.05 proforma_Rebuttal Power Costs_Electric Rev Req Model (2009 GRC) Rebuttal REmoval of New  WH Solar AdjustMI" xfId="4996" xr:uid="{00000000-0005-0000-0000-00007D130000}"/>
    <cellStyle name="_Recon to Darrin's 5.11.05 proforma_Rebuttal Power Costs_Electric Rev Req Model (2009 GRC) Rebuttal REmoval of New  WH Solar AdjustMI 2" xfId="4997" xr:uid="{00000000-0005-0000-0000-00007E130000}"/>
    <cellStyle name="_Recon to Darrin's 5.11.05 proforma_Rebuttal Power Costs_Electric Rev Req Model (2009 GRC) Rebuttal REmoval of New  WH Solar AdjustMI 2 2" xfId="4998" xr:uid="{00000000-0005-0000-0000-00007F130000}"/>
    <cellStyle name="_Recon to Darrin's 5.11.05 proforma_Rebuttal Power Costs_Electric Rev Req Model (2009 GRC) Rebuttal REmoval of New  WH Solar AdjustMI 3" xfId="4999" xr:uid="{00000000-0005-0000-0000-000080130000}"/>
    <cellStyle name="_Recon to Darrin's 5.11.05 proforma_Rebuttal Power Costs_Electric Rev Req Model (2009 GRC) Rebuttal REmoval of New  WH Solar AdjustMI 4" xfId="5000" xr:uid="{00000000-0005-0000-0000-000081130000}"/>
    <cellStyle name="_Recon to Darrin's 5.11.05 proforma_Rebuttal Power Costs_Electric Rev Req Model (2009 GRC) Revised 01-18-2010" xfId="5001" xr:uid="{00000000-0005-0000-0000-000082130000}"/>
    <cellStyle name="_Recon to Darrin's 5.11.05 proforma_Rebuttal Power Costs_Electric Rev Req Model (2009 GRC) Revised 01-18-2010 2" xfId="5002" xr:uid="{00000000-0005-0000-0000-000083130000}"/>
    <cellStyle name="_Recon to Darrin's 5.11.05 proforma_Rebuttal Power Costs_Electric Rev Req Model (2009 GRC) Revised 01-18-2010 2 2" xfId="5003" xr:uid="{00000000-0005-0000-0000-000084130000}"/>
    <cellStyle name="_Recon to Darrin's 5.11.05 proforma_Rebuttal Power Costs_Electric Rev Req Model (2009 GRC) Revised 01-18-2010 3" xfId="5004" xr:uid="{00000000-0005-0000-0000-000085130000}"/>
    <cellStyle name="_Recon to Darrin's 5.11.05 proforma_Rebuttal Power Costs_Electric Rev Req Model (2009 GRC) Revised 01-18-2010 4" xfId="5005" xr:uid="{00000000-0005-0000-0000-000086130000}"/>
    <cellStyle name="_Recon to Darrin's 5.11.05 proforma_Rebuttal Power Costs_Final Order Electric EXHIBIT A-1" xfId="5006" xr:uid="{00000000-0005-0000-0000-000087130000}"/>
    <cellStyle name="_Recon to Darrin's 5.11.05 proforma_Rebuttal Power Costs_Final Order Electric EXHIBIT A-1 2" xfId="5007" xr:uid="{00000000-0005-0000-0000-000088130000}"/>
    <cellStyle name="_Recon to Darrin's 5.11.05 proforma_Rebuttal Power Costs_Final Order Electric EXHIBIT A-1 2 2" xfId="5008" xr:uid="{00000000-0005-0000-0000-000089130000}"/>
    <cellStyle name="_Recon to Darrin's 5.11.05 proforma_Rebuttal Power Costs_Final Order Electric EXHIBIT A-1 3" xfId="5009" xr:uid="{00000000-0005-0000-0000-00008A130000}"/>
    <cellStyle name="_Recon to Darrin's 5.11.05 proforma_Rebuttal Power Costs_Final Order Electric EXHIBIT A-1 4" xfId="5010" xr:uid="{00000000-0005-0000-0000-00008B130000}"/>
    <cellStyle name="_Recon to Darrin's 5.11.05 proforma_ROR &amp; CONV FACTOR" xfId="5011" xr:uid="{00000000-0005-0000-0000-00008C130000}"/>
    <cellStyle name="_Recon to Darrin's 5.11.05 proforma_ROR &amp; CONV FACTOR 2" xfId="5012" xr:uid="{00000000-0005-0000-0000-00008D130000}"/>
    <cellStyle name="_Recon to Darrin's 5.11.05 proforma_ROR &amp; CONV FACTOR 2 2" xfId="5013" xr:uid="{00000000-0005-0000-0000-00008E130000}"/>
    <cellStyle name="_Recon to Darrin's 5.11.05 proforma_ROR &amp; CONV FACTOR 3" xfId="5014" xr:uid="{00000000-0005-0000-0000-00008F130000}"/>
    <cellStyle name="_Recon to Darrin's 5.11.05 proforma_ROR 5.02" xfId="5015" xr:uid="{00000000-0005-0000-0000-000090130000}"/>
    <cellStyle name="_Recon to Darrin's 5.11.05 proforma_ROR 5.02 2" xfId="5016" xr:uid="{00000000-0005-0000-0000-000091130000}"/>
    <cellStyle name="_Recon to Darrin's 5.11.05 proforma_ROR 5.02 2 2" xfId="5017" xr:uid="{00000000-0005-0000-0000-000092130000}"/>
    <cellStyle name="_Recon to Darrin's 5.11.05 proforma_ROR 5.02 3" xfId="5018" xr:uid="{00000000-0005-0000-0000-000093130000}"/>
    <cellStyle name="_Recon to Darrin's 5.11.05 proforma_Transmission Workbook for May BOD" xfId="5019" xr:uid="{00000000-0005-0000-0000-000094130000}"/>
    <cellStyle name="_Recon to Darrin's 5.11.05 proforma_Transmission Workbook for May BOD 2" xfId="5020" xr:uid="{00000000-0005-0000-0000-000095130000}"/>
    <cellStyle name="_Recon to Darrin's 5.11.05 proforma_Wind Integration 10GRC" xfId="5021" xr:uid="{00000000-0005-0000-0000-000096130000}"/>
    <cellStyle name="_Recon to Darrin's 5.11.05 proforma_Wind Integration 10GRC 2" xfId="5022" xr:uid="{00000000-0005-0000-0000-000097130000}"/>
    <cellStyle name="_Revenue" xfId="5023" xr:uid="{00000000-0005-0000-0000-000098130000}"/>
    <cellStyle name="_Revenue_2.01G Temp Normalization(C) NEW WAY DM" xfId="5024" xr:uid="{00000000-0005-0000-0000-000099130000}"/>
    <cellStyle name="_Revenue_2.02G Revenues and Expenses NEW WAY DM" xfId="5025" xr:uid="{00000000-0005-0000-0000-00009A130000}"/>
    <cellStyle name="_Revenue_4.01G Temp Normalization (C)" xfId="5026" xr:uid="{00000000-0005-0000-0000-00009B130000}"/>
    <cellStyle name="_Revenue_4.01G Temp Normalization(HC)" xfId="5027" xr:uid="{00000000-0005-0000-0000-00009C130000}"/>
    <cellStyle name="_Revenue_4.01G Temp Normalization(HC)new" xfId="5028" xr:uid="{00000000-0005-0000-0000-00009D130000}"/>
    <cellStyle name="_Revenue_4.01G Temp Normalization(not used)" xfId="5029" xr:uid="{00000000-0005-0000-0000-00009E130000}"/>
    <cellStyle name="_Revenue_Book1" xfId="5030" xr:uid="{00000000-0005-0000-0000-00009F130000}"/>
    <cellStyle name="_Revenue_Data" xfId="5031" xr:uid="{00000000-0005-0000-0000-0000A0130000}"/>
    <cellStyle name="_Revenue_Data_1" xfId="5032" xr:uid="{00000000-0005-0000-0000-0000A1130000}"/>
    <cellStyle name="_Revenue_Data_Pro Forma Rev 09 GRC" xfId="5033" xr:uid="{00000000-0005-0000-0000-0000A2130000}"/>
    <cellStyle name="_Revenue_Data_Pro Forma Rev 2010 GRC" xfId="5034" xr:uid="{00000000-0005-0000-0000-0000A3130000}"/>
    <cellStyle name="_Revenue_Data_Pro Forma Rev 2010 GRC_Preliminary" xfId="5035" xr:uid="{00000000-0005-0000-0000-0000A4130000}"/>
    <cellStyle name="_Revenue_Data_Revenue (Feb 09 - Jan 10)" xfId="5036" xr:uid="{00000000-0005-0000-0000-0000A5130000}"/>
    <cellStyle name="_Revenue_Data_Revenue (Jan 09 - Dec 09)" xfId="5037" xr:uid="{00000000-0005-0000-0000-0000A6130000}"/>
    <cellStyle name="_Revenue_Data_Revenue (Mar 09 - Feb 10)" xfId="5038" xr:uid="{00000000-0005-0000-0000-0000A7130000}"/>
    <cellStyle name="_Revenue_Data_Volume Exhibit (Jan09 - Dec09)" xfId="5039" xr:uid="{00000000-0005-0000-0000-0000A8130000}"/>
    <cellStyle name="_Revenue_Mins" xfId="5040" xr:uid="{00000000-0005-0000-0000-0000A9130000}"/>
    <cellStyle name="_Revenue_Pro Forma Rev 07 GRC" xfId="5041" xr:uid="{00000000-0005-0000-0000-0000AA130000}"/>
    <cellStyle name="_Revenue_Pro Forma Rev 08 GRC" xfId="5042" xr:uid="{00000000-0005-0000-0000-0000AB130000}"/>
    <cellStyle name="_Revenue_Pro Forma Rev 09 GRC" xfId="5043" xr:uid="{00000000-0005-0000-0000-0000AC130000}"/>
    <cellStyle name="_Revenue_Pro Forma Rev 2010 GRC" xfId="5044" xr:uid="{00000000-0005-0000-0000-0000AD130000}"/>
    <cellStyle name="_Revenue_Pro Forma Rev 2010 GRC_Preliminary" xfId="5045" xr:uid="{00000000-0005-0000-0000-0000AE130000}"/>
    <cellStyle name="_Revenue_Revenue (Feb 09 - Jan 10)" xfId="5046" xr:uid="{00000000-0005-0000-0000-0000AF130000}"/>
    <cellStyle name="_Revenue_Revenue (Jan 09 - Dec 09)" xfId="5047" xr:uid="{00000000-0005-0000-0000-0000B0130000}"/>
    <cellStyle name="_Revenue_Revenue (Mar 09 - Feb 10)" xfId="5048" xr:uid="{00000000-0005-0000-0000-0000B1130000}"/>
    <cellStyle name="_Revenue_Revenue Proforma_Restating Gas 11-16-07" xfId="5049" xr:uid="{00000000-0005-0000-0000-0000B2130000}"/>
    <cellStyle name="_Revenue_Sheet2" xfId="5050" xr:uid="{00000000-0005-0000-0000-0000B3130000}"/>
    <cellStyle name="_Revenue_Therms Data" xfId="5051" xr:uid="{00000000-0005-0000-0000-0000B4130000}"/>
    <cellStyle name="_Revenue_Therms Data Rerun" xfId="5052" xr:uid="{00000000-0005-0000-0000-0000B5130000}"/>
    <cellStyle name="_Revenue_Volume Exhibit (Jan09 - Dec09)" xfId="5053" xr:uid="{00000000-0005-0000-0000-0000B6130000}"/>
    <cellStyle name="_x0013__Scenario 1 REC vs PTC Offset" xfId="5054" xr:uid="{00000000-0005-0000-0000-0000B7130000}"/>
    <cellStyle name="_x0013__Scenario 3" xfId="5055" xr:uid="{00000000-0005-0000-0000-0000B8130000}"/>
    <cellStyle name="_Sumas Proforma - 11-09-07" xfId="5056" xr:uid="{00000000-0005-0000-0000-0000B9130000}"/>
    <cellStyle name="_Sumas Proforma - 11-09-07 2" xfId="5057" xr:uid="{00000000-0005-0000-0000-0000BA130000}"/>
    <cellStyle name="_Sumas Property Taxes v1" xfId="5058" xr:uid="{00000000-0005-0000-0000-0000BB130000}"/>
    <cellStyle name="_Sumas Property Taxes v1 2" xfId="5059" xr:uid="{00000000-0005-0000-0000-0000BC130000}"/>
    <cellStyle name="_Tenaska Comparison" xfId="5060" xr:uid="{00000000-0005-0000-0000-0000BD130000}"/>
    <cellStyle name="_Tenaska Comparison 2" xfId="5061" xr:uid="{00000000-0005-0000-0000-0000BE130000}"/>
    <cellStyle name="_Tenaska Comparison 2 2" xfId="5062" xr:uid="{00000000-0005-0000-0000-0000BF130000}"/>
    <cellStyle name="_Tenaska Comparison 2 2 2" xfId="5063" xr:uid="{00000000-0005-0000-0000-0000C0130000}"/>
    <cellStyle name="_Tenaska Comparison 2 3" xfId="5064" xr:uid="{00000000-0005-0000-0000-0000C1130000}"/>
    <cellStyle name="_Tenaska Comparison 3" xfId="5065" xr:uid="{00000000-0005-0000-0000-0000C2130000}"/>
    <cellStyle name="_Tenaska Comparison 3 2" xfId="5066" xr:uid="{00000000-0005-0000-0000-0000C3130000}"/>
    <cellStyle name="_Tenaska Comparison 4" xfId="5067" xr:uid="{00000000-0005-0000-0000-0000C4130000}"/>
    <cellStyle name="_Tenaska Comparison 4 2" xfId="5068" xr:uid="{00000000-0005-0000-0000-0000C5130000}"/>
    <cellStyle name="_Tenaska Comparison 5" xfId="5069" xr:uid="{00000000-0005-0000-0000-0000C6130000}"/>
    <cellStyle name="_Tenaska Comparison_(C) WHE Proforma with ITC cash grant 10 Yr Amort_for deferral_102809" xfId="5070" xr:uid="{00000000-0005-0000-0000-0000C7130000}"/>
    <cellStyle name="_Tenaska Comparison_(C) WHE Proforma with ITC cash grant 10 Yr Amort_for deferral_102809 2" xfId="5071" xr:uid="{00000000-0005-0000-0000-0000C8130000}"/>
    <cellStyle name="_Tenaska Comparison_(C) WHE Proforma with ITC cash grant 10 Yr Amort_for deferral_102809 2 2" xfId="5072" xr:uid="{00000000-0005-0000-0000-0000C9130000}"/>
    <cellStyle name="_Tenaska Comparison_(C) WHE Proforma with ITC cash grant 10 Yr Amort_for deferral_102809 3" xfId="5073" xr:uid="{00000000-0005-0000-0000-0000CA130000}"/>
    <cellStyle name="_Tenaska Comparison_(C) WHE Proforma with ITC cash grant 10 Yr Amort_for deferral_102809 4" xfId="5074" xr:uid="{00000000-0005-0000-0000-0000CB130000}"/>
    <cellStyle name="_Tenaska Comparison_(C) WHE Proforma with ITC cash grant 10 Yr Amort_for deferral_102809_16.07E Wild Horse Wind Expansionwrkingfile" xfId="5075" xr:uid="{00000000-0005-0000-0000-0000CC130000}"/>
    <cellStyle name="_Tenaska Comparison_(C) WHE Proforma with ITC cash grant 10 Yr Amort_for deferral_102809_16.07E Wild Horse Wind Expansionwrkingfile 2" xfId="5076" xr:uid="{00000000-0005-0000-0000-0000CD130000}"/>
    <cellStyle name="_Tenaska Comparison_(C) WHE Proforma with ITC cash grant 10 Yr Amort_for deferral_102809_16.07E Wild Horse Wind Expansionwrkingfile 2 2" xfId="5077" xr:uid="{00000000-0005-0000-0000-0000CE130000}"/>
    <cellStyle name="_Tenaska Comparison_(C) WHE Proforma with ITC cash grant 10 Yr Amort_for deferral_102809_16.07E Wild Horse Wind Expansionwrkingfile 3" xfId="5078" xr:uid="{00000000-0005-0000-0000-0000CF130000}"/>
    <cellStyle name="_Tenaska Comparison_(C) WHE Proforma with ITC cash grant 10 Yr Amort_for deferral_102809_16.07E Wild Horse Wind Expansionwrkingfile 4" xfId="5079" xr:uid="{00000000-0005-0000-0000-0000D0130000}"/>
    <cellStyle name="_Tenaska Comparison_(C) WHE Proforma with ITC cash grant 10 Yr Amort_for deferral_102809_16.07E Wild Horse Wind Expansionwrkingfile SF" xfId="5080" xr:uid="{00000000-0005-0000-0000-0000D1130000}"/>
    <cellStyle name="_Tenaska Comparison_(C) WHE Proforma with ITC cash grant 10 Yr Amort_for deferral_102809_16.07E Wild Horse Wind Expansionwrkingfile SF 2" xfId="5081" xr:uid="{00000000-0005-0000-0000-0000D2130000}"/>
    <cellStyle name="_Tenaska Comparison_(C) WHE Proforma with ITC cash grant 10 Yr Amort_for deferral_102809_16.07E Wild Horse Wind Expansionwrkingfile SF 2 2" xfId="5082" xr:uid="{00000000-0005-0000-0000-0000D3130000}"/>
    <cellStyle name="_Tenaska Comparison_(C) WHE Proforma with ITC cash grant 10 Yr Amort_for deferral_102809_16.07E Wild Horse Wind Expansionwrkingfile SF 3" xfId="5083" xr:uid="{00000000-0005-0000-0000-0000D4130000}"/>
    <cellStyle name="_Tenaska Comparison_(C) WHE Proforma with ITC cash grant 10 Yr Amort_for deferral_102809_16.07E Wild Horse Wind Expansionwrkingfile SF 4" xfId="5084" xr:uid="{00000000-0005-0000-0000-0000D5130000}"/>
    <cellStyle name="_Tenaska Comparison_(C) WHE Proforma with ITC cash grant 10 Yr Amort_for deferral_102809_16.37E Wild Horse Expansion DeferralRevwrkingfile SF" xfId="5085" xr:uid="{00000000-0005-0000-0000-0000D6130000}"/>
    <cellStyle name="_Tenaska Comparison_(C) WHE Proforma with ITC cash grant 10 Yr Amort_for deferral_102809_16.37E Wild Horse Expansion DeferralRevwrkingfile SF 2" xfId="5086" xr:uid="{00000000-0005-0000-0000-0000D7130000}"/>
    <cellStyle name="_Tenaska Comparison_(C) WHE Proforma with ITC cash grant 10 Yr Amort_for deferral_102809_16.37E Wild Horse Expansion DeferralRevwrkingfile SF 2 2" xfId="5087" xr:uid="{00000000-0005-0000-0000-0000D8130000}"/>
    <cellStyle name="_Tenaska Comparison_(C) WHE Proforma with ITC cash grant 10 Yr Amort_for deferral_102809_16.37E Wild Horse Expansion DeferralRevwrkingfile SF 3" xfId="5088" xr:uid="{00000000-0005-0000-0000-0000D9130000}"/>
    <cellStyle name="_Tenaska Comparison_(C) WHE Proforma with ITC cash grant 10 Yr Amort_for deferral_102809_16.37E Wild Horse Expansion DeferralRevwrkingfile SF 4" xfId="5089" xr:uid="{00000000-0005-0000-0000-0000DA130000}"/>
    <cellStyle name="_Tenaska Comparison_(C) WHE Proforma with ITC cash grant 10 Yr Amort_for rebuttal_120709" xfId="5090" xr:uid="{00000000-0005-0000-0000-0000DB130000}"/>
    <cellStyle name="_Tenaska Comparison_(C) WHE Proforma with ITC cash grant 10 Yr Amort_for rebuttal_120709 2" xfId="5091" xr:uid="{00000000-0005-0000-0000-0000DC130000}"/>
    <cellStyle name="_Tenaska Comparison_(C) WHE Proforma with ITC cash grant 10 Yr Amort_for rebuttal_120709 2 2" xfId="5092" xr:uid="{00000000-0005-0000-0000-0000DD130000}"/>
    <cellStyle name="_Tenaska Comparison_(C) WHE Proforma with ITC cash grant 10 Yr Amort_for rebuttal_120709 3" xfId="5093" xr:uid="{00000000-0005-0000-0000-0000DE130000}"/>
    <cellStyle name="_Tenaska Comparison_(C) WHE Proforma with ITC cash grant 10 Yr Amort_for rebuttal_120709 4" xfId="5094" xr:uid="{00000000-0005-0000-0000-0000DF130000}"/>
    <cellStyle name="_Tenaska Comparison_04.07E Wild Horse Wind Expansion" xfId="5095" xr:uid="{00000000-0005-0000-0000-0000E0130000}"/>
    <cellStyle name="_Tenaska Comparison_04.07E Wild Horse Wind Expansion 2" xfId="5096" xr:uid="{00000000-0005-0000-0000-0000E1130000}"/>
    <cellStyle name="_Tenaska Comparison_04.07E Wild Horse Wind Expansion 2 2" xfId="5097" xr:uid="{00000000-0005-0000-0000-0000E2130000}"/>
    <cellStyle name="_Tenaska Comparison_04.07E Wild Horse Wind Expansion 3" xfId="5098" xr:uid="{00000000-0005-0000-0000-0000E3130000}"/>
    <cellStyle name="_Tenaska Comparison_04.07E Wild Horse Wind Expansion 4" xfId="5099" xr:uid="{00000000-0005-0000-0000-0000E4130000}"/>
    <cellStyle name="_Tenaska Comparison_04.07E Wild Horse Wind Expansion_16.07E Wild Horse Wind Expansionwrkingfile" xfId="5100" xr:uid="{00000000-0005-0000-0000-0000E5130000}"/>
    <cellStyle name="_Tenaska Comparison_04.07E Wild Horse Wind Expansion_16.07E Wild Horse Wind Expansionwrkingfile 2" xfId="5101" xr:uid="{00000000-0005-0000-0000-0000E6130000}"/>
    <cellStyle name="_Tenaska Comparison_04.07E Wild Horse Wind Expansion_16.07E Wild Horse Wind Expansionwrkingfile 2 2" xfId="5102" xr:uid="{00000000-0005-0000-0000-0000E7130000}"/>
    <cellStyle name="_Tenaska Comparison_04.07E Wild Horse Wind Expansion_16.07E Wild Horse Wind Expansionwrkingfile 3" xfId="5103" xr:uid="{00000000-0005-0000-0000-0000E8130000}"/>
    <cellStyle name="_Tenaska Comparison_04.07E Wild Horse Wind Expansion_16.07E Wild Horse Wind Expansionwrkingfile 4" xfId="5104" xr:uid="{00000000-0005-0000-0000-0000E9130000}"/>
    <cellStyle name="_Tenaska Comparison_04.07E Wild Horse Wind Expansion_16.07E Wild Horse Wind Expansionwrkingfile SF" xfId="5105" xr:uid="{00000000-0005-0000-0000-0000EA130000}"/>
    <cellStyle name="_Tenaska Comparison_04.07E Wild Horse Wind Expansion_16.07E Wild Horse Wind Expansionwrkingfile SF 2" xfId="5106" xr:uid="{00000000-0005-0000-0000-0000EB130000}"/>
    <cellStyle name="_Tenaska Comparison_04.07E Wild Horse Wind Expansion_16.07E Wild Horse Wind Expansionwrkingfile SF 2 2" xfId="5107" xr:uid="{00000000-0005-0000-0000-0000EC130000}"/>
    <cellStyle name="_Tenaska Comparison_04.07E Wild Horse Wind Expansion_16.07E Wild Horse Wind Expansionwrkingfile SF 3" xfId="5108" xr:uid="{00000000-0005-0000-0000-0000ED130000}"/>
    <cellStyle name="_Tenaska Comparison_04.07E Wild Horse Wind Expansion_16.07E Wild Horse Wind Expansionwrkingfile SF 4" xfId="5109" xr:uid="{00000000-0005-0000-0000-0000EE130000}"/>
    <cellStyle name="_Tenaska Comparison_04.07E Wild Horse Wind Expansion_16.37E Wild Horse Expansion DeferralRevwrkingfile SF" xfId="5110" xr:uid="{00000000-0005-0000-0000-0000EF130000}"/>
    <cellStyle name="_Tenaska Comparison_04.07E Wild Horse Wind Expansion_16.37E Wild Horse Expansion DeferralRevwrkingfile SF 2" xfId="5111" xr:uid="{00000000-0005-0000-0000-0000F0130000}"/>
    <cellStyle name="_Tenaska Comparison_04.07E Wild Horse Wind Expansion_16.37E Wild Horse Expansion DeferralRevwrkingfile SF 2 2" xfId="5112" xr:uid="{00000000-0005-0000-0000-0000F1130000}"/>
    <cellStyle name="_Tenaska Comparison_04.07E Wild Horse Wind Expansion_16.37E Wild Horse Expansion DeferralRevwrkingfile SF 3" xfId="5113" xr:uid="{00000000-0005-0000-0000-0000F2130000}"/>
    <cellStyle name="_Tenaska Comparison_04.07E Wild Horse Wind Expansion_16.37E Wild Horse Expansion DeferralRevwrkingfile SF 4" xfId="5114" xr:uid="{00000000-0005-0000-0000-0000F3130000}"/>
    <cellStyle name="_Tenaska Comparison_16.07E Wild Horse Wind Expansionwrkingfile" xfId="5115" xr:uid="{00000000-0005-0000-0000-0000F4130000}"/>
    <cellStyle name="_Tenaska Comparison_16.07E Wild Horse Wind Expansionwrkingfile 2" xfId="5116" xr:uid="{00000000-0005-0000-0000-0000F5130000}"/>
    <cellStyle name="_Tenaska Comparison_16.07E Wild Horse Wind Expansionwrkingfile 2 2" xfId="5117" xr:uid="{00000000-0005-0000-0000-0000F6130000}"/>
    <cellStyle name="_Tenaska Comparison_16.07E Wild Horse Wind Expansionwrkingfile 3" xfId="5118" xr:uid="{00000000-0005-0000-0000-0000F7130000}"/>
    <cellStyle name="_Tenaska Comparison_16.07E Wild Horse Wind Expansionwrkingfile 4" xfId="5119" xr:uid="{00000000-0005-0000-0000-0000F8130000}"/>
    <cellStyle name="_Tenaska Comparison_16.07E Wild Horse Wind Expansionwrkingfile SF" xfId="5120" xr:uid="{00000000-0005-0000-0000-0000F9130000}"/>
    <cellStyle name="_Tenaska Comparison_16.07E Wild Horse Wind Expansionwrkingfile SF 2" xfId="5121" xr:uid="{00000000-0005-0000-0000-0000FA130000}"/>
    <cellStyle name="_Tenaska Comparison_16.07E Wild Horse Wind Expansionwrkingfile SF 2 2" xfId="5122" xr:uid="{00000000-0005-0000-0000-0000FB130000}"/>
    <cellStyle name="_Tenaska Comparison_16.07E Wild Horse Wind Expansionwrkingfile SF 3" xfId="5123" xr:uid="{00000000-0005-0000-0000-0000FC130000}"/>
    <cellStyle name="_Tenaska Comparison_16.07E Wild Horse Wind Expansionwrkingfile SF 4" xfId="5124" xr:uid="{00000000-0005-0000-0000-0000FD130000}"/>
    <cellStyle name="_Tenaska Comparison_16.37E Wild Horse Expansion DeferralRevwrkingfile SF" xfId="5125" xr:uid="{00000000-0005-0000-0000-0000FE130000}"/>
    <cellStyle name="_Tenaska Comparison_16.37E Wild Horse Expansion DeferralRevwrkingfile SF 2" xfId="5126" xr:uid="{00000000-0005-0000-0000-0000FF130000}"/>
    <cellStyle name="_Tenaska Comparison_16.37E Wild Horse Expansion DeferralRevwrkingfile SF 2 2" xfId="5127" xr:uid="{00000000-0005-0000-0000-000000140000}"/>
    <cellStyle name="_Tenaska Comparison_16.37E Wild Horse Expansion DeferralRevwrkingfile SF 3" xfId="5128" xr:uid="{00000000-0005-0000-0000-000001140000}"/>
    <cellStyle name="_Tenaska Comparison_16.37E Wild Horse Expansion DeferralRevwrkingfile SF 4" xfId="5129" xr:uid="{00000000-0005-0000-0000-000002140000}"/>
    <cellStyle name="_Tenaska Comparison_2009 Compliance Filing PCA Exhibits for GRC" xfId="5130" xr:uid="{00000000-0005-0000-0000-000003140000}"/>
    <cellStyle name="_Tenaska Comparison_2009 Compliance Filing PCA Exhibits for GRC 2" xfId="5131" xr:uid="{00000000-0005-0000-0000-000004140000}"/>
    <cellStyle name="_Tenaska Comparison_2009 GRC Compl Filing - Exhibit D" xfId="5132" xr:uid="{00000000-0005-0000-0000-000005140000}"/>
    <cellStyle name="_Tenaska Comparison_2009 GRC Compl Filing - Exhibit D 2" xfId="5133" xr:uid="{00000000-0005-0000-0000-000006140000}"/>
    <cellStyle name="_Tenaska Comparison_2009 GRC Compl Filing - Exhibit D 3" xfId="5134" xr:uid="{00000000-0005-0000-0000-000007140000}"/>
    <cellStyle name="_Tenaska Comparison_3.01 Income Statement" xfId="5135" xr:uid="{00000000-0005-0000-0000-000008140000}"/>
    <cellStyle name="_Tenaska Comparison_4 31 Regulatory Assets and Liabilities  7 06- Exhibit D" xfId="5136" xr:uid="{00000000-0005-0000-0000-000009140000}"/>
    <cellStyle name="_Tenaska Comparison_4 31 Regulatory Assets and Liabilities  7 06- Exhibit D 2" xfId="5137" xr:uid="{00000000-0005-0000-0000-00000A140000}"/>
    <cellStyle name="_Tenaska Comparison_4 31 Regulatory Assets and Liabilities  7 06- Exhibit D 2 2" xfId="5138" xr:uid="{00000000-0005-0000-0000-00000B140000}"/>
    <cellStyle name="_Tenaska Comparison_4 31 Regulatory Assets and Liabilities  7 06- Exhibit D 3" xfId="5139" xr:uid="{00000000-0005-0000-0000-00000C140000}"/>
    <cellStyle name="_Tenaska Comparison_4 31 Regulatory Assets and Liabilities  7 06- Exhibit D 4" xfId="5140" xr:uid="{00000000-0005-0000-0000-00000D140000}"/>
    <cellStyle name="_Tenaska Comparison_4 31 Regulatory Assets and Liabilities  7 06- Exhibit D_NIM Summary" xfId="5141" xr:uid="{00000000-0005-0000-0000-00000E140000}"/>
    <cellStyle name="_Tenaska Comparison_4 31 Regulatory Assets and Liabilities  7 06- Exhibit D_NIM Summary 2" xfId="5142" xr:uid="{00000000-0005-0000-0000-00000F140000}"/>
    <cellStyle name="_Tenaska Comparison_4 32 Regulatory Assets and Liabilities  7 06- Exhibit D" xfId="5143" xr:uid="{00000000-0005-0000-0000-000010140000}"/>
    <cellStyle name="_Tenaska Comparison_4 32 Regulatory Assets and Liabilities  7 06- Exhibit D 2" xfId="5144" xr:uid="{00000000-0005-0000-0000-000011140000}"/>
    <cellStyle name="_Tenaska Comparison_4 32 Regulatory Assets and Liabilities  7 06- Exhibit D 2 2" xfId="5145" xr:uid="{00000000-0005-0000-0000-000012140000}"/>
    <cellStyle name="_Tenaska Comparison_4 32 Regulatory Assets and Liabilities  7 06- Exhibit D 3" xfId="5146" xr:uid="{00000000-0005-0000-0000-000013140000}"/>
    <cellStyle name="_Tenaska Comparison_4 32 Regulatory Assets and Liabilities  7 06- Exhibit D 4" xfId="5147" xr:uid="{00000000-0005-0000-0000-000014140000}"/>
    <cellStyle name="_Tenaska Comparison_4 32 Regulatory Assets and Liabilities  7 06- Exhibit D_NIM Summary" xfId="5148" xr:uid="{00000000-0005-0000-0000-000015140000}"/>
    <cellStyle name="_Tenaska Comparison_4 32 Regulatory Assets and Liabilities  7 06- Exhibit D_NIM Summary 2" xfId="5149" xr:uid="{00000000-0005-0000-0000-000016140000}"/>
    <cellStyle name="_Tenaska Comparison_AURORA Total New" xfId="5150" xr:uid="{00000000-0005-0000-0000-000017140000}"/>
    <cellStyle name="_Tenaska Comparison_AURORA Total New 2" xfId="5151" xr:uid="{00000000-0005-0000-0000-000018140000}"/>
    <cellStyle name="_Tenaska Comparison_Book2" xfId="5152" xr:uid="{00000000-0005-0000-0000-000019140000}"/>
    <cellStyle name="_Tenaska Comparison_Book2 2" xfId="5153" xr:uid="{00000000-0005-0000-0000-00001A140000}"/>
    <cellStyle name="_Tenaska Comparison_Book2 2 2" xfId="5154" xr:uid="{00000000-0005-0000-0000-00001B140000}"/>
    <cellStyle name="_Tenaska Comparison_Book2 3" xfId="5155" xr:uid="{00000000-0005-0000-0000-00001C140000}"/>
    <cellStyle name="_Tenaska Comparison_Book2 4" xfId="5156" xr:uid="{00000000-0005-0000-0000-00001D140000}"/>
    <cellStyle name="_Tenaska Comparison_Book2_Adj Bench DR 3 for Initial Briefs (Electric)" xfId="5157" xr:uid="{00000000-0005-0000-0000-00001E140000}"/>
    <cellStyle name="_Tenaska Comparison_Book2_Adj Bench DR 3 for Initial Briefs (Electric) 2" xfId="5158" xr:uid="{00000000-0005-0000-0000-00001F140000}"/>
    <cellStyle name="_Tenaska Comparison_Book2_Adj Bench DR 3 for Initial Briefs (Electric) 2 2" xfId="5159" xr:uid="{00000000-0005-0000-0000-000020140000}"/>
    <cellStyle name="_Tenaska Comparison_Book2_Adj Bench DR 3 for Initial Briefs (Electric) 3" xfId="5160" xr:uid="{00000000-0005-0000-0000-000021140000}"/>
    <cellStyle name="_Tenaska Comparison_Book2_Adj Bench DR 3 for Initial Briefs (Electric) 4" xfId="5161" xr:uid="{00000000-0005-0000-0000-000022140000}"/>
    <cellStyle name="_Tenaska Comparison_Book2_Electric Rev Req Model (2009 GRC) Rebuttal" xfId="5162" xr:uid="{00000000-0005-0000-0000-000023140000}"/>
    <cellStyle name="_Tenaska Comparison_Book2_Electric Rev Req Model (2009 GRC) Rebuttal 2" xfId="5163" xr:uid="{00000000-0005-0000-0000-000024140000}"/>
    <cellStyle name="_Tenaska Comparison_Book2_Electric Rev Req Model (2009 GRC) Rebuttal 2 2" xfId="5164" xr:uid="{00000000-0005-0000-0000-000025140000}"/>
    <cellStyle name="_Tenaska Comparison_Book2_Electric Rev Req Model (2009 GRC) Rebuttal 3" xfId="5165" xr:uid="{00000000-0005-0000-0000-000026140000}"/>
    <cellStyle name="_Tenaska Comparison_Book2_Electric Rev Req Model (2009 GRC) Rebuttal 4" xfId="5166" xr:uid="{00000000-0005-0000-0000-000027140000}"/>
    <cellStyle name="_Tenaska Comparison_Book2_Electric Rev Req Model (2009 GRC) Rebuttal REmoval of New  WH Solar AdjustMI" xfId="5167" xr:uid="{00000000-0005-0000-0000-000028140000}"/>
    <cellStyle name="_Tenaska Comparison_Book2_Electric Rev Req Model (2009 GRC) Rebuttal REmoval of New  WH Solar AdjustMI 2" xfId="5168" xr:uid="{00000000-0005-0000-0000-000029140000}"/>
    <cellStyle name="_Tenaska Comparison_Book2_Electric Rev Req Model (2009 GRC) Rebuttal REmoval of New  WH Solar AdjustMI 2 2" xfId="5169" xr:uid="{00000000-0005-0000-0000-00002A140000}"/>
    <cellStyle name="_Tenaska Comparison_Book2_Electric Rev Req Model (2009 GRC) Rebuttal REmoval of New  WH Solar AdjustMI 3" xfId="5170" xr:uid="{00000000-0005-0000-0000-00002B140000}"/>
    <cellStyle name="_Tenaska Comparison_Book2_Electric Rev Req Model (2009 GRC) Rebuttal REmoval of New  WH Solar AdjustMI 4" xfId="5171" xr:uid="{00000000-0005-0000-0000-00002C140000}"/>
    <cellStyle name="_Tenaska Comparison_Book2_Electric Rev Req Model (2009 GRC) Revised 01-18-2010" xfId="5172" xr:uid="{00000000-0005-0000-0000-00002D140000}"/>
    <cellStyle name="_Tenaska Comparison_Book2_Electric Rev Req Model (2009 GRC) Revised 01-18-2010 2" xfId="5173" xr:uid="{00000000-0005-0000-0000-00002E140000}"/>
    <cellStyle name="_Tenaska Comparison_Book2_Electric Rev Req Model (2009 GRC) Revised 01-18-2010 2 2" xfId="5174" xr:uid="{00000000-0005-0000-0000-00002F140000}"/>
    <cellStyle name="_Tenaska Comparison_Book2_Electric Rev Req Model (2009 GRC) Revised 01-18-2010 3" xfId="5175" xr:uid="{00000000-0005-0000-0000-000030140000}"/>
    <cellStyle name="_Tenaska Comparison_Book2_Electric Rev Req Model (2009 GRC) Revised 01-18-2010 4" xfId="5176" xr:uid="{00000000-0005-0000-0000-000031140000}"/>
    <cellStyle name="_Tenaska Comparison_Book2_Final Order Electric EXHIBIT A-1" xfId="5177" xr:uid="{00000000-0005-0000-0000-000032140000}"/>
    <cellStyle name="_Tenaska Comparison_Book2_Final Order Electric EXHIBIT A-1 2" xfId="5178" xr:uid="{00000000-0005-0000-0000-000033140000}"/>
    <cellStyle name="_Tenaska Comparison_Book2_Final Order Electric EXHIBIT A-1 2 2" xfId="5179" xr:uid="{00000000-0005-0000-0000-000034140000}"/>
    <cellStyle name="_Tenaska Comparison_Book2_Final Order Electric EXHIBIT A-1 3" xfId="5180" xr:uid="{00000000-0005-0000-0000-000035140000}"/>
    <cellStyle name="_Tenaska Comparison_Book2_Final Order Electric EXHIBIT A-1 4" xfId="5181" xr:uid="{00000000-0005-0000-0000-000036140000}"/>
    <cellStyle name="_Tenaska Comparison_Book4" xfId="5182" xr:uid="{00000000-0005-0000-0000-000037140000}"/>
    <cellStyle name="_Tenaska Comparison_Book4 2" xfId="5183" xr:uid="{00000000-0005-0000-0000-000038140000}"/>
    <cellStyle name="_Tenaska Comparison_Book4 2 2" xfId="5184" xr:uid="{00000000-0005-0000-0000-000039140000}"/>
    <cellStyle name="_Tenaska Comparison_Book4 3" xfId="5185" xr:uid="{00000000-0005-0000-0000-00003A140000}"/>
    <cellStyle name="_Tenaska Comparison_Book4 4" xfId="5186" xr:uid="{00000000-0005-0000-0000-00003B140000}"/>
    <cellStyle name="_Tenaska Comparison_Book9" xfId="5187" xr:uid="{00000000-0005-0000-0000-00003C140000}"/>
    <cellStyle name="_Tenaska Comparison_Book9 2" xfId="5188" xr:uid="{00000000-0005-0000-0000-00003D140000}"/>
    <cellStyle name="_Tenaska Comparison_Book9 2 2" xfId="5189" xr:uid="{00000000-0005-0000-0000-00003E140000}"/>
    <cellStyle name="_Tenaska Comparison_Book9 3" xfId="5190" xr:uid="{00000000-0005-0000-0000-00003F140000}"/>
    <cellStyle name="_Tenaska Comparison_Book9 4" xfId="5191" xr:uid="{00000000-0005-0000-0000-000040140000}"/>
    <cellStyle name="_Tenaska Comparison_Chelan PUD Power Costs (8-10)" xfId="5192" xr:uid="{00000000-0005-0000-0000-000041140000}"/>
    <cellStyle name="_Tenaska Comparison_Electric COS Inputs" xfId="5193" xr:uid="{00000000-0005-0000-0000-000042140000}"/>
    <cellStyle name="_Tenaska Comparison_Electric COS Inputs 2" xfId="5194" xr:uid="{00000000-0005-0000-0000-000043140000}"/>
    <cellStyle name="_Tenaska Comparison_Electric COS Inputs 2 2" xfId="5195" xr:uid="{00000000-0005-0000-0000-000044140000}"/>
    <cellStyle name="_Tenaska Comparison_Electric COS Inputs 2 2 2" xfId="5196" xr:uid="{00000000-0005-0000-0000-000045140000}"/>
    <cellStyle name="_Tenaska Comparison_Electric COS Inputs 2 3" xfId="5197" xr:uid="{00000000-0005-0000-0000-000046140000}"/>
    <cellStyle name="_Tenaska Comparison_Electric COS Inputs 2 3 2" xfId="5198" xr:uid="{00000000-0005-0000-0000-000047140000}"/>
    <cellStyle name="_Tenaska Comparison_Electric COS Inputs 2 4" xfId="5199" xr:uid="{00000000-0005-0000-0000-000048140000}"/>
    <cellStyle name="_Tenaska Comparison_Electric COS Inputs 2 4 2" xfId="5200" xr:uid="{00000000-0005-0000-0000-000049140000}"/>
    <cellStyle name="_Tenaska Comparison_Electric COS Inputs 3" xfId="5201" xr:uid="{00000000-0005-0000-0000-00004A140000}"/>
    <cellStyle name="_Tenaska Comparison_Electric COS Inputs 3 2" xfId="5202" xr:uid="{00000000-0005-0000-0000-00004B140000}"/>
    <cellStyle name="_Tenaska Comparison_Electric COS Inputs 4" xfId="5203" xr:uid="{00000000-0005-0000-0000-00004C140000}"/>
    <cellStyle name="_Tenaska Comparison_Electric COS Inputs 4 2" xfId="5204" xr:uid="{00000000-0005-0000-0000-00004D140000}"/>
    <cellStyle name="_Tenaska Comparison_Electric COS Inputs 5" xfId="5205" xr:uid="{00000000-0005-0000-0000-00004E140000}"/>
    <cellStyle name="_Tenaska Comparison_Electric COS Inputs 6" xfId="5206" xr:uid="{00000000-0005-0000-0000-00004F140000}"/>
    <cellStyle name="_Tenaska Comparison_NIM Summary" xfId="5207" xr:uid="{00000000-0005-0000-0000-000050140000}"/>
    <cellStyle name="_Tenaska Comparison_NIM Summary 09GRC" xfId="5208" xr:uid="{00000000-0005-0000-0000-000051140000}"/>
    <cellStyle name="_Tenaska Comparison_NIM Summary 09GRC 2" xfId="5209" xr:uid="{00000000-0005-0000-0000-000052140000}"/>
    <cellStyle name="_Tenaska Comparison_NIM Summary 2" xfId="5210" xr:uid="{00000000-0005-0000-0000-000053140000}"/>
    <cellStyle name="_Tenaska Comparison_NIM Summary 3" xfId="5211" xr:uid="{00000000-0005-0000-0000-000054140000}"/>
    <cellStyle name="_Tenaska Comparison_NIM Summary 4" xfId="5212" xr:uid="{00000000-0005-0000-0000-000055140000}"/>
    <cellStyle name="_Tenaska Comparison_NIM Summary 5" xfId="5213" xr:uid="{00000000-0005-0000-0000-000056140000}"/>
    <cellStyle name="_Tenaska Comparison_NIM Summary 6" xfId="5214" xr:uid="{00000000-0005-0000-0000-000057140000}"/>
    <cellStyle name="_Tenaska Comparison_NIM Summary 7" xfId="5215" xr:uid="{00000000-0005-0000-0000-000058140000}"/>
    <cellStyle name="_Tenaska Comparison_NIM Summary 8" xfId="5216" xr:uid="{00000000-0005-0000-0000-000059140000}"/>
    <cellStyle name="_Tenaska Comparison_NIM Summary 9" xfId="5217" xr:uid="{00000000-0005-0000-0000-00005A140000}"/>
    <cellStyle name="_Tenaska Comparison_PCA 10 -  Exhibit D from A Kellogg Jan 2011" xfId="5218" xr:uid="{00000000-0005-0000-0000-00005B140000}"/>
    <cellStyle name="_Tenaska Comparison_PCA 10 -  Exhibit D from A Kellogg July 2011" xfId="5219" xr:uid="{00000000-0005-0000-0000-00005C140000}"/>
    <cellStyle name="_Tenaska Comparison_PCA 10 -  Exhibit D from S Free Rcv'd 12-11" xfId="5220" xr:uid="{00000000-0005-0000-0000-00005D140000}"/>
    <cellStyle name="_Tenaska Comparison_PCA 9 -  Exhibit D April 2010" xfId="5221" xr:uid="{00000000-0005-0000-0000-00005E140000}"/>
    <cellStyle name="_Tenaska Comparison_PCA 9 -  Exhibit D April 2010 (3)" xfId="5222" xr:uid="{00000000-0005-0000-0000-00005F140000}"/>
    <cellStyle name="_Tenaska Comparison_PCA 9 -  Exhibit D April 2010 (3) 2" xfId="5223" xr:uid="{00000000-0005-0000-0000-000060140000}"/>
    <cellStyle name="_Tenaska Comparison_PCA 9 -  Exhibit D April 2010 2" xfId="5224" xr:uid="{00000000-0005-0000-0000-000061140000}"/>
    <cellStyle name="_Tenaska Comparison_PCA 9 -  Exhibit D April 2010 3" xfId="5225" xr:uid="{00000000-0005-0000-0000-000062140000}"/>
    <cellStyle name="_Tenaska Comparison_PCA 9 -  Exhibit D Nov 2010" xfId="5226" xr:uid="{00000000-0005-0000-0000-000063140000}"/>
    <cellStyle name="_Tenaska Comparison_PCA 9 -  Exhibit D Nov 2010 2" xfId="5227" xr:uid="{00000000-0005-0000-0000-000064140000}"/>
    <cellStyle name="_Tenaska Comparison_PCA 9 - Exhibit D at August 2010" xfId="5228" xr:uid="{00000000-0005-0000-0000-000065140000}"/>
    <cellStyle name="_Tenaska Comparison_PCA 9 - Exhibit D at August 2010 2" xfId="5229" xr:uid="{00000000-0005-0000-0000-000066140000}"/>
    <cellStyle name="_Tenaska Comparison_PCA 9 - Exhibit D June 2010 GRC" xfId="5230" xr:uid="{00000000-0005-0000-0000-000067140000}"/>
    <cellStyle name="_Tenaska Comparison_PCA 9 - Exhibit D June 2010 GRC 2" xfId="5231" xr:uid="{00000000-0005-0000-0000-000068140000}"/>
    <cellStyle name="_Tenaska Comparison_Power Costs - Comparison bx Rbtl-Staff-Jt-PC" xfId="5232" xr:uid="{00000000-0005-0000-0000-000069140000}"/>
    <cellStyle name="_Tenaska Comparison_Power Costs - Comparison bx Rbtl-Staff-Jt-PC 2" xfId="5233" xr:uid="{00000000-0005-0000-0000-00006A140000}"/>
    <cellStyle name="_Tenaska Comparison_Power Costs - Comparison bx Rbtl-Staff-Jt-PC 2 2" xfId="5234" xr:uid="{00000000-0005-0000-0000-00006B140000}"/>
    <cellStyle name="_Tenaska Comparison_Power Costs - Comparison bx Rbtl-Staff-Jt-PC 3" xfId="5235" xr:uid="{00000000-0005-0000-0000-00006C140000}"/>
    <cellStyle name="_Tenaska Comparison_Power Costs - Comparison bx Rbtl-Staff-Jt-PC 4" xfId="5236" xr:uid="{00000000-0005-0000-0000-00006D140000}"/>
    <cellStyle name="_Tenaska Comparison_Power Costs - Comparison bx Rbtl-Staff-Jt-PC_Adj Bench DR 3 for Initial Briefs (Electric)" xfId="5237" xr:uid="{00000000-0005-0000-0000-00006E140000}"/>
    <cellStyle name="_Tenaska Comparison_Power Costs - Comparison bx Rbtl-Staff-Jt-PC_Adj Bench DR 3 for Initial Briefs (Electric) 2" xfId="5238" xr:uid="{00000000-0005-0000-0000-00006F140000}"/>
    <cellStyle name="_Tenaska Comparison_Power Costs - Comparison bx Rbtl-Staff-Jt-PC_Adj Bench DR 3 for Initial Briefs (Electric) 2 2" xfId="5239" xr:uid="{00000000-0005-0000-0000-000070140000}"/>
    <cellStyle name="_Tenaska Comparison_Power Costs - Comparison bx Rbtl-Staff-Jt-PC_Adj Bench DR 3 for Initial Briefs (Electric) 3" xfId="5240" xr:uid="{00000000-0005-0000-0000-000071140000}"/>
    <cellStyle name="_Tenaska Comparison_Power Costs - Comparison bx Rbtl-Staff-Jt-PC_Adj Bench DR 3 for Initial Briefs (Electric) 4" xfId="5241" xr:uid="{00000000-0005-0000-0000-000072140000}"/>
    <cellStyle name="_Tenaska Comparison_Power Costs - Comparison bx Rbtl-Staff-Jt-PC_Electric Rev Req Model (2009 GRC) Rebuttal" xfId="5242" xr:uid="{00000000-0005-0000-0000-000073140000}"/>
    <cellStyle name="_Tenaska Comparison_Power Costs - Comparison bx Rbtl-Staff-Jt-PC_Electric Rev Req Model (2009 GRC) Rebuttal 2" xfId="5243" xr:uid="{00000000-0005-0000-0000-000074140000}"/>
    <cellStyle name="_Tenaska Comparison_Power Costs - Comparison bx Rbtl-Staff-Jt-PC_Electric Rev Req Model (2009 GRC) Rebuttal 2 2" xfId="5244" xr:uid="{00000000-0005-0000-0000-000075140000}"/>
    <cellStyle name="_Tenaska Comparison_Power Costs - Comparison bx Rbtl-Staff-Jt-PC_Electric Rev Req Model (2009 GRC) Rebuttal 3" xfId="5245" xr:uid="{00000000-0005-0000-0000-000076140000}"/>
    <cellStyle name="_Tenaska Comparison_Power Costs - Comparison bx Rbtl-Staff-Jt-PC_Electric Rev Req Model (2009 GRC) Rebuttal 4" xfId="5246" xr:uid="{00000000-0005-0000-0000-000077140000}"/>
    <cellStyle name="_Tenaska Comparison_Power Costs - Comparison bx Rbtl-Staff-Jt-PC_Electric Rev Req Model (2009 GRC) Rebuttal REmoval of New  WH Solar AdjustMI" xfId="5247" xr:uid="{00000000-0005-0000-0000-000078140000}"/>
    <cellStyle name="_Tenaska Comparison_Power Costs - Comparison bx Rbtl-Staff-Jt-PC_Electric Rev Req Model (2009 GRC) Rebuttal REmoval of New  WH Solar AdjustMI 2" xfId="5248" xr:uid="{00000000-0005-0000-0000-000079140000}"/>
    <cellStyle name="_Tenaska Comparison_Power Costs - Comparison bx Rbtl-Staff-Jt-PC_Electric Rev Req Model (2009 GRC) Rebuttal REmoval of New  WH Solar AdjustMI 2 2" xfId="5249" xr:uid="{00000000-0005-0000-0000-00007A140000}"/>
    <cellStyle name="_Tenaska Comparison_Power Costs - Comparison bx Rbtl-Staff-Jt-PC_Electric Rev Req Model (2009 GRC) Rebuttal REmoval of New  WH Solar AdjustMI 3" xfId="5250" xr:uid="{00000000-0005-0000-0000-00007B140000}"/>
    <cellStyle name="_Tenaska Comparison_Power Costs - Comparison bx Rbtl-Staff-Jt-PC_Electric Rev Req Model (2009 GRC) Rebuttal REmoval of New  WH Solar AdjustMI 4" xfId="5251" xr:uid="{00000000-0005-0000-0000-00007C140000}"/>
    <cellStyle name="_Tenaska Comparison_Power Costs - Comparison bx Rbtl-Staff-Jt-PC_Electric Rev Req Model (2009 GRC) Revised 01-18-2010" xfId="5252" xr:uid="{00000000-0005-0000-0000-00007D140000}"/>
    <cellStyle name="_Tenaska Comparison_Power Costs - Comparison bx Rbtl-Staff-Jt-PC_Electric Rev Req Model (2009 GRC) Revised 01-18-2010 2" xfId="5253" xr:uid="{00000000-0005-0000-0000-00007E140000}"/>
    <cellStyle name="_Tenaska Comparison_Power Costs - Comparison bx Rbtl-Staff-Jt-PC_Electric Rev Req Model (2009 GRC) Revised 01-18-2010 2 2" xfId="5254" xr:uid="{00000000-0005-0000-0000-00007F140000}"/>
    <cellStyle name="_Tenaska Comparison_Power Costs - Comparison bx Rbtl-Staff-Jt-PC_Electric Rev Req Model (2009 GRC) Revised 01-18-2010 3" xfId="5255" xr:uid="{00000000-0005-0000-0000-000080140000}"/>
    <cellStyle name="_Tenaska Comparison_Power Costs - Comparison bx Rbtl-Staff-Jt-PC_Electric Rev Req Model (2009 GRC) Revised 01-18-2010 4" xfId="5256" xr:uid="{00000000-0005-0000-0000-000081140000}"/>
    <cellStyle name="_Tenaska Comparison_Power Costs - Comparison bx Rbtl-Staff-Jt-PC_Final Order Electric EXHIBIT A-1" xfId="5257" xr:uid="{00000000-0005-0000-0000-000082140000}"/>
    <cellStyle name="_Tenaska Comparison_Power Costs - Comparison bx Rbtl-Staff-Jt-PC_Final Order Electric EXHIBIT A-1 2" xfId="5258" xr:uid="{00000000-0005-0000-0000-000083140000}"/>
    <cellStyle name="_Tenaska Comparison_Power Costs - Comparison bx Rbtl-Staff-Jt-PC_Final Order Electric EXHIBIT A-1 2 2" xfId="5259" xr:uid="{00000000-0005-0000-0000-000084140000}"/>
    <cellStyle name="_Tenaska Comparison_Power Costs - Comparison bx Rbtl-Staff-Jt-PC_Final Order Electric EXHIBIT A-1 3" xfId="5260" xr:uid="{00000000-0005-0000-0000-000085140000}"/>
    <cellStyle name="_Tenaska Comparison_Power Costs - Comparison bx Rbtl-Staff-Jt-PC_Final Order Electric EXHIBIT A-1 4" xfId="5261" xr:uid="{00000000-0005-0000-0000-000086140000}"/>
    <cellStyle name="_Tenaska Comparison_Production Adj 4.37" xfId="5262" xr:uid="{00000000-0005-0000-0000-000087140000}"/>
    <cellStyle name="_Tenaska Comparison_Production Adj 4.37 2" xfId="5263" xr:uid="{00000000-0005-0000-0000-000088140000}"/>
    <cellStyle name="_Tenaska Comparison_Production Adj 4.37 2 2" xfId="5264" xr:uid="{00000000-0005-0000-0000-000089140000}"/>
    <cellStyle name="_Tenaska Comparison_Production Adj 4.37 3" xfId="5265" xr:uid="{00000000-0005-0000-0000-00008A140000}"/>
    <cellStyle name="_Tenaska Comparison_Purchased Power Adj 4.03" xfId="5266" xr:uid="{00000000-0005-0000-0000-00008B140000}"/>
    <cellStyle name="_Tenaska Comparison_Purchased Power Adj 4.03 2" xfId="5267" xr:uid="{00000000-0005-0000-0000-00008C140000}"/>
    <cellStyle name="_Tenaska Comparison_Purchased Power Adj 4.03 2 2" xfId="5268" xr:uid="{00000000-0005-0000-0000-00008D140000}"/>
    <cellStyle name="_Tenaska Comparison_Purchased Power Adj 4.03 3" xfId="5269" xr:uid="{00000000-0005-0000-0000-00008E140000}"/>
    <cellStyle name="_Tenaska Comparison_Rebuttal Power Costs" xfId="5270" xr:uid="{00000000-0005-0000-0000-00008F140000}"/>
    <cellStyle name="_Tenaska Comparison_Rebuttal Power Costs 2" xfId="5271" xr:uid="{00000000-0005-0000-0000-000090140000}"/>
    <cellStyle name="_Tenaska Comparison_Rebuttal Power Costs 2 2" xfId="5272" xr:uid="{00000000-0005-0000-0000-000091140000}"/>
    <cellStyle name="_Tenaska Comparison_Rebuttal Power Costs 3" xfId="5273" xr:uid="{00000000-0005-0000-0000-000092140000}"/>
    <cellStyle name="_Tenaska Comparison_Rebuttal Power Costs 4" xfId="5274" xr:uid="{00000000-0005-0000-0000-000093140000}"/>
    <cellStyle name="_Tenaska Comparison_Rebuttal Power Costs_Adj Bench DR 3 for Initial Briefs (Electric)" xfId="5275" xr:uid="{00000000-0005-0000-0000-000094140000}"/>
    <cellStyle name="_Tenaska Comparison_Rebuttal Power Costs_Adj Bench DR 3 for Initial Briefs (Electric) 2" xfId="5276" xr:uid="{00000000-0005-0000-0000-000095140000}"/>
    <cellStyle name="_Tenaska Comparison_Rebuttal Power Costs_Adj Bench DR 3 for Initial Briefs (Electric) 2 2" xfId="5277" xr:uid="{00000000-0005-0000-0000-000096140000}"/>
    <cellStyle name="_Tenaska Comparison_Rebuttal Power Costs_Adj Bench DR 3 for Initial Briefs (Electric) 3" xfId="5278" xr:uid="{00000000-0005-0000-0000-000097140000}"/>
    <cellStyle name="_Tenaska Comparison_Rebuttal Power Costs_Adj Bench DR 3 for Initial Briefs (Electric) 4" xfId="5279" xr:uid="{00000000-0005-0000-0000-000098140000}"/>
    <cellStyle name="_Tenaska Comparison_Rebuttal Power Costs_Electric Rev Req Model (2009 GRC) Rebuttal" xfId="5280" xr:uid="{00000000-0005-0000-0000-000099140000}"/>
    <cellStyle name="_Tenaska Comparison_Rebuttal Power Costs_Electric Rev Req Model (2009 GRC) Rebuttal 2" xfId="5281" xr:uid="{00000000-0005-0000-0000-00009A140000}"/>
    <cellStyle name="_Tenaska Comparison_Rebuttal Power Costs_Electric Rev Req Model (2009 GRC) Rebuttal 2 2" xfId="5282" xr:uid="{00000000-0005-0000-0000-00009B140000}"/>
    <cellStyle name="_Tenaska Comparison_Rebuttal Power Costs_Electric Rev Req Model (2009 GRC) Rebuttal 3" xfId="5283" xr:uid="{00000000-0005-0000-0000-00009C140000}"/>
    <cellStyle name="_Tenaska Comparison_Rebuttal Power Costs_Electric Rev Req Model (2009 GRC) Rebuttal 4" xfId="5284" xr:uid="{00000000-0005-0000-0000-00009D140000}"/>
    <cellStyle name="_Tenaska Comparison_Rebuttal Power Costs_Electric Rev Req Model (2009 GRC) Rebuttal REmoval of New  WH Solar AdjustMI" xfId="5285" xr:uid="{00000000-0005-0000-0000-00009E140000}"/>
    <cellStyle name="_Tenaska Comparison_Rebuttal Power Costs_Electric Rev Req Model (2009 GRC) Rebuttal REmoval of New  WH Solar AdjustMI 2" xfId="5286" xr:uid="{00000000-0005-0000-0000-00009F140000}"/>
    <cellStyle name="_Tenaska Comparison_Rebuttal Power Costs_Electric Rev Req Model (2009 GRC) Rebuttal REmoval of New  WH Solar AdjustMI 2 2" xfId="5287" xr:uid="{00000000-0005-0000-0000-0000A0140000}"/>
    <cellStyle name="_Tenaska Comparison_Rebuttal Power Costs_Electric Rev Req Model (2009 GRC) Rebuttal REmoval of New  WH Solar AdjustMI 3" xfId="5288" xr:uid="{00000000-0005-0000-0000-0000A1140000}"/>
    <cellStyle name="_Tenaska Comparison_Rebuttal Power Costs_Electric Rev Req Model (2009 GRC) Rebuttal REmoval of New  WH Solar AdjustMI 4" xfId="5289" xr:uid="{00000000-0005-0000-0000-0000A2140000}"/>
    <cellStyle name="_Tenaska Comparison_Rebuttal Power Costs_Electric Rev Req Model (2009 GRC) Revised 01-18-2010" xfId="5290" xr:uid="{00000000-0005-0000-0000-0000A3140000}"/>
    <cellStyle name="_Tenaska Comparison_Rebuttal Power Costs_Electric Rev Req Model (2009 GRC) Revised 01-18-2010 2" xfId="5291" xr:uid="{00000000-0005-0000-0000-0000A4140000}"/>
    <cellStyle name="_Tenaska Comparison_Rebuttal Power Costs_Electric Rev Req Model (2009 GRC) Revised 01-18-2010 2 2" xfId="5292" xr:uid="{00000000-0005-0000-0000-0000A5140000}"/>
    <cellStyle name="_Tenaska Comparison_Rebuttal Power Costs_Electric Rev Req Model (2009 GRC) Revised 01-18-2010 3" xfId="5293" xr:uid="{00000000-0005-0000-0000-0000A6140000}"/>
    <cellStyle name="_Tenaska Comparison_Rebuttal Power Costs_Electric Rev Req Model (2009 GRC) Revised 01-18-2010 4" xfId="5294" xr:uid="{00000000-0005-0000-0000-0000A7140000}"/>
    <cellStyle name="_Tenaska Comparison_Rebuttal Power Costs_Final Order Electric EXHIBIT A-1" xfId="5295" xr:uid="{00000000-0005-0000-0000-0000A8140000}"/>
    <cellStyle name="_Tenaska Comparison_Rebuttal Power Costs_Final Order Electric EXHIBIT A-1 2" xfId="5296" xr:uid="{00000000-0005-0000-0000-0000A9140000}"/>
    <cellStyle name="_Tenaska Comparison_Rebuttal Power Costs_Final Order Electric EXHIBIT A-1 2 2" xfId="5297" xr:uid="{00000000-0005-0000-0000-0000AA140000}"/>
    <cellStyle name="_Tenaska Comparison_Rebuttal Power Costs_Final Order Electric EXHIBIT A-1 3" xfId="5298" xr:uid="{00000000-0005-0000-0000-0000AB140000}"/>
    <cellStyle name="_Tenaska Comparison_Rebuttal Power Costs_Final Order Electric EXHIBIT A-1 4" xfId="5299" xr:uid="{00000000-0005-0000-0000-0000AC140000}"/>
    <cellStyle name="_Tenaska Comparison_ROR 5.02" xfId="5300" xr:uid="{00000000-0005-0000-0000-0000AD140000}"/>
    <cellStyle name="_Tenaska Comparison_ROR 5.02 2" xfId="5301" xr:uid="{00000000-0005-0000-0000-0000AE140000}"/>
    <cellStyle name="_Tenaska Comparison_ROR 5.02 2 2" xfId="5302" xr:uid="{00000000-0005-0000-0000-0000AF140000}"/>
    <cellStyle name="_Tenaska Comparison_ROR 5.02 3" xfId="5303" xr:uid="{00000000-0005-0000-0000-0000B0140000}"/>
    <cellStyle name="_Tenaska Comparison_Transmission Workbook for May BOD" xfId="5304" xr:uid="{00000000-0005-0000-0000-0000B1140000}"/>
    <cellStyle name="_Tenaska Comparison_Transmission Workbook for May BOD 2" xfId="5305" xr:uid="{00000000-0005-0000-0000-0000B2140000}"/>
    <cellStyle name="_Tenaska Comparison_Wind Integration 10GRC" xfId="5306" xr:uid="{00000000-0005-0000-0000-0000B3140000}"/>
    <cellStyle name="_Tenaska Comparison_Wind Integration 10GRC 2" xfId="5307" xr:uid="{00000000-0005-0000-0000-0000B4140000}"/>
    <cellStyle name="_x0013__TENASKA REGULATORY ASSET" xfId="5308" xr:uid="{00000000-0005-0000-0000-0000B5140000}"/>
    <cellStyle name="_x0013__TENASKA REGULATORY ASSET 2" xfId="5309" xr:uid="{00000000-0005-0000-0000-0000B6140000}"/>
    <cellStyle name="_x0013__TENASKA REGULATORY ASSET 2 2" xfId="5310" xr:uid="{00000000-0005-0000-0000-0000B7140000}"/>
    <cellStyle name="_x0013__TENASKA REGULATORY ASSET 3" xfId="5311" xr:uid="{00000000-0005-0000-0000-0000B8140000}"/>
    <cellStyle name="_x0013__TENASKA REGULATORY ASSET 4" xfId="5312" xr:uid="{00000000-0005-0000-0000-0000B9140000}"/>
    <cellStyle name="_Therms Data" xfId="5313" xr:uid="{00000000-0005-0000-0000-0000BA140000}"/>
    <cellStyle name="_Therms Data_Pro Forma Rev 09 GRC" xfId="5314" xr:uid="{00000000-0005-0000-0000-0000BB140000}"/>
    <cellStyle name="_Therms Data_Pro Forma Rev 2010 GRC" xfId="5315" xr:uid="{00000000-0005-0000-0000-0000BC140000}"/>
    <cellStyle name="_Therms Data_Pro Forma Rev 2010 GRC_Preliminary" xfId="5316" xr:uid="{00000000-0005-0000-0000-0000BD140000}"/>
    <cellStyle name="_Therms Data_Revenue (Feb 09 - Jan 10)" xfId="5317" xr:uid="{00000000-0005-0000-0000-0000BE140000}"/>
    <cellStyle name="_Therms Data_Revenue (Jan 09 - Dec 09)" xfId="5318" xr:uid="{00000000-0005-0000-0000-0000BF140000}"/>
    <cellStyle name="_Therms Data_Revenue (Mar 09 - Feb 10)" xfId="5319" xr:uid="{00000000-0005-0000-0000-0000C0140000}"/>
    <cellStyle name="_Therms Data_Volume Exhibit (Jan09 - Dec09)" xfId="5320" xr:uid="{00000000-0005-0000-0000-0000C1140000}"/>
    <cellStyle name="_Value Copy 11 30 05 gas 12 09 05 AURORA at 12 14 05" xfId="5321" xr:uid="{00000000-0005-0000-0000-0000C2140000}"/>
    <cellStyle name="_Value Copy 11 30 05 gas 12 09 05 AURORA at 12 14 05 2" xfId="5322" xr:uid="{00000000-0005-0000-0000-0000C3140000}"/>
    <cellStyle name="_Value Copy 11 30 05 gas 12 09 05 AURORA at 12 14 05 2 2" xfId="5323" xr:uid="{00000000-0005-0000-0000-0000C4140000}"/>
    <cellStyle name="_Value Copy 11 30 05 gas 12 09 05 AURORA at 12 14 05 2 2 2" xfId="5324" xr:uid="{00000000-0005-0000-0000-0000C5140000}"/>
    <cellStyle name="_Value Copy 11 30 05 gas 12 09 05 AURORA at 12 14 05 2 3" xfId="5325" xr:uid="{00000000-0005-0000-0000-0000C6140000}"/>
    <cellStyle name="_Value Copy 11 30 05 gas 12 09 05 AURORA at 12 14 05 3" xfId="5326" xr:uid="{00000000-0005-0000-0000-0000C7140000}"/>
    <cellStyle name="_Value Copy 11 30 05 gas 12 09 05 AURORA at 12 14 05 3 2" xfId="5327" xr:uid="{00000000-0005-0000-0000-0000C8140000}"/>
    <cellStyle name="_Value Copy 11 30 05 gas 12 09 05 AURORA at 12 14 05 4" xfId="5328" xr:uid="{00000000-0005-0000-0000-0000C9140000}"/>
    <cellStyle name="_Value Copy 11 30 05 gas 12 09 05 AURORA at 12 14 05 4 2" xfId="5329" xr:uid="{00000000-0005-0000-0000-0000CA140000}"/>
    <cellStyle name="_Value Copy 11 30 05 gas 12 09 05 AURORA at 12 14 05 5" xfId="5330" xr:uid="{00000000-0005-0000-0000-0000CB140000}"/>
    <cellStyle name="_Value Copy 11 30 05 gas 12 09 05 AURORA at 12 14 05_04 07E Wild Horse Wind Expansion (C) (2)" xfId="5331" xr:uid="{00000000-0005-0000-0000-0000CC140000}"/>
    <cellStyle name="_Value Copy 11 30 05 gas 12 09 05 AURORA at 12 14 05_04 07E Wild Horse Wind Expansion (C) (2) 2" xfId="5332" xr:uid="{00000000-0005-0000-0000-0000CD140000}"/>
    <cellStyle name="_Value Copy 11 30 05 gas 12 09 05 AURORA at 12 14 05_04 07E Wild Horse Wind Expansion (C) (2) 2 2" xfId="5333" xr:uid="{00000000-0005-0000-0000-0000CE140000}"/>
    <cellStyle name="_Value Copy 11 30 05 gas 12 09 05 AURORA at 12 14 05_04 07E Wild Horse Wind Expansion (C) (2) 3" xfId="5334" xr:uid="{00000000-0005-0000-0000-0000CF140000}"/>
    <cellStyle name="_Value Copy 11 30 05 gas 12 09 05 AURORA at 12 14 05_04 07E Wild Horse Wind Expansion (C) (2) 4" xfId="5335" xr:uid="{00000000-0005-0000-0000-0000D0140000}"/>
    <cellStyle name="_Value Copy 11 30 05 gas 12 09 05 AURORA at 12 14 05_04 07E Wild Horse Wind Expansion (C) (2)_Adj Bench DR 3 for Initial Briefs (Electric)" xfId="5336" xr:uid="{00000000-0005-0000-0000-0000D1140000}"/>
    <cellStyle name="_Value Copy 11 30 05 gas 12 09 05 AURORA at 12 14 05_04 07E Wild Horse Wind Expansion (C) (2)_Adj Bench DR 3 for Initial Briefs (Electric) 2" xfId="5337" xr:uid="{00000000-0005-0000-0000-0000D2140000}"/>
    <cellStyle name="_Value Copy 11 30 05 gas 12 09 05 AURORA at 12 14 05_04 07E Wild Horse Wind Expansion (C) (2)_Adj Bench DR 3 for Initial Briefs (Electric) 2 2" xfId="5338" xr:uid="{00000000-0005-0000-0000-0000D3140000}"/>
    <cellStyle name="_Value Copy 11 30 05 gas 12 09 05 AURORA at 12 14 05_04 07E Wild Horse Wind Expansion (C) (2)_Adj Bench DR 3 for Initial Briefs (Electric) 3" xfId="5339" xr:uid="{00000000-0005-0000-0000-0000D4140000}"/>
    <cellStyle name="_Value Copy 11 30 05 gas 12 09 05 AURORA at 12 14 05_04 07E Wild Horse Wind Expansion (C) (2)_Adj Bench DR 3 for Initial Briefs (Electric) 4" xfId="5340" xr:uid="{00000000-0005-0000-0000-0000D5140000}"/>
    <cellStyle name="_Value Copy 11 30 05 gas 12 09 05 AURORA at 12 14 05_04 07E Wild Horse Wind Expansion (C) (2)_Book1" xfId="5341" xr:uid="{00000000-0005-0000-0000-0000D6140000}"/>
    <cellStyle name="_Value Copy 11 30 05 gas 12 09 05 AURORA at 12 14 05_04 07E Wild Horse Wind Expansion (C) (2)_Electric Rev Req Model (2009 GRC) " xfId="5342" xr:uid="{00000000-0005-0000-0000-0000D7140000}"/>
    <cellStyle name="_Value Copy 11 30 05 gas 12 09 05 AURORA at 12 14 05_04 07E Wild Horse Wind Expansion (C) (2)_Electric Rev Req Model (2009 GRC)  2" xfId="5343" xr:uid="{00000000-0005-0000-0000-0000D8140000}"/>
    <cellStyle name="_Value Copy 11 30 05 gas 12 09 05 AURORA at 12 14 05_04 07E Wild Horse Wind Expansion (C) (2)_Electric Rev Req Model (2009 GRC)  2 2" xfId="5344" xr:uid="{00000000-0005-0000-0000-0000D9140000}"/>
    <cellStyle name="_Value Copy 11 30 05 gas 12 09 05 AURORA at 12 14 05_04 07E Wild Horse Wind Expansion (C) (2)_Electric Rev Req Model (2009 GRC)  3" xfId="5345" xr:uid="{00000000-0005-0000-0000-0000DA140000}"/>
    <cellStyle name="_Value Copy 11 30 05 gas 12 09 05 AURORA at 12 14 05_04 07E Wild Horse Wind Expansion (C) (2)_Electric Rev Req Model (2009 GRC)  4" xfId="5346" xr:uid="{00000000-0005-0000-0000-0000DB140000}"/>
    <cellStyle name="_Value Copy 11 30 05 gas 12 09 05 AURORA at 12 14 05_04 07E Wild Horse Wind Expansion (C) (2)_Electric Rev Req Model (2009 GRC) Rebuttal" xfId="5347" xr:uid="{00000000-0005-0000-0000-0000DC140000}"/>
    <cellStyle name="_Value Copy 11 30 05 gas 12 09 05 AURORA at 12 14 05_04 07E Wild Horse Wind Expansion (C) (2)_Electric Rev Req Model (2009 GRC) Rebuttal 2" xfId="5348" xr:uid="{00000000-0005-0000-0000-0000DD140000}"/>
    <cellStyle name="_Value Copy 11 30 05 gas 12 09 05 AURORA at 12 14 05_04 07E Wild Horse Wind Expansion (C) (2)_Electric Rev Req Model (2009 GRC) Rebuttal 2 2" xfId="5349" xr:uid="{00000000-0005-0000-0000-0000DE140000}"/>
    <cellStyle name="_Value Copy 11 30 05 gas 12 09 05 AURORA at 12 14 05_04 07E Wild Horse Wind Expansion (C) (2)_Electric Rev Req Model (2009 GRC) Rebuttal 3" xfId="5350" xr:uid="{00000000-0005-0000-0000-0000DF140000}"/>
    <cellStyle name="_Value Copy 11 30 05 gas 12 09 05 AURORA at 12 14 05_04 07E Wild Horse Wind Expansion (C) (2)_Electric Rev Req Model (2009 GRC) Rebuttal 4" xfId="5351" xr:uid="{00000000-0005-0000-0000-0000E0140000}"/>
    <cellStyle name="_Value Copy 11 30 05 gas 12 09 05 AURORA at 12 14 05_04 07E Wild Horse Wind Expansion (C) (2)_Electric Rev Req Model (2009 GRC) Rebuttal REmoval of New  WH Solar AdjustMI" xfId="5352" xr:uid="{00000000-0005-0000-0000-0000E1140000}"/>
    <cellStyle name="_Value Copy 11 30 05 gas 12 09 05 AURORA at 12 14 05_04 07E Wild Horse Wind Expansion (C) (2)_Electric Rev Req Model (2009 GRC) Rebuttal REmoval of New  WH Solar AdjustMI 2" xfId="5353" xr:uid="{00000000-0005-0000-0000-0000E2140000}"/>
    <cellStyle name="_Value Copy 11 30 05 gas 12 09 05 AURORA at 12 14 05_04 07E Wild Horse Wind Expansion (C) (2)_Electric Rev Req Model (2009 GRC) Rebuttal REmoval of New  WH Solar AdjustMI 2 2" xfId="5354" xr:uid="{00000000-0005-0000-0000-0000E3140000}"/>
    <cellStyle name="_Value Copy 11 30 05 gas 12 09 05 AURORA at 12 14 05_04 07E Wild Horse Wind Expansion (C) (2)_Electric Rev Req Model (2009 GRC) Rebuttal REmoval of New  WH Solar AdjustMI 3" xfId="5355" xr:uid="{00000000-0005-0000-0000-0000E4140000}"/>
    <cellStyle name="_Value Copy 11 30 05 gas 12 09 05 AURORA at 12 14 05_04 07E Wild Horse Wind Expansion (C) (2)_Electric Rev Req Model (2009 GRC) Rebuttal REmoval of New  WH Solar AdjustMI 4" xfId="5356" xr:uid="{00000000-0005-0000-0000-0000E5140000}"/>
    <cellStyle name="_Value Copy 11 30 05 gas 12 09 05 AURORA at 12 14 05_04 07E Wild Horse Wind Expansion (C) (2)_Electric Rev Req Model (2009 GRC) Revised 01-18-2010" xfId="5357" xr:uid="{00000000-0005-0000-0000-0000E6140000}"/>
    <cellStyle name="_Value Copy 11 30 05 gas 12 09 05 AURORA at 12 14 05_04 07E Wild Horse Wind Expansion (C) (2)_Electric Rev Req Model (2009 GRC) Revised 01-18-2010 2" xfId="5358" xr:uid="{00000000-0005-0000-0000-0000E7140000}"/>
    <cellStyle name="_Value Copy 11 30 05 gas 12 09 05 AURORA at 12 14 05_04 07E Wild Horse Wind Expansion (C) (2)_Electric Rev Req Model (2009 GRC) Revised 01-18-2010 2 2" xfId="5359" xr:uid="{00000000-0005-0000-0000-0000E8140000}"/>
    <cellStyle name="_Value Copy 11 30 05 gas 12 09 05 AURORA at 12 14 05_04 07E Wild Horse Wind Expansion (C) (2)_Electric Rev Req Model (2009 GRC) Revised 01-18-2010 3" xfId="5360" xr:uid="{00000000-0005-0000-0000-0000E9140000}"/>
    <cellStyle name="_Value Copy 11 30 05 gas 12 09 05 AURORA at 12 14 05_04 07E Wild Horse Wind Expansion (C) (2)_Electric Rev Req Model (2009 GRC) Revised 01-18-2010 4" xfId="5361" xr:uid="{00000000-0005-0000-0000-0000EA140000}"/>
    <cellStyle name="_Value Copy 11 30 05 gas 12 09 05 AURORA at 12 14 05_04 07E Wild Horse Wind Expansion (C) (2)_Electric Rev Req Model (2010 GRC)" xfId="5362" xr:uid="{00000000-0005-0000-0000-0000EB140000}"/>
    <cellStyle name="_Value Copy 11 30 05 gas 12 09 05 AURORA at 12 14 05_04 07E Wild Horse Wind Expansion (C) (2)_Electric Rev Req Model (2010 GRC) SF" xfId="5363" xr:uid="{00000000-0005-0000-0000-0000EC140000}"/>
    <cellStyle name="_Value Copy 11 30 05 gas 12 09 05 AURORA at 12 14 05_04 07E Wild Horse Wind Expansion (C) (2)_Final Order Electric EXHIBIT A-1" xfId="5364" xr:uid="{00000000-0005-0000-0000-0000ED140000}"/>
    <cellStyle name="_Value Copy 11 30 05 gas 12 09 05 AURORA at 12 14 05_04 07E Wild Horse Wind Expansion (C) (2)_Final Order Electric EXHIBIT A-1 2" xfId="5365" xr:uid="{00000000-0005-0000-0000-0000EE140000}"/>
    <cellStyle name="_Value Copy 11 30 05 gas 12 09 05 AURORA at 12 14 05_04 07E Wild Horse Wind Expansion (C) (2)_Final Order Electric EXHIBIT A-1 2 2" xfId="5366" xr:uid="{00000000-0005-0000-0000-0000EF140000}"/>
    <cellStyle name="_Value Copy 11 30 05 gas 12 09 05 AURORA at 12 14 05_04 07E Wild Horse Wind Expansion (C) (2)_Final Order Electric EXHIBIT A-1 3" xfId="5367" xr:uid="{00000000-0005-0000-0000-0000F0140000}"/>
    <cellStyle name="_Value Copy 11 30 05 gas 12 09 05 AURORA at 12 14 05_04 07E Wild Horse Wind Expansion (C) (2)_Final Order Electric EXHIBIT A-1 4" xfId="5368" xr:uid="{00000000-0005-0000-0000-0000F1140000}"/>
    <cellStyle name="_Value Copy 11 30 05 gas 12 09 05 AURORA at 12 14 05_04 07E Wild Horse Wind Expansion (C) (2)_TENASKA REGULATORY ASSET" xfId="5369" xr:uid="{00000000-0005-0000-0000-0000F2140000}"/>
    <cellStyle name="_Value Copy 11 30 05 gas 12 09 05 AURORA at 12 14 05_04 07E Wild Horse Wind Expansion (C) (2)_TENASKA REGULATORY ASSET 2" xfId="5370" xr:uid="{00000000-0005-0000-0000-0000F3140000}"/>
    <cellStyle name="_Value Copy 11 30 05 gas 12 09 05 AURORA at 12 14 05_04 07E Wild Horse Wind Expansion (C) (2)_TENASKA REGULATORY ASSET 2 2" xfId="5371" xr:uid="{00000000-0005-0000-0000-0000F4140000}"/>
    <cellStyle name="_Value Copy 11 30 05 gas 12 09 05 AURORA at 12 14 05_04 07E Wild Horse Wind Expansion (C) (2)_TENASKA REGULATORY ASSET 3" xfId="5372" xr:uid="{00000000-0005-0000-0000-0000F5140000}"/>
    <cellStyle name="_Value Copy 11 30 05 gas 12 09 05 AURORA at 12 14 05_04 07E Wild Horse Wind Expansion (C) (2)_TENASKA REGULATORY ASSET 4" xfId="5373" xr:uid="{00000000-0005-0000-0000-0000F6140000}"/>
    <cellStyle name="_Value Copy 11 30 05 gas 12 09 05 AURORA at 12 14 05_16.37E Wild Horse Expansion DeferralRevwrkingfile SF" xfId="5374" xr:uid="{00000000-0005-0000-0000-0000F7140000}"/>
    <cellStyle name="_Value Copy 11 30 05 gas 12 09 05 AURORA at 12 14 05_16.37E Wild Horse Expansion DeferralRevwrkingfile SF 2" xfId="5375" xr:uid="{00000000-0005-0000-0000-0000F8140000}"/>
    <cellStyle name="_Value Copy 11 30 05 gas 12 09 05 AURORA at 12 14 05_16.37E Wild Horse Expansion DeferralRevwrkingfile SF 2 2" xfId="5376" xr:uid="{00000000-0005-0000-0000-0000F9140000}"/>
    <cellStyle name="_Value Copy 11 30 05 gas 12 09 05 AURORA at 12 14 05_16.37E Wild Horse Expansion DeferralRevwrkingfile SF 3" xfId="5377" xr:uid="{00000000-0005-0000-0000-0000FA140000}"/>
    <cellStyle name="_Value Copy 11 30 05 gas 12 09 05 AURORA at 12 14 05_16.37E Wild Horse Expansion DeferralRevwrkingfile SF 4" xfId="5378" xr:uid="{00000000-0005-0000-0000-0000FB140000}"/>
    <cellStyle name="_Value Copy 11 30 05 gas 12 09 05 AURORA at 12 14 05_2009 Compliance Filing PCA Exhibits for GRC" xfId="5379" xr:uid="{00000000-0005-0000-0000-0000FC140000}"/>
    <cellStyle name="_Value Copy 11 30 05 gas 12 09 05 AURORA at 12 14 05_2009 Compliance Filing PCA Exhibits for GRC 2" xfId="5380" xr:uid="{00000000-0005-0000-0000-0000FD140000}"/>
    <cellStyle name="_Value Copy 11 30 05 gas 12 09 05 AURORA at 12 14 05_2009 GRC Compl Filing - Exhibit D" xfId="5381" xr:uid="{00000000-0005-0000-0000-0000FE140000}"/>
    <cellStyle name="_Value Copy 11 30 05 gas 12 09 05 AURORA at 12 14 05_2009 GRC Compl Filing - Exhibit D 2" xfId="5382" xr:uid="{00000000-0005-0000-0000-0000FF140000}"/>
    <cellStyle name="_Value Copy 11 30 05 gas 12 09 05 AURORA at 12 14 05_3.01 Income Statement" xfId="5383" xr:uid="{00000000-0005-0000-0000-000000150000}"/>
    <cellStyle name="_Value Copy 11 30 05 gas 12 09 05 AURORA at 12 14 05_4 31 Regulatory Assets and Liabilities  7 06- Exhibit D" xfId="5384" xr:uid="{00000000-0005-0000-0000-000001150000}"/>
    <cellStyle name="_Value Copy 11 30 05 gas 12 09 05 AURORA at 12 14 05_4 31 Regulatory Assets and Liabilities  7 06- Exhibit D 2" xfId="5385" xr:uid="{00000000-0005-0000-0000-000002150000}"/>
    <cellStyle name="_Value Copy 11 30 05 gas 12 09 05 AURORA at 12 14 05_4 31 Regulatory Assets and Liabilities  7 06- Exhibit D 2 2" xfId="5386" xr:uid="{00000000-0005-0000-0000-000003150000}"/>
    <cellStyle name="_Value Copy 11 30 05 gas 12 09 05 AURORA at 12 14 05_4 31 Regulatory Assets and Liabilities  7 06- Exhibit D 3" xfId="5387" xr:uid="{00000000-0005-0000-0000-000004150000}"/>
    <cellStyle name="_Value Copy 11 30 05 gas 12 09 05 AURORA at 12 14 05_4 31 Regulatory Assets and Liabilities  7 06- Exhibit D 4" xfId="5388" xr:uid="{00000000-0005-0000-0000-000005150000}"/>
    <cellStyle name="_Value Copy 11 30 05 gas 12 09 05 AURORA at 12 14 05_4 31 Regulatory Assets and Liabilities  7 06- Exhibit D_NIM Summary" xfId="5389" xr:uid="{00000000-0005-0000-0000-000006150000}"/>
    <cellStyle name="_Value Copy 11 30 05 gas 12 09 05 AURORA at 12 14 05_4 31 Regulatory Assets and Liabilities  7 06- Exhibit D_NIM Summary 2" xfId="5390" xr:uid="{00000000-0005-0000-0000-000007150000}"/>
    <cellStyle name="_Value Copy 11 30 05 gas 12 09 05 AURORA at 12 14 05_4 32 Regulatory Assets and Liabilities  7 06- Exhibit D" xfId="5391" xr:uid="{00000000-0005-0000-0000-000008150000}"/>
    <cellStyle name="_Value Copy 11 30 05 gas 12 09 05 AURORA at 12 14 05_4 32 Regulatory Assets and Liabilities  7 06- Exhibit D 2" xfId="5392" xr:uid="{00000000-0005-0000-0000-000009150000}"/>
    <cellStyle name="_Value Copy 11 30 05 gas 12 09 05 AURORA at 12 14 05_4 32 Regulatory Assets and Liabilities  7 06- Exhibit D 2 2" xfId="5393" xr:uid="{00000000-0005-0000-0000-00000A150000}"/>
    <cellStyle name="_Value Copy 11 30 05 gas 12 09 05 AURORA at 12 14 05_4 32 Regulatory Assets and Liabilities  7 06- Exhibit D 3" xfId="5394" xr:uid="{00000000-0005-0000-0000-00000B150000}"/>
    <cellStyle name="_Value Copy 11 30 05 gas 12 09 05 AURORA at 12 14 05_4 32 Regulatory Assets and Liabilities  7 06- Exhibit D 4" xfId="5395" xr:uid="{00000000-0005-0000-0000-00000C150000}"/>
    <cellStyle name="_Value Copy 11 30 05 gas 12 09 05 AURORA at 12 14 05_4 32 Regulatory Assets and Liabilities  7 06- Exhibit D_NIM Summary" xfId="5396" xr:uid="{00000000-0005-0000-0000-00000D150000}"/>
    <cellStyle name="_Value Copy 11 30 05 gas 12 09 05 AURORA at 12 14 05_4 32 Regulatory Assets and Liabilities  7 06- Exhibit D_NIM Summary 2" xfId="5397" xr:uid="{00000000-0005-0000-0000-00000E150000}"/>
    <cellStyle name="_Value Copy 11 30 05 gas 12 09 05 AURORA at 12 14 05_ACCOUNTS" xfId="5398" xr:uid="{00000000-0005-0000-0000-00000F150000}"/>
    <cellStyle name="_Value Copy 11 30 05 gas 12 09 05 AURORA at 12 14 05_AURORA Total New" xfId="5399" xr:uid="{00000000-0005-0000-0000-000010150000}"/>
    <cellStyle name="_Value Copy 11 30 05 gas 12 09 05 AURORA at 12 14 05_AURORA Total New 2" xfId="5400" xr:uid="{00000000-0005-0000-0000-000011150000}"/>
    <cellStyle name="_Value Copy 11 30 05 gas 12 09 05 AURORA at 12 14 05_Book2" xfId="5401" xr:uid="{00000000-0005-0000-0000-000012150000}"/>
    <cellStyle name="_Value Copy 11 30 05 gas 12 09 05 AURORA at 12 14 05_Book2 2" xfId="5402" xr:uid="{00000000-0005-0000-0000-000013150000}"/>
    <cellStyle name="_Value Copy 11 30 05 gas 12 09 05 AURORA at 12 14 05_Book2 2 2" xfId="5403" xr:uid="{00000000-0005-0000-0000-000014150000}"/>
    <cellStyle name="_Value Copy 11 30 05 gas 12 09 05 AURORA at 12 14 05_Book2 3" xfId="5404" xr:uid="{00000000-0005-0000-0000-000015150000}"/>
    <cellStyle name="_Value Copy 11 30 05 gas 12 09 05 AURORA at 12 14 05_Book2 4" xfId="5405" xr:uid="{00000000-0005-0000-0000-000016150000}"/>
    <cellStyle name="_Value Copy 11 30 05 gas 12 09 05 AURORA at 12 14 05_Book2_Adj Bench DR 3 for Initial Briefs (Electric)" xfId="5406" xr:uid="{00000000-0005-0000-0000-000017150000}"/>
    <cellStyle name="_Value Copy 11 30 05 gas 12 09 05 AURORA at 12 14 05_Book2_Adj Bench DR 3 for Initial Briefs (Electric) 2" xfId="5407" xr:uid="{00000000-0005-0000-0000-000018150000}"/>
    <cellStyle name="_Value Copy 11 30 05 gas 12 09 05 AURORA at 12 14 05_Book2_Adj Bench DR 3 for Initial Briefs (Electric) 2 2" xfId="5408" xr:uid="{00000000-0005-0000-0000-000019150000}"/>
    <cellStyle name="_Value Copy 11 30 05 gas 12 09 05 AURORA at 12 14 05_Book2_Adj Bench DR 3 for Initial Briefs (Electric) 3" xfId="5409" xr:uid="{00000000-0005-0000-0000-00001A150000}"/>
    <cellStyle name="_Value Copy 11 30 05 gas 12 09 05 AURORA at 12 14 05_Book2_Adj Bench DR 3 for Initial Briefs (Electric) 4" xfId="5410" xr:uid="{00000000-0005-0000-0000-00001B150000}"/>
    <cellStyle name="_Value Copy 11 30 05 gas 12 09 05 AURORA at 12 14 05_Book2_Electric Rev Req Model (2009 GRC) Rebuttal" xfId="5411" xr:uid="{00000000-0005-0000-0000-00001C150000}"/>
    <cellStyle name="_Value Copy 11 30 05 gas 12 09 05 AURORA at 12 14 05_Book2_Electric Rev Req Model (2009 GRC) Rebuttal 2" xfId="5412" xr:uid="{00000000-0005-0000-0000-00001D150000}"/>
    <cellStyle name="_Value Copy 11 30 05 gas 12 09 05 AURORA at 12 14 05_Book2_Electric Rev Req Model (2009 GRC) Rebuttal 2 2" xfId="5413" xr:uid="{00000000-0005-0000-0000-00001E150000}"/>
    <cellStyle name="_Value Copy 11 30 05 gas 12 09 05 AURORA at 12 14 05_Book2_Electric Rev Req Model (2009 GRC) Rebuttal 3" xfId="5414" xr:uid="{00000000-0005-0000-0000-00001F150000}"/>
    <cellStyle name="_Value Copy 11 30 05 gas 12 09 05 AURORA at 12 14 05_Book2_Electric Rev Req Model (2009 GRC) Rebuttal 4" xfId="5415" xr:uid="{00000000-0005-0000-0000-000020150000}"/>
    <cellStyle name="_Value Copy 11 30 05 gas 12 09 05 AURORA at 12 14 05_Book2_Electric Rev Req Model (2009 GRC) Rebuttal REmoval of New  WH Solar AdjustMI" xfId="5416" xr:uid="{00000000-0005-0000-0000-000021150000}"/>
    <cellStyle name="_Value Copy 11 30 05 gas 12 09 05 AURORA at 12 14 05_Book2_Electric Rev Req Model (2009 GRC) Rebuttal REmoval of New  WH Solar AdjustMI 2" xfId="5417" xr:uid="{00000000-0005-0000-0000-000022150000}"/>
    <cellStyle name="_Value Copy 11 30 05 gas 12 09 05 AURORA at 12 14 05_Book2_Electric Rev Req Model (2009 GRC) Rebuttal REmoval of New  WH Solar AdjustMI 2 2" xfId="5418" xr:uid="{00000000-0005-0000-0000-000023150000}"/>
    <cellStyle name="_Value Copy 11 30 05 gas 12 09 05 AURORA at 12 14 05_Book2_Electric Rev Req Model (2009 GRC) Rebuttal REmoval of New  WH Solar AdjustMI 3" xfId="5419" xr:uid="{00000000-0005-0000-0000-000024150000}"/>
    <cellStyle name="_Value Copy 11 30 05 gas 12 09 05 AURORA at 12 14 05_Book2_Electric Rev Req Model (2009 GRC) Rebuttal REmoval of New  WH Solar AdjustMI 4" xfId="5420" xr:uid="{00000000-0005-0000-0000-000025150000}"/>
    <cellStyle name="_Value Copy 11 30 05 gas 12 09 05 AURORA at 12 14 05_Book2_Electric Rev Req Model (2009 GRC) Revised 01-18-2010" xfId="5421" xr:uid="{00000000-0005-0000-0000-000026150000}"/>
    <cellStyle name="_Value Copy 11 30 05 gas 12 09 05 AURORA at 12 14 05_Book2_Electric Rev Req Model (2009 GRC) Revised 01-18-2010 2" xfId="5422" xr:uid="{00000000-0005-0000-0000-000027150000}"/>
    <cellStyle name="_Value Copy 11 30 05 gas 12 09 05 AURORA at 12 14 05_Book2_Electric Rev Req Model (2009 GRC) Revised 01-18-2010 2 2" xfId="5423" xr:uid="{00000000-0005-0000-0000-000028150000}"/>
    <cellStyle name="_Value Copy 11 30 05 gas 12 09 05 AURORA at 12 14 05_Book2_Electric Rev Req Model (2009 GRC) Revised 01-18-2010 3" xfId="5424" xr:uid="{00000000-0005-0000-0000-000029150000}"/>
    <cellStyle name="_Value Copy 11 30 05 gas 12 09 05 AURORA at 12 14 05_Book2_Electric Rev Req Model (2009 GRC) Revised 01-18-2010 4" xfId="5425" xr:uid="{00000000-0005-0000-0000-00002A150000}"/>
    <cellStyle name="_Value Copy 11 30 05 gas 12 09 05 AURORA at 12 14 05_Book2_Final Order Electric EXHIBIT A-1" xfId="5426" xr:uid="{00000000-0005-0000-0000-00002B150000}"/>
    <cellStyle name="_Value Copy 11 30 05 gas 12 09 05 AURORA at 12 14 05_Book2_Final Order Electric EXHIBIT A-1 2" xfId="5427" xr:uid="{00000000-0005-0000-0000-00002C150000}"/>
    <cellStyle name="_Value Copy 11 30 05 gas 12 09 05 AURORA at 12 14 05_Book2_Final Order Electric EXHIBIT A-1 2 2" xfId="5428" xr:uid="{00000000-0005-0000-0000-00002D150000}"/>
    <cellStyle name="_Value Copy 11 30 05 gas 12 09 05 AURORA at 12 14 05_Book2_Final Order Electric EXHIBIT A-1 3" xfId="5429" xr:uid="{00000000-0005-0000-0000-00002E150000}"/>
    <cellStyle name="_Value Copy 11 30 05 gas 12 09 05 AURORA at 12 14 05_Book2_Final Order Electric EXHIBIT A-1 4" xfId="5430" xr:uid="{00000000-0005-0000-0000-00002F150000}"/>
    <cellStyle name="_Value Copy 11 30 05 gas 12 09 05 AURORA at 12 14 05_Book4" xfId="5431" xr:uid="{00000000-0005-0000-0000-000030150000}"/>
    <cellStyle name="_Value Copy 11 30 05 gas 12 09 05 AURORA at 12 14 05_Book4 2" xfId="5432" xr:uid="{00000000-0005-0000-0000-000031150000}"/>
    <cellStyle name="_Value Copy 11 30 05 gas 12 09 05 AURORA at 12 14 05_Book4 2 2" xfId="5433" xr:uid="{00000000-0005-0000-0000-000032150000}"/>
    <cellStyle name="_Value Copy 11 30 05 gas 12 09 05 AURORA at 12 14 05_Book4 3" xfId="5434" xr:uid="{00000000-0005-0000-0000-000033150000}"/>
    <cellStyle name="_Value Copy 11 30 05 gas 12 09 05 AURORA at 12 14 05_Book4 4" xfId="5435" xr:uid="{00000000-0005-0000-0000-000034150000}"/>
    <cellStyle name="_Value Copy 11 30 05 gas 12 09 05 AURORA at 12 14 05_Book9" xfId="5436" xr:uid="{00000000-0005-0000-0000-000035150000}"/>
    <cellStyle name="_Value Copy 11 30 05 gas 12 09 05 AURORA at 12 14 05_Book9 2" xfId="5437" xr:uid="{00000000-0005-0000-0000-000036150000}"/>
    <cellStyle name="_Value Copy 11 30 05 gas 12 09 05 AURORA at 12 14 05_Book9 2 2" xfId="5438" xr:uid="{00000000-0005-0000-0000-000037150000}"/>
    <cellStyle name="_Value Copy 11 30 05 gas 12 09 05 AURORA at 12 14 05_Book9 3" xfId="5439" xr:uid="{00000000-0005-0000-0000-000038150000}"/>
    <cellStyle name="_Value Copy 11 30 05 gas 12 09 05 AURORA at 12 14 05_Book9 4" xfId="5440" xr:uid="{00000000-0005-0000-0000-000039150000}"/>
    <cellStyle name="_Value Copy 11 30 05 gas 12 09 05 AURORA at 12 14 05_Check the Interest Calculation" xfId="5441" xr:uid="{00000000-0005-0000-0000-00003A150000}"/>
    <cellStyle name="_Value Copy 11 30 05 gas 12 09 05 AURORA at 12 14 05_Check the Interest Calculation_Scenario 1 REC vs PTC Offset" xfId="5442" xr:uid="{00000000-0005-0000-0000-00003B150000}"/>
    <cellStyle name="_Value Copy 11 30 05 gas 12 09 05 AURORA at 12 14 05_Check the Interest Calculation_Scenario 3" xfId="5443" xr:uid="{00000000-0005-0000-0000-00003C150000}"/>
    <cellStyle name="_Value Copy 11 30 05 gas 12 09 05 AURORA at 12 14 05_Chelan PUD Power Costs (8-10)" xfId="5444" xr:uid="{00000000-0005-0000-0000-00003D150000}"/>
    <cellStyle name="_Value Copy 11 30 05 gas 12 09 05 AURORA at 12 14 05_Direct Assignment Distribution Plant 2008" xfId="5445" xr:uid="{00000000-0005-0000-0000-00003E150000}"/>
    <cellStyle name="_Value Copy 11 30 05 gas 12 09 05 AURORA at 12 14 05_Direct Assignment Distribution Plant 2008 2" xfId="5446" xr:uid="{00000000-0005-0000-0000-00003F150000}"/>
    <cellStyle name="_Value Copy 11 30 05 gas 12 09 05 AURORA at 12 14 05_Direct Assignment Distribution Plant 2008 2 2" xfId="5447" xr:uid="{00000000-0005-0000-0000-000040150000}"/>
    <cellStyle name="_Value Copy 11 30 05 gas 12 09 05 AURORA at 12 14 05_Direct Assignment Distribution Plant 2008 2 2 2" xfId="5448" xr:uid="{00000000-0005-0000-0000-000041150000}"/>
    <cellStyle name="_Value Copy 11 30 05 gas 12 09 05 AURORA at 12 14 05_Direct Assignment Distribution Plant 2008 2 3" xfId="5449" xr:uid="{00000000-0005-0000-0000-000042150000}"/>
    <cellStyle name="_Value Copy 11 30 05 gas 12 09 05 AURORA at 12 14 05_Direct Assignment Distribution Plant 2008 2 3 2" xfId="5450" xr:uid="{00000000-0005-0000-0000-000043150000}"/>
    <cellStyle name="_Value Copy 11 30 05 gas 12 09 05 AURORA at 12 14 05_Direct Assignment Distribution Plant 2008 2 4" xfId="5451" xr:uid="{00000000-0005-0000-0000-000044150000}"/>
    <cellStyle name="_Value Copy 11 30 05 gas 12 09 05 AURORA at 12 14 05_Direct Assignment Distribution Plant 2008 2 4 2" xfId="5452" xr:uid="{00000000-0005-0000-0000-000045150000}"/>
    <cellStyle name="_Value Copy 11 30 05 gas 12 09 05 AURORA at 12 14 05_Direct Assignment Distribution Plant 2008 3" xfId="5453" xr:uid="{00000000-0005-0000-0000-000046150000}"/>
    <cellStyle name="_Value Copy 11 30 05 gas 12 09 05 AURORA at 12 14 05_Direct Assignment Distribution Plant 2008 3 2" xfId="5454" xr:uid="{00000000-0005-0000-0000-000047150000}"/>
    <cellStyle name="_Value Copy 11 30 05 gas 12 09 05 AURORA at 12 14 05_Direct Assignment Distribution Plant 2008 4" xfId="5455" xr:uid="{00000000-0005-0000-0000-000048150000}"/>
    <cellStyle name="_Value Copy 11 30 05 gas 12 09 05 AURORA at 12 14 05_Direct Assignment Distribution Plant 2008 4 2" xfId="5456" xr:uid="{00000000-0005-0000-0000-000049150000}"/>
    <cellStyle name="_Value Copy 11 30 05 gas 12 09 05 AURORA at 12 14 05_Direct Assignment Distribution Plant 2008 5" xfId="5457" xr:uid="{00000000-0005-0000-0000-00004A150000}"/>
    <cellStyle name="_Value Copy 11 30 05 gas 12 09 05 AURORA at 12 14 05_Direct Assignment Distribution Plant 2008 6" xfId="5458" xr:uid="{00000000-0005-0000-0000-00004B150000}"/>
    <cellStyle name="_Value Copy 11 30 05 gas 12 09 05 AURORA at 12 14 05_Electric COS Inputs" xfId="5459" xr:uid="{00000000-0005-0000-0000-00004C150000}"/>
    <cellStyle name="_Value Copy 11 30 05 gas 12 09 05 AURORA at 12 14 05_Electric COS Inputs 2" xfId="5460" xr:uid="{00000000-0005-0000-0000-00004D150000}"/>
    <cellStyle name="_Value Copy 11 30 05 gas 12 09 05 AURORA at 12 14 05_Electric COS Inputs 2 2" xfId="5461" xr:uid="{00000000-0005-0000-0000-00004E150000}"/>
    <cellStyle name="_Value Copy 11 30 05 gas 12 09 05 AURORA at 12 14 05_Electric COS Inputs 2 2 2" xfId="5462" xr:uid="{00000000-0005-0000-0000-00004F150000}"/>
    <cellStyle name="_Value Copy 11 30 05 gas 12 09 05 AURORA at 12 14 05_Electric COS Inputs 2 3" xfId="5463" xr:uid="{00000000-0005-0000-0000-000050150000}"/>
    <cellStyle name="_Value Copy 11 30 05 gas 12 09 05 AURORA at 12 14 05_Electric COS Inputs 2 3 2" xfId="5464" xr:uid="{00000000-0005-0000-0000-000051150000}"/>
    <cellStyle name="_Value Copy 11 30 05 gas 12 09 05 AURORA at 12 14 05_Electric COS Inputs 2 4" xfId="5465" xr:uid="{00000000-0005-0000-0000-000052150000}"/>
    <cellStyle name="_Value Copy 11 30 05 gas 12 09 05 AURORA at 12 14 05_Electric COS Inputs 2 4 2" xfId="5466" xr:uid="{00000000-0005-0000-0000-000053150000}"/>
    <cellStyle name="_Value Copy 11 30 05 gas 12 09 05 AURORA at 12 14 05_Electric COS Inputs 3" xfId="5467" xr:uid="{00000000-0005-0000-0000-000054150000}"/>
    <cellStyle name="_Value Copy 11 30 05 gas 12 09 05 AURORA at 12 14 05_Electric COS Inputs 3 2" xfId="5468" xr:uid="{00000000-0005-0000-0000-000055150000}"/>
    <cellStyle name="_Value Copy 11 30 05 gas 12 09 05 AURORA at 12 14 05_Electric COS Inputs 4" xfId="5469" xr:uid="{00000000-0005-0000-0000-000056150000}"/>
    <cellStyle name="_Value Copy 11 30 05 gas 12 09 05 AURORA at 12 14 05_Electric COS Inputs 4 2" xfId="5470" xr:uid="{00000000-0005-0000-0000-000057150000}"/>
    <cellStyle name="_Value Copy 11 30 05 gas 12 09 05 AURORA at 12 14 05_Electric COS Inputs 5" xfId="5471" xr:uid="{00000000-0005-0000-0000-000058150000}"/>
    <cellStyle name="_Value Copy 11 30 05 gas 12 09 05 AURORA at 12 14 05_Electric COS Inputs 6" xfId="5472" xr:uid="{00000000-0005-0000-0000-000059150000}"/>
    <cellStyle name="_Value Copy 11 30 05 gas 12 09 05 AURORA at 12 14 05_Electric Rate Spread and Rate Design 3.23.09" xfId="5473" xr:uid="{00000000-0005-0000-0000-00005A150000}"/>
    <cellStyle name="_Value Copy 11 30 05 gas 12 09 05 AURORA at 12 14 05_Electric Rate Spread and Rate Design 3.23.09 2" xfId="5474" xr:uid="{00000000-0005-0000-0000-00005B150000}"/>
    <cellStyle name="_Value Copy 11 30 05 gas 12 09 05 AURORA at 12 14 05_Electric Rate Spread and Rate Design 3.23.09 2 2" xfId="5475" xr:uid="{00000000-0005-0000-0000-00005C150000}"/>
    <cellStyle name="_Value Copy 11 30 05 gas 12 09 05 AURORA at 12 14 05_Electric Rate Spread and Rate Design 3.23.09 2 2 2" xfId="5476" xr:uid="{00000000-0005-0000-0000-00005D150000}"/>
    <cellStyle name="_Value Copy 11 30 05 gas 12 09 05 AURORA at 12 14 05_Electric Rate Spread and Rate Design 3.23.09 2 3" xfId="5477" xr:uid="{00000000-0005-0000-0000-00005E150000}"/>
    <cellStyle name="_Value Copy 11 30 05 gas 12 09 05 AURORA at 12 14 05_Electric Rate Spread and Rate Design 3.23.09 2 3 2" xfId="5478" xr:uid="{00000000-0005-0000-0000-00005F150000}"/>
    <cellStyle name="_Value Copy 11 30 05 gas 12 09 05 AURORA at 12 14 05_Electric Rate Spread and Rate Design 3.23.09 2 4" xfId="5479" xr:uid="{00000000-0005-0000-0000-000060150000}"/>
    <cellStyle name="_Value Copy 11 30 05 gas 12 09 05 AURORA at 12 14 05_Electric Rate Spread and Rate Design 3.23.09 2 4 2" xfId="5480" xr:uid="{00000000-0005-0000-0000-000061150000}"/>
    <cellStyle name="_Value Copy 11 30 05 gas 12 09 05 AURORA at 12 14 05_Electric Rate Spread and Rate Design 3.23.09 3" xfId="5481" xr:uid="{00000000-0005-0000-0000-000062150000}"/>
    <cellStyle name="_Value Copy 11 30 05 gas 12 09 05 AURORA at 12 14 05_Electric Rate Spread and Rate Design 3.23.09 3 2" xfId="5482" xr:uid="{00000000-0005-0000-0000-000063150000}"/>
    <cellStyle name="_Value Copy 11 30 05 gas 12 09 05 AURORA at 12 14 05_Electric Rate Spread and Rate Design 3.23.09 4" xfId="5483" xr:uid="{00000000-0005-0000-0000-000064150000}"/>
    <cellStyle name="_Value Copy 11 30 05 gas 12 09 05 AURORA at 12 14 05_Electric Rate Spread and Rate Design 3.23.09 4 2" xfId="5484" xr:uid="{00000000-0005-0000-0000-000065150000}"/>
    <cellStyle name="_Value Copy 11 30 05 gas 12 09 05 AURORA at 12 14 05_Electric Rate Spread and Rate Design 3.23.09 5" xfId="5485" xr:uid="{00000000-0005-0000-0000-000066150000}"/>
    <cellStyle name="_Value Copy 11 30 05 gas 12 09 05 AURORA at 12 14 05_Electric Rate Spread and Rate Design 3.23.09 6" xfId="5486" xr:uid="{00000000-0005-0000-0000-000067150000}"/>
    <cellStyle name="_Value Copy 11 30 05 gas 12 09 05 AURORA at 12 14 05_Exhibit D fr R Gho 12-31-08" xfId="5487" xr:uid="{00000000-0005-0000-0000-000068150000}"/>
    <cellStyle name="_Value Copy 11 30 05 gas 12 09 05 AURORA at 12 14 05_Exhibit D fr R Gho 12-31-08 2" xfId="5488" xr:uid="{00000000-0005-0000-0000-000069150000}"/>
    <cellStyle name="_Value Copy 11 30 05 gas 12 09 05 AURORA at 12 14 05_Exhibit D fr R Gho 12-31-08 3" xfId="5489" xr:uid="{00000000-0005-0000-0000-00006A150000}"/>
    <cellStyle name="_Value Copy 11 30 05 gas 12 09 05 AURORA at 12 14 05_Exhibit D fr R Gho 12-31-08 v2" xfId="5490" xr:uid="{00000000-0005-0000-0000-00006B150000}"/>
    <cellStyle name="_Value Copy 11 30 05 gas 12 09 05 AURORA at 12 14 05_Exhibit D fr R Gho 12-31-08 v2 2" xfId="5491" xr:uid="{00000000-0005-0000-0000-00006C150000}"/>
    <cellStyle name="_Value Copy 11 30 05 gas 12 09 05 AURORA at 12 14 05_Exhibit D fr R Gho 12-31-08 v2 3" xfId="5492" xr:uid="{00000000-0005-0000-0000-00006D150000}"/>
    <cellStyle name="_Value Copy 11 30 05 gas 12 09 05 AURORA at 12 14 05_Exhibit D fr R Gho 12-31-08 v2_NIM Summary" xfId="5493" xr:uid="{00000000-0005-0000-0000-00006E150000}"/>
    <cellStyle name="_Value Copy 11 30 05 gas 12 09 05 AURORA at 12 14 05_Exhibit D fr R Gho 12-31-08 v2_NIM Summary 2" xfId="5494" xr:uid="{00000000-0005-0000-0000-00006F150000}"/>
    <cellStyle name="_Value Copy 11 30 05 gas 12 09 05 AURORA at 12 14 05_Exhibit D fr R Gho 12-31-08_NIM Summary" xfId="5495" xr:uid="{00000000-0005-0000-0000-000070150000}"/>
    <cellStyle name="_Value Copy 11 30 05 gas 12 09 05 AURORA at 12 14 05_Exhibit D fr R Gho 12-31-08_NIM Summary 2" xfId="5496" xr:uid="{00000000-0005-0000-0000-000071150000}"/>
    <cellStyle name="_Value Copy 11 30 05 gas 12 09 05 AURORA at 12 14 05_Gas Rev Req Model (2010 GRC)" xfId="5497" xr:uid="{00000000-0005-0000-0000-000072150000}"/>
    <cellStyle name="_Value Copy 11 30 05 gas 12 09 05 AURORA at 12 14 05_Hopkins Ridge Prepaid Tran - Interest Earned RY 12ME Feb  '11" xfId="5498" xr:uid="{00000000-0005-0000-0000-000073150000}"/>
    <cellStyle name="_Value Copy 11 30 05 gas 12 09 05 AURORA at 12 14 05_Hopkins Ridge Prepaid Tran - Interest Earned RY 12ME Feb  '11 2" xfId="5499" xr:uid="{00000000-0005-0000-0000-000074150000}"/>
    <cellStyle name="_Value Copy 11 30 05 gas 12 09 05 AURORA at 12 14 05_Hopkins Ridge Prepaid Tran - Interest Earned RY 12ME Feb  '11_NIM Summary" xfId="5500" xr:uid="{00000000-0005-0000-0000-000075150000}"/>
    <cellStyle name="_Value Copy 11 30 05 gas 12 09 05 AURORA at 12 14 05_Hopkins Ridge Prepaid Tran - Interest Earned RY 12ME Feb  '11_NIM Summary 2" xfId="5501" xr:uid="{00000000-0005-0000-0000-000076150000}"/>
    <cellStyle name="_Value Copy 11 30 05 gas 12 09 05 AURORA at 12 14 05_Hopkins Ridge Prepaid Tran - Interest Earned RY 12ME Feb  '11_Transmission Workbook for May BOD" xfId="5502" xr:uid="{00000000-0005-0000-0000-000077150000}"/>
    <cellStyle name="_Value Copy 11 30 05 gas 12 09 05 AURORA at 12 14 05_Hopkins Ridge Prepaid Tran - Interest Earned RY 12ME Feb  '11_Transmission Workbook for May BOD 2" xfId="5503" xr:uid="{00000000-0005-0000-0000-000078150000}"/>
    <cellStyle name="_Value Copy 11 30 05 gas 12 09 05 AURORA at 12 14 05_INPUTS" xfId="5504" xr:uid="{00000000-0005-0000-0000-000079150000}"/>
    <cellStyle name="_Value Copy 11 30 05 gas 12 09 05 AURORA at 12 14 05_INPUTS 2" xfId="5505" xr:uid="{00000000-0005-0000-0000-00007A150000}"/>
    <cellStyle name="_Value Copy 11 30 05 gas 12 09 05 AURORA at 12 14 05_INPUTS 2 2" xfId="5506" xr:uid="{00000000-0005-0000-0000-00007B150000}"/>
    <cellStyle name="_Value Copy 11 30 05 gas 12 09 05 AURORA at 12 14 05_INPUTS 2 2 2" xfId="5507" xr:uid="{00000000-0005-0000-0000-00007C150000}"/>
    <cellStyle name="_Value Copy 11 30 05 gas 12 09 05 AURORA at 12 14 05_INPUTS 2 3" xfId="5508" xr:uid="{00000000-0005-0000-0000-00007D150000}"/>
    <cellStyle name="_Value Copy 11 30 05 gas 12 09 05 AURORA at 12 14 05_INPUTS 2 3 2" xfId="5509" xr:uid="{00000000-0005-0000-0000-00007E150000}"/>
    <cellStyle name="_Value Copy 11 30 05 gas 12 09 05 AURORA at 12 14 05_INPUTS 2 4" xfId="5510" xr:uid="{00000000-0005-0000-0000-00007F150000}"/>
    <cellStyle name="_Value Copy 11 30 05 gas 12 09 05 AURORA at 12 14 05_INPUTS 2 4 2" xfId="5511" xr:uid="{00000000-0005-0000-0000-000080150000}"/>
    <cellStyle name="_Value Copy 11 30 05 gas 12 09 05 AURORA at 12 14 05_INPUTS 3" xfId="5512" xr:uid="{00000000-0005-0000-0000-000081150000}"/>
    <cellStyle name="_Value Copy 11 30 05 gas 12 09 05 AURORA at 12 14 05_INPUTS 3 2" xfId="5513" xr:uid="{00000000-0005-0000-0000-000082150000}"/>
    <cellStyle name="_Value Copy 11 30 05 gas 12 09 05 AURORA at 12 14 05_INPUTS 4" xfId="5514" xr:uid="{00000000-0005-0000-0000-000083150000}"/>
    <cellStyle name="_Value Copy 11 30 05 gas 12 09 05 AURORA at 12 14 05_INPUTS 4 2" xfId="5515" xr:uid="{00000000-0005-0000-0000-000084150000}"/>
    <cellStyle name="_Value Copy 11 30 05 gas 12 09 05 AURORA at 12 14 05_INPUTS 5" xfId="5516" xr:uid="{00000000-0005-0000-0000-000085150000}"/>
    <cellStyle name="_Value Copy 11 30 05 gas 12 09 05 AURORA at 12 14 05_INPUTS 6" xfId="5517" xr:uid="{00000000-0005-0000-0000-000086150000}"/>
    <cellStyle name="_Value Copy 11 30 05 gas 12 09 05 AURORA at 12 14 05_Leased Transformer &amp; Substation Plant &amp; Rev 12-2009" xfId="5518" xr:uid="{00000000-0005-0000-0000-000087150000}"/>
    <cellStyle name="_Value Copy 11 30 05 gas 12 09 05 AURORA at 12 14 05_Leased Transformer &amp; Substation Plant &amp; Rev 12-2009 2" xfId="5519" xr:uid="{00000000-0005-0000-0000-000088150000}"/>
    <cellStyle name="_Value Copy 11 30 05 gas 12 09 05 AURORA at 12 14 05_Leased Transformer &amp; Substation Plant &amp; Rev 12-2009 2 2" xfId="5520" xr:uid="{00000000-0005-0000-0000-000089150000}"/>
    <cellStyle name="_Value Copy 11 30 05 gas 12 09 05 AURORA at 12 14 05_Leased Transformer &amp; Substation Plant &amp; Rev 12-2009 2 2 2" xfId="5521" xr:uid="{00000000-0005-0000-0000-00008A150000}"/>
    <cellStyle name="_Value Copy 11 30 05 gas 12 09 05 AURORA at 12 14 05_Leased Transformer &amp; Substation Plant &amp; Rev 12-2009 2 3" xfId="5522" xr:uid="{00000000-0005-0000-0000-00008B150000}"/>
    <cellStyle name="_Value Copy 11 30 05 gas 12 09 05 AURORA at 12 14 05_Leased Transformer &amp; Substation Plant &amp; Rev 12-2009 2 3 2" xfId="5523" xr:uid="{00000000-0005-0000-0000-00008C150000}"/>
    <cellStyle name="_Value Copy 11 30 05 gas 12 09 05 AURORA at 12 14 05_Leased Transformer &amp; Substation Plant &amp; Rev 12-2009 2 4" xfId="5524" xr:uid="{00000000-0005-0000-0000-00008D150000}"/>
    <cellStyle name="_Value Copy 11 30 05 gas 12 09 05 AURORA at 12 14 05_Leased Transformer &amp; Substation Plant &amp; Rev 12-2009 2 4 2" xfId="5525" xr:uid="{00000000-0005-0000-0000-00008E150000}"/>
    <cellStyle name="_Value Copy 11 30 05 gas 12 09 05 AURORA at 12 14 05_Leased Transformer &amp; Substation Plant &amp; Rev 12-2009 3" xfId="5526" xr:uid="{00000000-0005-0000-0000-00008F150000}"/>
    <cellStyle name="_Value Copy 11 30 05 gas 12 09 05 AURORA at 12 14 05_Leased Transformer &amp; Substation Plant &amp; Rev 12-2009 3 2" xfId="5527" xr:uid="{00000000-0005-0000-0000-000090150000}"/>
    <cellStyle name="_Value Copy 11 30 05 gas 12 09 05 AURORA at 12 14 05_Leased Transformer &amp; Substation Plant &amp; Rev 12-2009 4" xfId="5528" xr:uid="{00000000-0005-0000-0000-000091150000}"/>
    <cellStyle name="_Value Copy 11 30 05 gas 12 09 05 AURORA at 12 14 05_Leased Transformer &amp; Substation Plant &amp; Rev 12-2009 4 2" xfId="5529" xr:uid="{00000000-0005-0000-0000-000092150000}"/>
    <cellStyle name="_Value Copy 11 30 05 gas 12 09 05 AURORA at 12 14 05_Leased Transformer &amp; Substation Plant &amp; Rev 12-2009 5" xfId="5530" xr:uid="{00000000-0005-0000-0000-000093150000}"/>
    <cellStyle name="_Value Copy 11 30 05 gas 12 09 05 AURORA at 12 14 05_Leased Transformer &amp; Substation Plant &amp; Rev 12-2009 6" xfId="5531" xr:uid="{00000000-0005-0000-0000-000094150000}"/>
    <cellStyle name="_Value Copy 11 30 05 gas 12 09 05 AURORA at 12 14 05_NIM Summary" xfId="5532" xr:uid="{00000000-0005-0000-0000-000095150000}"/>
    <cellStyle name="_Value Copy 11 30 05 gas 12 09 05 AURORA at 12 14 05_NIM Summary 09GRC" xfId="5533" xr:uid="{00000000-0005-0000-0000-000096150000}"/>
    <cellStyle name="_Value Copy 11 30 05 gas 12 09 05 AURORA at 12 14 05_NIM Summary 09GRC 2" xfId="5534" xr:uid="{00000000-0005-0000-0000-000097150000}"/>
    <cellStyle name="_Value Copy 11 30 05 gas 12 09 05 AURORA at 12 14 05_NIM Summary 2" xfId="5535" xr:uid="{00000000-0005-0000-0000-000098150000}"/>
    <cellStyle name="_Value Copy 11 30 05 gas 12 09 05 AURORA at 12 14 05_NIM Summary 3" xfId="5536" xr:uid="{00000000-0005-0000-0000-000099150000}"/>
    <cellStyle name="_Value Copy 11 30 05 gas 12 09 05 AURORA at 12 14 05_NIM Summary 4" xfId="5537" xr:uid="{00000000-0005-0000-0000-00009A150000}"/>
    <cellStyle name="_Value Copy 11 30 05 gas 12 09 05 AURORA at 12 14 05_NIM Summary 5" xfId="5538" xr:uid="{00000000-0005-0000-0000-00009B150000}"/>
    <cellStyle name="_Value Copy 11 30 05 gas 12 09 05 AURORA at 12 14 05_NIM Summary 6" xfId="5539" xr:uid="{00000000-0005-0000-0000-00009C150000}"/>
    <cellStyle name="_Value Copy 11 30 05 gas 12 09 05 AURORA at 12 14 05_NIM Summary 7" xfId="5540" xr:uid="{00000000-0005-0000-0000-00009D150000}"/>
    <cellStyle name="_Value Copy 11 30 05 gas 12 09 05 AURORA at 12 14 05_NIM Summary 8" xfId="5541" xr:uid="{00000000-0005-0000-0000-00009E150000}"/>
    <cellStyle name="_Value Copy 11 30 05 gas 12 09 05 AURORA at 12 14 05_NIM Summary 9" xfId="5542" xr:uid="{00000000-0005-0000-0000-00009F150000}"/>
    <cellStyle name="_Value Copy 11 30 05 gas 12 09 05 AURORA at 12 14 05_PCA 10 -  Exhibit D from A Kellogg Jan 2011" xfId="5543" xr:uid="{00000000-0005-0000-0000-0000A0150000}"/>
    <cellStyle name="_Value Copy 11 30 05 gas 12 09 05 AURORA at 12 14 05_PCA 10 -  Exhibit D from A Kellogg July 2011" xfId="5544" xr:uid="{00000000-0005-0000-0000-0000A1150000}"/>
    <cellStyle name="_Value Copy 11 30 05 gas 12 09 05 AURORA at 12 14 05_PCA 10 -  Exhibit D from S Free Rcv'd 12-11" xfId="5545" xr:uid="{00000000-0005-0000-0000-0000A2150000}"/>
    <cellStyle name="_Value Copy 11 30 05 gas 12 09 05 AURORA at 12 14 05_PCA 7 - Exhibit D update 11_30_08 (2)" xfId="5546" xr:uid="{00000000-0005-0000-0000-0000A3150000}"/>
    <cellStyle name="_Value Copy 11 30 05 gas 12 09 05 AURORA at 12 14 05_PCA 7 - Exhibit D update 11_30_08 (2) 2" xfId="5547" xr:uid="{00000000-0005-0000-0000-0000A4150000}"/>
    <cellStyle name="_Value Copy 11 30 05 gas 12 09 05 AURORA at 12 14 05_PCA 7 - Exhibit D update 11_30_08 (2) 2 2" xfId="5548" xr:uid="{00000000-0005-0000-0000-0000A5150000}"/>
    <cellStyle name="_Value Copy 11 30 05 gas 12 09 05 AURORA at 12 14 05_PCA 7 - Exhibit D update 11_30_08 (2) 3" xfId="5549" xr:uid="{00000000-0005-0000-0000-0000A6150000}"/>
    <cellStyle name="_Value Copy 11 30 05 gas 12 09 05 AURORA at 12 14 05_PCA 7 - Exhibit D update 11_30_08 (2) 4" xfId="5550" xr:uid="{00000000-0005-0000-0000-0000A7150000}"/>
    <cellStyle name="_Value Copy 11 30 05 gas 12 09 05 AURORA at 12 14 05_PCA 7 - Exhibit D update 11_30_08 (2)_NIM Summary" xfId="5551" xr:uid="{00000000-0005-0000-0000-0000A8150000}"/>
    <cellStyle name="_Value Copy 11 30 05 gas 12 09 05 AURORA at 12 14 05_PCA 7 - Exhibit D update 11_30_08 (2)_NIM Summary 2" xfId="5552" xr:uid="{00000000-0005-0000-0000-0000A9150000}"/>
    <cellStyle name="_Value Copy 11 30 05 gas 12 09 05 AURORA at 12 14 05_PCA 8 - Exhibit D update 12_31_09" xfId="5553" xr:uid="{00000000-0005-0000-0000-0000AA150000}"/>
    <cellStyle name="_Value Copy 11 30 05 gas 12 09 05 AURORA at 12 14 05_PCA 8 - Exhibit D update 12_31_09 2" xfId="5554" xr:uid="{00000000-0005-0000-0000-0000AB150000}"/>
    <cellStyle name="_Value Copy 11 30 05 gas 12 09 05 AURORA at 12 14 05_PCA 9 -  Exhibit D April 2010" xfId="5555" xr:uid="{00000000-0005-0000-0000-0000AC150000}"/>
    <cellStyle name="_Value Copy 11 30 05 gas 12 09 05 AURORA at 12 14 05_PCA 9 -  Exhibit D April 2010 (3)" xfId="5556" xr:uid="{00000000-0005-0000-0000-0000AD150000}"/>
    <cellStyle name="_Value Copy 11 30 05 gas 12 09 05 AURORA at 12 14 05_PCA 9 -  Exhibit D April 2010 (3) 2" xfId="5557" xr:uid="{00000000-0005-0000-0000-0000AE150000}"/>
    <cellStyle name="_Value Copy 11 30 05 gas 12 09 05 AURORA at 12 14 05_PCA 9 -  Exhibit D April 2010 2" xfId="5558" xr:uid="{00000000-0005-0000-0000-0000AF150000}"/>
    <cellStyle name="_Value Copy 11 30 05 gas 12 09 05 AURORA at 12 14 05_PCA 9 -  Exhibit D April 2010 3" xfId="5559" xr:uid="{00000000-0005-0000-0000-0000B0150000}"/>
    <cellStyle name="_Value Copy 11 30 05 gas 12 09 05 AURORA at 12 14 05_PCA 9 -  Exhibit D Feb 2010" xfId="5560" xr:uid="{00000000-0005-0000-0000-0000B1150000}"/>
    <cellStyle name="_Value Copy 11 30 05 gas 12 09 05 AURORA at 12 14 05_PCA 9 -  Exhibit D Feb 2010 2" xfId="5561" xr:uid="{00000000-0005-0000-0000-0000B2150000}"/>
    <cellStyle name="_Value Copy 11 30 05 gas 12 09 05 AURORA at 12 14 05_PCA 9 -  Exhibit D Feb 2010 v2" xfId="5562" xr:uid="{00000000-0005-0000-0000-0000B3150000}"/>
    <cellStyle name="_Value Copy 11 30 05 gas 12 09 05 AURORA at 12 14 05_PCA 9 -  Exhibit D Feb 2010 v2 2" xfId="5563" xr:uid="{00000000-0005-0000-0000-0000B4150000}"/>
    <cellStyle name="_Value Copy 11 30 05 gas 12 09 05 AURORA at 12 14 05_PCA 9 -  Exhibit D Feb 2010 WF" xfId="5564" xr:uid="{00000000-0005-0000-0000-0000B5150000}"/>
    <cellStyle name="_Value Copy 11 30 05 gas 12 09 05 AURORA at 12 14 05_PCA 9 -  Exhibit D Feb 2010 WF 2" xfId="5565" xr:uid="{00000000-0005-0000-0000-0000B6150000}"/>
    <cellStyle name="_Value Copy 11 30 05 gas 12 09 05 AURORA at 12 14 05_PCA 9 -  Exhibit D Jan 2010" xfId="5566" xr:uid="{00000000-0005-0000-0000-0000B7150000}"/>
    <cellStyle name="_Value Copy 11 30 05 gas 12 09 05 AURORA at 12 14 05_PCA 9 -  Exhibit D Jan 2010 2" xfId="5567" xr:uid="{00000000-0005-0000-0000-0000B8150000}"/>
    <cellStyle name="_Value Copy 11 30 05 gas 12 09 05 AURORA at 12 14 05_PCA 9 -  Exhibit D March 2010 (2)" xfId="5568" xr:uid="{00000000-0005-0000-0000-0000B9150000}"/>
    <cellStyle name="_Value Copy 11 30 05 gas 12 09 05 AURORA at 12 14 05_PCA 9 -  Exhibit D March 2010 (2) 2" xfId="5569" xr:uid="{00000000-0005-0000-0000-0000BA150000}"/>
    <cellStyle name="_Value Copy 11 30 05 gas 12 09 05 AURORA at 12 14 05_PCA 9 -  Exhibit D Nov 2010" xfId="5570" xr:uid="{00000000-0005-0000-0000-0000BB150000}"/>
    <cellStyle name="_Value Copy 11 30 05 gas 12 09 05 AURORA at 12 14 05_PCA 9 -  Exhibit D Nov 2010 2" xfId="5571" xr:uid="{00000000-0005-0000-0000-0000BC150000}"/>
    <cellStyle name="_Value Copy 11 30 05 gas 12 09 05 AURORA at 12 14 05_PCA 9 - Exhibit D at August 2010" xfId="5572" xr:uid="{00000000-0005-0000-0000-0000BD150000}"/>
    <cellStyle name="_Value Copy 11 30 05 gas 12 09 05 AURORA at 12 14 05_PCA 9 - Exhibit D at August 2010 2" xfId="5573" xr:uid="{00000000-0005-0000-0000-0000BE150000}"/>
    <cellStyle name="_Value Copy 11 30 05 gas 12 09 05 AURORA at 12 14 05_PCA 9 - Exhibit D June 2010 GRC" xfId="5574" xr:uid="{00000000-0005-0000-0000-0000BF150000}"/>
    <cellStyle name="_Value Copy 11 30 05 gas 12 09 05 AURORA at 12 14 05_PCA 9 - Exhibit D June 2010 GRC 2" xfId="5575" xr:uid="{00000000-0005-0000-0000-0000C0150000}"/>
    <cellStyle name="_Value Copy 11 30 05 gas 12 09 05 AURORA at 12 14 05_Power Costs - Comparison bx Rbtl-Staff-Jt-PC" xfId="5576" xr:uid="{00000000-0005-0000-0000-0000C1150000}"/>
    <cellStyle name="_Value Copy 11 30 05 gas 12 09 05 AURORA at 12 14 05_Power Costs - Comparison bx Rbtl-Staff-Jt-PC 2" xfId="5577" xr:uid="{00000000-0005-0000-0000-0000C2150000}"/>
    <cellStyle name="_Value Copy 11 30 05 gas 12 09 05 AURORA at 12 14 05_Power Costs - Comparison bx Rbtl-Staff-Jt-PC 2 2" xfId="5578" xr:uid="{00000000-0005-0000-0000-0000C3150000}"/>
    <cellStyle name="_Value Copy 11 30 05 gas 12 09 05 AURORA at 12 14 05_Power Costs - Comparison bx Rbtl-Staff-Jt-PC 3" xfId="5579" xr:uid="{00000000-0005-0000-0000-0000C4150000}"/>
    <cellStyle name="_Value Copy 11 30 05 gas 12 09 05 AURORA at 12 14 05_Power Costs - Comparison bx Rbtl-Staff-Jt-PC 4" xfId="5580" xr:uid="{00000000-0005-0000-0000-0000C5150000}"/>
    <cellStyle name="_Value Copy 11 30 05 gas 12 09 05 AURORA at 12 14 05_Power Costs - Comparison bx Rbtl-Staff-Jt-PC_Adj Bench DR 3 for Initial Briefs (Electric)" xfId="5581" xr:uid="{00000000-0005-0000-0000-0000C6150000}"/>
    <cellStyle name="_Value Copy 11 30 05 gas 12 09 05 AURORA at 12 14 05_Power Costs - Comparison bx Rbtl-Staff-Jt-PC_Adj Bench DR 3 for Initial Briefs (Electric) 2" xfId="5582" xr:uid="{00000000-0005-0000-0000-0000C7150000}"/>
    <cellStyle name="_Value Copy 11 30 05 gas 12 09 05 AURORA at 12 14 05_Power Costs - Comparison bx Rbtl-Staff-Jt-PC_Adj Bench DR 3 for Initial Briefs (Electric) 2 2" xfId="5583" xr:uid="{00000000-0005-0000-0000-0000C8150000}"/>
    <cellStyle name="_Value Copy 11 30 05 gas 12 09 05 AURORA at 12 14 05_Power Costs - Comparison bx Rbtl-Staff-Jt-PC_Adj Bench DR 3 for Initial Briefs (Electric) 3" xfId="5584" xr:uid="{00000000-0005-0000-0000-0000C9150000}"/>
    <cellStyle name="_Value Copy 11 30 05 gas 12 09 05 AURORA at 12 14 05_Power Costs - Comparison bx Rbtl-Staff-Jt-PC_Adj Bench DR 3 for Initial Briefs (Electric) 4" xfId="5585" xr:uid="{00000000-0005-0000-0000-0000CA150000}"/>
    <cellStyle name="_Value Copy 11 30 05 gas 12 09 05 AURORA at 12 14 05_Power Costs - Comparison bx Rbtl-Staff-Jt-PC_Electric Rev Req Model (2009 GRC) Rebuttal" xfId="5586" xr:uid="{00000000-0005-0000-0000-0000CB150000}"/>
    <cellStyle name="_Value Copy 11 30 05 gas 12 09 05 AURORA at 12 14 05_Power Costs - Comparison bx Rbtl-Staff-Jt-PC_Electric Rev Req Model (2009 GRC) Rebuttal 2" xfId="5587" xr:uid="{00000000-0005-0000-0000-0000CC150000}"/>
    <cellStyle name="_Value Copy 11 30 05 gas 12 09 05 AURORA at 12 14 05_Power Costs - Comparison bx Rbtl-Staff-Jt-PC_Electric Rev Req Model (2009 GRC) Rebuttal 2 2" xfId="5588" xr:uid="{00000000-0005-0000-0000-0000CD150000}"/>
    <cellStyle name="_Value Copy 11 30 05 gas 12 09 05 AURORA at 12 14 05_Power Costs - Comparison bx Rbtl-Staff-Jt-PC_Electric Rev Req Model (2009 GRC) Rebuttal 3" xfId="5589" xr:uid="{00000000-0005-0000-0000-0000CE150000}"/>
    <cellStyle name="_Value Copy 11 30 05 gas 12 09 05 AURORA at 12 14 05_Power Costs - Comparison bx Rbtl-Staff-Jt-PC_Electric Rev Req Model (2009 GRC) Rebuttal 4" xfId="5590" xr:uid="{00000000-0005-0000-0000-0000CF150000}"/>
    <cellStyle name="_Value Copy 11 30 05 gas 12 09 05 AURORA at 12 14 05_Power Costs - Comparison bx Rbtl-Staff-Jt-PC_Electric Rev Req Model (2009 GRC) Rebuttal REmoval of New  WH Solar AdjustMI" xfId="5591" xr:uid="{00000000-0005-0000-0000-0000D0150000}"/>
    <cellStyle name="_Value Copy 11 30 05 gas 12 09 05 AURORA at 12 14 05_Power Costs - Comparison bx Rbtl-Staff-Jt-PC_Electric Rev Req Model (2009 GRC) Rebuttal REmoval of New  WH Solar AdjustMI 2" xfId="5592" xr:uid="{00000000-0005-0000-0000-0000D1150000}"/>
    <cellStyle name="_Value Copy 11 30 05 gas 12 09 05 AURORA at 12 14 05_Power Costs - Comparison bx Rbtl-Staff-Jt-PC_Electric Rev Req Model (2009 GRC) Rebuttal REmoval of New  WH Solar AdjustMI 2 2" xfId="5593" xr:uid="{00000000-0005-0000-0000-0000D2150000}"/>
    <cellStyle name="_Value Copy 11 30 05 gas 12 09 05 AURORA at 12 14 05_Power Costs - Comparison bx Rbtl-Staff-Jt-PC_Electric Rev Req Model (2009 GRC) Rebuttal REmoval of New  WH Solar AdjustMI 3" xfId="5594" xr:uid="{00000000-0005-0000-0000-0000D3150000}"/>
    <cellStyle name="_Value Copy 11 30 05 gas 12 09 05 AURORA at 12 14 05_Power Costs - Comparison bx Rbtl-Staff-Jt-PC_Electric Rev Req Model (2009 GRC) Rebuttal REmoval of New  WH Solar AdjustMI 4" xfId="5595" xr:uid="{00000000-0005-0000-0000-0000D4150000}"/>
    <cellStyle name="_Value Copy 11 30 05 gas 12 09 05 AURORA at 12 14 05_Power Costs - Comparison bx Rbtl-Staff-Jt-PC_Electric Rev Req Model (2009 GRC) Revised 01-18-2010" xfId="5596" xr:uid="{00000000-0005-0000-0000-0000D5150000}"/>
    <cellStyle name="_Value Copy 11 30 05 gas 12 09 05 AURORA at 12 14 05_Power Costs - Comparison bx Rbtl-Staff-Jt-PC_Electric Rev Req Model (2009 GRC) Revised 01-18-2010 2" xfId="5597" xr:uid="{00000000-0005-0000-0000-0000D6150000}"/>
    <cellStyle name="_Value Copy 11 30 05 gas 12 09 05 AURORA at 12 14 05_Power Costs - Comparison bx Rbtl-Staff-Jt-PC_Electric Rev Req Model (2009 GRC) Revised 01-18-2010 2 2" xfId="5598" xr:uid="{00000000-0005-0000-0000-0000D7150000}"/>
    <cellStyle name="_Value Copy 11 30 05 gas 12 09 05 AURORA at 12 14 05_Power Costs - Comparison bx Rbtl-Staff-Jt-PC_Electric Rev Req Model (2009 GRC) Revised 01-18-2010 3" xfId="5599" xr:uid="{00000000-0005-0000-0000-0000D8150000}"/>
    <cellStyle name="_Value Copy 11 30 05 gas 12 09 05 AURORA at 12 14 05_Power Costs - Comparison bx Rbtl-Staff-Jt-PC_Electric Rev Req Model (2009 GRC) Revised 01-18-2010 4" xfId="5600" xr:uid="{00000000-0005-0000-0000-0000D9150000}"/>
    <cellStyle name="_Value Copy 11 30 05 gas 12 09 05 AURORA at 12 14 05_Power Costs - Comparison bx Rbtl-Staff-Jt-PC_Final Order Electric EXHIBIT A-1" xfId="5601" xr:uid="{00000000-0005-0000-0000-0000DA150000}"/>
    <cellStyle name="_Value Copy 11 30 05 gas 12 09 05 AURORA at 12 14 05_Power Costs - Comparison bx Rbtl-Staff-Jt-PC_Final Order Electric EXHIBIT A-1 2" xfId="5602" xr:uid="{00000000-0005-0000-0000-0000DB150000}"/>
    <cellStyle name="_Value Copy 11 30 05 gas 12 09 05 AURORA at 12 14 05_Power Costs - Comparison bx Rbtl-Staff-Jt-PC_Final Order Electric EXHIBIT A-1 2 2" xfId="5603" xr:uid="{00000000-0005-0000-0000-0000DC150000}"/>
    <cellStyle name="_Value Copy 11 30 05 gas 12 09 05 AURORA at 12 14 05_Power Costs - Comparison bx Rbtl-Staff-Jt-PC_Final Order Electric EXHIBIT A-1 3" xfId="5604" xr:uid="{00000000-0005-0000-0000-0000DD150000}"/>
    <cellStyle name="_Value Copy 11 30 05 gas 12 09 05 AURORA at 12 14 05_Power Costs - Comparison bx Rbtl-Staff-Jt-PC_Final Order Electric EXHIBIT A-1 4" xfId="5605" xr:uid="{00000000-0005-0000-0000-0000DE150000}"/>
    <cellStyle name="_Value Copy 11 30 05 gas 12 09 05 AURORA at 12 14 05_Production Adj 4.37" xfId="5606" xr:uid="{00000000-0005-0000-0000-0000DF150000}"/>
    <cellStyle name="_Value Copy 11 30 05 gas 12 09 05 AURORA at 12 14 05_Production Adj 4.37 2" xfId="5607" xr:uid="{00000000-0005-0000-0000-0000E0150000}"/>
    <cellStyle name="_Value Copy 11 30 05 gas 12 09 05 AURORA at 12 14 05_Production Adj 4.37 2 2" xfId="5608" xr:uid="{00000000-0005-0000-0000-0000E1150000}"/>
    <cellStyle name="_Value Copy 11 30 05 gas 12 09 05 AURORA at 12 14 05_Production Adj 4.37 3" xfId="5609" xr:uid="{00000000-0005-0000-0000-0000E2150000}"/>
    <cellStyle name="_Value Copy 11 30 05 gas 12 09 05 AURORA at 12 14 05_Purchased Power Adj 4.03" xfId="5610" xr:uid="{00000000-0005-0000-0000-0000E3150000}"/>
    <cellStyle name="_Value Copy 11 30 05 gas 12 09 05 AURORA at 12 14 05_Purchased Power Adj 4.03 2" xfId="5611" xr:uid="{00000000-0005-0000-0000-0000E4150000}"/>
    <cellStyle name="_Value Copy 11 30 05 gas 12 09 05 AURORA at 12 14 05_Purchased Power Adj 4.03 2 2" xfId="5612" xr:uid="{00000000-0005-0000-0000-0000E5150000}"/>
    <cellStyle name="_Value Copy 11 30 05 gas 12 09 05 AURORA at 12 14 05_Purchased Power Adj 4.03 3" xfId="5613" xr:uid="{00000000-0005-0000-0000-0000E6150000}"/>
    <cellStyle name="_Value Copy 11 30 05 gas 12 09 05 AURORA at 12 14 05_Rate Design Sch 24" xfId="5614" xr:uid="{00000000-0005-0000-0000-0000E7150000}"/>
    <cellStyle name="_Value Copy 11 30 05 gas 12 09 05 AURORA at 12 14 05_Rate Design Sch 24 2" xfId="5615" xr:uid="{00000000-0005-0000-0000-0000E8150000}"/>
    <cellStyle name="_Value Copy 11 30 05 gas 12 09 05 AURORA at 12 14 05_Rate Design Sch 25" xfId="5616" xr:uid="{00000000-0005-0000-0000-0000E9150000}"/>
    <cellStyle name="_Value Copy 11 30 05 gas 12 09 05 AURORA at 12 14 05_Rate Design Sch 25 2" xfId="5617" xr:uid="{00000000-0005-0000-0000-0000EA150000}"/>
    <cellStyle name="_Value Copy 11 30 05 gas 12 09 05 AURORA at 12 14 05_Rate Design Sch 25 2 2" xfId="5618" xr:uid="{00000000-0005-0000-0000-0000EB150000}"/>
    <cellStyle name="_Value Copy 11 30 05 gas 12 09 05 AURORA at 12 14 05_Rate Design Sch 25 3" xfId="5619" xr:uid="{00000000-0005-0000-0000-0000EC150000}"/>
    <cellStyle name="_Value Copy 11 30 05 gas 12 09 05 AURORA at 12 14 05_Rate Design Sch 26" xfId="5620" xr:uid="{00000000-0005-0000-0000-0000ED150000}"/>
    <cellStyle name="_Value Copy 11 30 05 gas 12 09 05 AURORA at 12 14 05_Rate Design Sch 26 2" xfId="5621" xr:uid="{00000000-0005-0000-0000-0000EE150000}"/>
    <cellStyle name="_Value Copy 11 30 05 gas 12 09 05 AURORA at 12 14 05_Rate Design Sch 26 2 2" xfId="5622" xr:uid="{00000000-0005-0000-0000-0000EF150000}"/>
    <cellStyle name="_Value Copy 11 30 05 gas 12 09 05 AURORA at 12 14 05_Rate Design Sch 26 3" xfId="5623" xr:uid="{00000000-0005-0000-0000-0000F0150000}"/>
    <cellStyle name="_Value Copy 11 30 05 gas 12 09 05 AURORA at 12 14 05_Rate Design Sch 31" xfId="5624" xr:uid="{00000000-0005-0000-0000-0000F1150000}"/>
    <cellStyle name="_Value Copy 11 30 05 gas 12 09 05 AURORA at 12 14 05_Rate Design Sch 31 2" xfId="5625" xr:uid="{00000000-0005-0000-0000-0000F2150000}"/>
    <cellStyle name="_Value Copy 11 30 05 gas 12 09 05 AURORA at 12 14 05_Rate Design Sch 31 2 2" xfId="5626" xr:uid="{00000000-0005-0000-0000-0000F3150000}"/>
    <cellStyle name="_Value Copy 11 30 05 gas 12 09 05 AURORA at 12 14 05_Rate Design Sch 31 3" xfId="5627" xr:uid="{00000000-0005-0000-0000-0000F4150000}"/>
    <cellStyle name="_Value Copy 11 30 05 gas 12 09 05 AURORA at 12 14 05_Rate Design Sch 43" xfId="5628" xr:uid="{00000000-0005-0000-0000-0000F5150000}"/>
    <cellStyle name="_Value Copy 11 30 05 gas 12 09 05 AURORA at 12 14 05_Rate Design Sch 43 2" xfId="5629" xr:uid="{00000000-0005-0000-0000-0000F6150000}"/>
    <cellStyle name="_Value Copy 11 30 05 gas 12 09 05 AURORA at 12 14 05_Rate Design Sch 43 2 2" xfId="5630" xr:uid="{00000000-0005-0000-0000-0000F7150000}"/>
    <cellStyle name="_Value Copy 11 30 05 gas 12 09 05 AURORA at 12 14 05_Rate Design Sch 43 3" xfId="5631" xr:uid="{00000000-0005-0000-0000-0000F8150000}"/>
    <cellStyle name="_Value Copy 11 30 05 gas 12 09 05 AURORA at 12 14 05_Rate Design Sch 448-449" xfId="5632" xr:uid="{00000000-0005-0000-0000-0000F9150000}"/>
    <cellStyle name="_Value Copy 11 30 05 gas 12 09 05 AURORA at 12 14 05_Rate Design Sch 448-449 2" xfId="5633" xr:uid="{00000000-0005-0000-0000-0000FA150000}"/>
    <cellStyle name="_Value Copy 11 30 05 gas 12 09 05 AURORA at 12 14 05_Rate Design Sch 46" xfId="5634" xr:uid="{00000000-0005-0000-0000-0000FB150000}"/>
    <cellStyle name="_Value Copy 11 30 05 gas 12 09 05 AURORA at 12 14 05_Rate Design Sch 46 2" xfId="5635" xr:uid="{00000000-0005-0000-0000-0000FC150000}"/>
    <cellStyle name="_Value Copy 11 30 05 gas 12 09 05 AURORA at 12 14 05_Rate Design Sch 46 2 2" xfId="5636" xr:uid="{00000000-0005-0000-0000-0000FD150000}"/>
    <cellStyle name="_Value Copy 11 30 05 gas 12 09 05 AURORA at 12 14 05_Rate Design Sch 46 3" xfId="5637" xr:uid="{00000000-0005-0000-0000-0000FE150000}"/>
    <cellStyle name="_Value Copy 11 30 05 gas 12 09 05 AURORA at 12 14 05_Rate Spread" xfId="5638" xr:uid="{00000000-0005-0000-0000-0000FF150000}"/>
    <cellStyle name="_Value Copy 11 30 05 gas 12 09 05 AURORA at 12 14 05_Rate Spread 2" xfId="5639" xr:uid="{00000000-0005-0000-0000-000000160000}"/>
    <cellStyle name="_Value Copy 11 30 05 gas 12 09 05 AURORA at 12 14 05_Rate Spread 2 2" xfId="5640" xr:uid="{00000000-0005-0000-0000-000001160000}"/>
    <cellStyle name="_Value Copy 11 30 05 gas 12 09 05 AURORA at 12 14 05_Rate Spread 3" xfId="5641" xr:uid="{00000000-0005-0000-0000-000002160000}"/>
    <cellStyle name="_Value Copy 11 30 05 gas 12 09 05 AURORA at 12 14 05_Rebuttal Power Costs" xfId="5642" xr:uid="{00000000-0005-0000-0000-000003160000}"/>
    <cellStyle name="_Value Copy 11 30 05 gas 12 09 05 AURORA at 12 14 05_Rebuttal Power Costs 2" xfId="5643" xr:uid="{00000000-0005-0000-0000-000004160000}"/>
    <cellStyle name="_Value Copy 11 30 05 gas 12 09 05 AURORA at 12 14 05_Rebuttal Power Costs 2 2" xfId="5644" xr:uid="{00000000-0005-0000-0000-000005160000}"/>
    <cellStyle name="_Value Copy 11 30 05 gas 12 09 05 AURORA at 12 14 05_Rebuttal Power Costs 3" xfId="5645" xr:uid="{00000000-0005-0000-0000-000006160000}"/>
    <cellStyle name="_Value Copy 11 30 05 gas 12 09 05 AURORA at 12 14 05_Rebuttal Power Costs 4" xfId="5646" xr:uid="{00000000-0005-0000-0000-000007160000}"/>
    <cellStyle name="_Value Copy 11 30 05 gas 12 09 05 AURORA at 12 14 05_Rebuttal Power Costs_Adj Bench DR 3 for Initial Briefs (Electric)" xfId="5647" xr:uid="{00000000-0005-0000-0000-000008160000}"/>
    <cellStyle name="_Value Copy 11 30 05 gas 12 09 05 AURORA at 12 14 05_Rebuttal Power Costs_Adj Bench DR 3 for Initial Briefs (Electric) 2" xfId="5648" xr:uid="{00000000-0005-0000-0000-000009160000}"/>
    <cellStyle name="_Value Copy 11 30 05 gas 12 09 05 AURORA at 12 14 05_Rebuttal Power Costs_Adj Bench DR 3 for Initial Briefs (Electric) 2 2" xfId="5649" xr:uid="{00000000-0005-0000-0000-00000A160000}"/>
    <cellStyle name="_Value Copy 11 30 05 gas 12 09 05 AURORA at 12 14 05_Rebuttal Power Costs_Adj Bench DR 3 for Initial Briefs (Electric) 3" xfId="5650" xr:uid="{00000000-0005-0000-0000-00000B160000}"/>
    <cellStyle name="_Value Copy 11 30 05 gas 12 09 05 AURORA at 12 14 05_Rebuttal Power Costs_Adj Bench DR 3 for Initial Briefs (Electric) 4" xfId="5651" xr:uid="{00000000-0005-0000-0000-00000C160000}"/>
    <cellStyle name="_Value Copy 11 30 05 gas 12 09 05 AURORA at 12 14 05_Rebuttal Power Costs_Electric Rev Req Model (2009 GRC) Rebuttal" xfId="5652" xr:uid="{00000000-0005-0000-0000-00000D160000}"/>
    <cellStyle name="_Value Copy 11 30 05 gas 12 09 05 AURORA at 12 14 05_Rebuttal Power Costs_Electric Rev Req Model (2009 GRC) Rebuttal 2" xfId="5653" xr:uid="{00000000-0005-0000-0000-00000E160000}"/>
    <cellStyle name="_Value Copy 11 30 05 gas 12 09 05 AURORA at 12 14 05_Rebuttal Power Costs_Electric Rev Req Model (2009 GRC) Rebuttal 2 2" xfId="5654" xr:uid="{00000000-0005-0000-0000-00000F160000}"/>
    <cellStyle name="_Value Copy 11 30 05 gas 12 09 05 AURORA at 12 14 05_Rebuttal Power Costs_Electric Rev Req Model (2009 GRC) Rebuttal 3" xfId="5655" xr:uid="{00000000-0005-0000-0000-000010160000}"/>
    <cellStyle name="_Value Copy 11 30 05 gas 12 09 05 AURORA at 12 14 05_Rebuttal Power Costs_Electric Rev Req Model (2009 GRC) Rebuttal 4" xfId="5656" xr:uid="{00000000-0005-0000-0000-000011160000}"/>
    <cellStyle name="_Value Copy 11 30 05 gas 12 09 05 AURORA at 12 14 05_Rebuttal Power Costs_Electric Rev Req Model (2009 GRC) Rebuttal REmoval of New  WH Solar AdjustMI" xfId="5657" xr:uid="{00000000-0005-0000-0000-000012160000}"/>
    <cellStyle name="_Value Copy 11 30 05 gas 12 09 05 AURORA at 12 14 05_Rebuttal Power Costs_Electric Rev Req Model (2009 GRC) Rebuttal REmoval of New  WH Solar AdjustMI 2" xfId="5658" xr:uid="{00000000-0005-0000-0000-000013160000}"/>
    <cellStyle name="_Value Copy 11 30 05 gas 12 09 05 AURORA at 12 14 05_Rebuttal Power Costs_Electric Rev Req Model (2009 GRC) Rebuttal REmoval of New  WH Solar AdjustMI 2 2" xfId="5659" xr:uid="{00000000-0005-0000-0000-000014160000}"/>
    <cellStyle name="_Value Copy 11 30 05 gas 12 09 05 AURORA at 12 14 05_Rebuttal Power Costs_Electric Rev Req Model (2009 GRC) Rebuttal REmoval of New  WH Solar AdjustMI 3" xfId="5660" xr:uid="{00000000-0005-0000-0000-000015160000}"/>
    <cellStyle name="_Value Copy 11 30 05 gas 12 09 05 AURORA at 12 14 05_Rebuttal Power Costs_Electric Rev Req Model (2009 GRC) Rebuttal REmoval of New  WH Solar AdjustMI 4" xfId="5661" xr:uid="{00000000-0005-0000-0000-000016160000}"/>
    <cellStyle name="_Value Copy 11 30 05 gas 12 09 05 AURORA at 12 14 05_Rebuttal Power Costs_Electric Rev Req Model (2009 GRC) Revised 01-18-2010" xfId="5662" xr:uid="{00000000-0005-0000-0000-000017160000}"/>
    <cellStyle name="_Value Copy 11 30 05 gas 12 09 05 AURORA at 12 14 05_Rebuttal Power Costs_Electric Rev Req Model (2009 GRC) Revised 01-18-2010 2" xfId="5663" xr:uid="{00000000-0005-0000-0000-000018160000}"/>
    <cellStyle name="_Value Copy 11 30 05 gas 12 09 05 AURORA at 12 14 05_Rebuttal Power Costs_Electric Rev Req Model (2009 GRC) Revised 01-18-2010 2 2" xfId="5664" xr:uid="{00000000-0005-0000-0000-000019160000}"/>
    <cellStyle name="_Value Copy 11 30 05 gas 12 09 05 AURORA at 12 14 05_Rebuttal Power Costs_Electric Rev Req Model (2009 GRC) Revised 01-18-2010 3" xfId="5665" xr:uid="{00000000-0005-0000-0000-00001A160000}"/>
    <cellStyle name="_Value Copy 11 30 05 gas 12 09 05 AURORA at 12 14 05_Rebuttal Power Costs_Electric Rev Req Model (2009 GRC) Revised 01-18-2010 4" xfId="5666" xr:uid="{00000000-0005-0000-0000-00001B160000}"/>
    <cellStyle name="_Value Copy 11 30 05 gas 12 09 05 AURORA at 12 14 05_Rebuttal Power Costs_Final Order Electric EXHIBIT A-1" xfId="5667" xr:uid="{00000000-0005-0000-0000-00001C160000}"/>
    <cellStyle name="_Value Copy 11 30 05 gas 12 09 05 AURORA at 12 14 05_Rebuttal Power Costs_Final Order Electric EXHIBIT A-1 2" xfId="5668" xr:uid="{00000000-0005-0000-0000-00001D160000}"/>
    <cellStyle name="_Value Copy 11 30 05 gas 12 09 05 AURORA at 12 14 05_Rebuttal Power Costs_Final Order Electric EXHIBIT A-1 2 2" xfId="5669" xr:uid="{00000000-0005-0000-0000-00001E160000}"/>
    <cellStyle name="_Value Copy 11 30 05 gas 12 09 05 AURORA at 12 14 05_Rebuttal Power Costs_Final Order Electric EXHIBIT A-1 3" xfId="5670" xr:uid="{00000000-0005-0000-0000-00001F160000}"/>
    <cellStyle name="_Value Copy 11 30 05 gas 12 09 05 AURORA at 12 14 05_Rebuttal Power Costs_Final Order Electric EXHIBIT A-1 4" xfId="5671" xr:uid="{00000000-0005-0000-0000-000020160000}"/>
    <cellStyle name="_Value Copy 11 30 05 gas 12 09 05 AURORA at 12 14 05_ROR 5.02" xfId="5672" xr:uid="{00000000-0005-0000-0000-000021160000}"/>
    <cellStyle name="_Value Copy 11 30 05 gas 12 09 05 AURORA at 12 14 05_ROR 5.02 2" xfId="5673" xr:uid="{00000000-0005-0000-0000-000022160000}"/>
    <cellStyle name="_Value Copy 11 30 05 gas 12 09 05 AURORA at 12 14 05_ROR 5.02 2 2" xfId="5674" xr:uid="{00000000-0005-0000-0000-000023160000}"/>
    <cellStyle name="_Value Copy 11 30 05 gas 12 09 05 AURORA at 12 14 05_ROR 5.02 3" xfId="5675" xr:uid="{00000000-0005-0000-0000-000024160000}"/>
    <cellStyle name="_Value Copy 11 30 05 gas 12 09 05 AURORA at 12 14 05_Sch 40 Feeder OH 2008" xfId="5676" xr:uid="{00000000-0005-0000-0000-000025160000}"/>
    <cellStyle name="_Value Copy 11 30 05 gas 12 09 05 AURORA at 12 14 05_Sch 40 Feeder OH 2008 2" xfId="5677" xr:uid="{00000000-0005-0000-0000-000026160000}"/>
    <cellStyle name="_Value Copy 11 30 05 gas 12 09 05 AURORA at 12 14 05_Sch 40 Feeder OH 2008 2 2" xfId="5678" xr:uid="{00000000-0005-0000-0000-000027160000}"/>
    <cellStyle name="_Value Copy 11 30 05 gas 12 09 05 AURORA at 12 14 05_Sch 40 Feeder OH 2008 3" xfId="5679" xr:uid="{00000000-0005-0000-0000-000028160000}"/>
    <cellStyle name="_Value Copy 11 30 05 gas 12 09 05 AURORA at 12 14 05_Sch 40 Interim Energy Rates " xfId="5680" xr:uid="{00000000-0005-0000-0000-000029160000}"/>
    <cellStyle name="_Value Copy 11 30 05 gas 12 09 05 AURORA at 12 14 05_Sch 40 Interim Energy Rates  2" xfId="5681" xr:uid="{00000000-0005-0000-0000-00002A160000}"/>
    <cellStyle name="_Value Copy 11 30 05 gas 12 09 05 AURORA at 12 14 05_Sch 40 Interim Energy Rates  2 2" xfId="5682" xr:uid="{00000000-0005-0000-0000-00002B160000}"/>
    <cellStyle name="_Value Copy 11 30 05 gas 12 09 05 AURORA at 12 14 05_Sch 40 Interim Energy Rates  3" xfId="5683" xr:uid="{00000000-0005-0000-0000-00002C160000}"/>
    <cellStyle name="_Value Copy 11 30 05 gas 12 09 05 AURORA at 12 14 05_Sch 40 Substation A&amp;G 2008" xfId="5684" xr:uid="{00000000-0005-0000-0000-00002D160000}"/>
    <cellStyle name="_Value Copy 11 30 05 gas 12 09 05 AURORA at 12 14 05_Sch 40 Substation A&amp;G 2008 2" xfId="5685" xr:uid="{00000000-0005-0000-0000-00002E160000}"/>
    <cellStyle name="_Value Copy 11 30 05 gas 12 09 05 AURORA at 12 14 05_Sch 40 Substation A&amp;G 2008 2 2" xfId="5686" xr:uid="{00000000-0005-0000-0000-00002F160000}"/>
    <cellStyle name="_Value Copy 11 30 05 gas 12 09 05 AURORA at 12 14 05_Sch 40 Substation A&amp;G 2008 3" xfId="5687" xr:uid="{00000000-0005-0000-0000-000030160000}"/>
    <cellStyle name="_Value Copy 11 30 05 gas 12 09 05 AURORA at 12 14 05_Sch 40 Substation O&amp;M 2008" xfId="5688" xr:uid="{00000000-0005-0000-0000-000031160000}"/>
    <cellStyle name="_Value Copy 11 30 05 gas 12 09 05 AURORA at 12 14 05_Sch 40 Substation O&amp;M 2008 2" xfId="5689" xr:uid="{00000000-0005-0000-0000-000032160000}"/>
    <cellStyle name="_Value Copy 11 30 05 gas 12 09 05 AURORA at 12 14 05_Sch 40 Substation O&amp;M 2008 2 2" xfId="5690" xr:uid="{00000000-0005-0000-0000-000033160000}"/>
    <cellStyle name="_Value Copy 11 30 05 gas 12 09 05 AURORA at 12 14 05_Sch 40 Substation O&amp;M 2008 3" xfId="5691" xr:uid="{00000000-0005-0000-0000-000034160000}"/>
    <cellStyle name="_Value Copy 11 30 05 gas 12 09 05 AURORA at 12 14 05_Subs 2008" xfId="5692" xr:uid="{00000000-0005-0000-0000-000035160000}"/>
    <cellStyle name="_Value Copy 11 30 05 gas 12 09 05 AURORA at 12 14 05_Subs 2008 2" xfId="5693" xr:uid="{00000000-0005-0000-0000-000036160000}"/>
    <cellStyle name="_Value Copy 11 30 05 gas 12 09 05 AURORA at 12 14 05_Subs 2008 2 2" xfId="5694" xr:uid="{00000000-0005-0000-0000-000037160000}"/>
    <cellStyle name="_Value Copy 11 30 05 gas 12 09 05 AURORA at 12 14 05_Subs 2008 3" xfId="5695" xr:uid="{00000000-0005-0000-0000-000038160000}"/>
    <cellStyle name="_Value Copy 11 30 05 gas 12 09 05 AURORA at 12 14 05_Transmission Workbook for May BOD" xfId="5696" xr:uid="{00000000-0005-0000-0000-000039160000}"/>
    <cellStyle name="_Value Copy 11 30 05 gas 12 09 05 AURORA at 12 14 05_Transmission Workbook for May BOD 2" xfId="5697" xr:uid="{00000000-0005-0000-0000-00003A160000}"/>
    <cellStyle name="_Value Copy 11 30 05 gas 12 09 05 AURORA at 12 14 05_Wind Integration 10GRC" xfId="5698" xr:uid="{00000000-0005-0000-0000-00003B160000}"/>
    <cellStyle name="_Value Copy 11 30 05 gas 12 09 05 AURORA at 12 14 05_Wind Integration 10GRC 2" xfId="5699" xr:uid="{00000000-0005-0000-0000-00003C160000}"/>
    <cellStyle name="_VC 2007GRC PC 10312007" xfId="5700" xr:uid="{00000000-0005-0000-0000-00003D160000}"/>
    <cellStyle name="_VC 6.15.06 update on 06GRC power costs.xls Chart 1" xfId="5701" xr:uid="{00000000-0005-0000-0000-00003E160000}"/>
    <cellStyle name="_VC 6.15.06 update on 06GRC power costs.xls Chart 1 2" xfId="5702" xr:uid="{00000000-0005-0000-0000-00003F160000}"/>
    <cellStyle name="_VC 6.15.06 update on 06GRC power costs.xls Chart 1 2 2" xfId="5703" xr:uid="{00000000-0005-0000-0000-000040160000}"/>
    <cellStyle name="_VC 6.15.06 update on 06GRC power costs.xls Chart 1 2 2 2" xfId="5704" xr:uid="{00000000-0005-0000-0000-000041160000}"/>
    <cellStyle name="_VC 6.15.06 update on 06GRC power costs.xls Chart 1 2 3" xfId="5705" xr:uid="{00000000-0005-0000-0000-000042160000}"/>
    <cellStyle name="_VC 6.15.06 update on 06GRC power costs.xls Chart 1 3" xfId="5706" xr:uid="{00000000-0005-0000-0000-000043160000}"/>
    <cellStyle name="_VC 6.15.06 update on 06GRC power costs.xls Chart 1 3 2" xfId="5707" xr:uid="{00000000-0005-0000-0000-000044160000}"/>
    <cellStyle name="_VC 6.15.06 update on 06GRC power costs.xls Chart 1 3 2 2" xfId="5708" xr:uid="{00000000-0005-0000-0000-000045160000}"/>
    <cellStyle name="_VC 6.15.06 update on 06GRC power costs.xls Chart 1 3 3" xfId="5709" xr:uid="{00000000-0005-0000-0000-000046160000}"/>
    <cellStyle name="_VC 6.15.06 update on 06GRC power costs.xls Chart 1 3 3 2" xfId="5710" xr:uid="{00000000-0005-0000-0000-000047160000}"/>
    <cellStyle name="_VC 6.15.06 update on 06GRC power costs.xls Chart 1 3 4" xfId="5711" xr:uid="{00000000-0005-0000-0000-000048160000}"/>
    <cellStyle name="_VC 6.15.06 update on 06GRC power costs.xls Chart 1 3 4 2" xfId="5712" xr:uid="{00000000-0005-0000-0000-000049160000}"/>
    <cellStyle name="_VC 6.15.06 update on 06GRC power costs.xls Chart 1 4" xfId="5713" xr:uid="{00000000-0005-0000-0000-00004A160000}"/>
    <cellStyle name="_VC 6.15.06 update on 06GRC power costs.xls Chart 1 4 2" xfId="5714" xr:uid="{00000000-0005-0000-0000-00004B160000}"/>
    <cellStyle name="_VC 6.15.06 update on 06GRC power costs.xls Chart 1 5" xfId="5715" xr:uid="{00000000-0005-0000-0000-00004C160000}"/>
    <cellStyle name="_VC 6.15.06 update on 06GRC power costs.xls Chart 1 6" xfId="5716" xr:uid="{00000000-0005-0000-0000-00004D160000}"/>
    <cellStyle name="_VC 6.15.06 update on 06GRC power costs.xls Chart 1 7" xfId="5717" xr:uid="{00000000-0005-0000-0000-00004E160000}"/>
    <cellStyle name="_VC 6.15.06 update on 06GRC power costs.xls Chart 1_04 07E Wild Horse Wind Expansion (C) (2)" xfId="5718" xr:uid="{00000000-0005-0000-0000-00004F160000}"/>
    <cellStyle name="_VC 6.15.06 update on 06GRC power costs.xls Chart 1_04 07E Wild Horse Wind Expansion (C) (2) 2" xfId="5719" xr:uid="{00000000-0005-0000-0000-000050160000}"/>
    <cellStyle name="_VC 6.15.06 update on 06GRC power costs.xls Chart 1_04 07E Wild Horse Wind Expansion (C) (2) 2 2" xfId="5720" xr:uid="{00000000-0005-0000-0000-000051160000}"/>
    <cellStyle name="_VC 6.15.06 update on 06GRC power costs.xls Chart 1_04 07E Wild Horse Wind Expansion (C) (2) 3" xfId="5721" xr:uid="{00000000-0005-0000-0000-000052160000}"/>
    <cellStyle name="_VC 6.15.06 update on 06GRC power costs.xls Chart 1_04 07E Wild Horse Wind Expansion (C) (2) 4" xfId="5722" xr:uid="{00000000-0005-0000-0000-000053160000}"/>
    <cellStyle name="_VC 6.15.06 update on 06GRC power costs.xls Chart 1_04 07E Wild Horse Wind Expansion (C) (2)_Adj Bench DR 3 for Initial Briefs (Electric)" xfId="5723" xr:uid="{00000000-0005-0000-0000-000054160000}"/>
    <cellStyle name="_VC 6.15.06 update on 06GRC power costs.xls Chart 1_04 07E Wild Horse Wind Expansion (C) (2)_Adj Bench DR 3 for Initial Briefs (Electric) 2" xfId="5724" xr:uid="{00000000-0005-0000-0000-000055160000}"/>
    <cellStyle name="_VC 6.15.06 update on 06GRC power costs.xls Chart 1_04 07E Wild Horse Wind Expansion (C) (2)_Adj Bench DR 3 for Initial Briefs (Electric) 2 2" xfId="5725" xr:uid="{00000000-0005-0000-0000-000056160000}"/>
    <cellStyle name="_VC 6.15.06 update on 06GRC power costs.xls Chart 1_04 07E Wild Horse Wind Expansion (C) (2)_Adj Bench DR 3 for Initial Briefs (Electric) 3" xfId="5726" xr:uid="{00000000-0005-0000-0000-000057160000}"/>
    <cellStyle name="_VC 6.15.06 update on 06GRC power costs.xls Chart 1_04 07E Wild Horse Wind Expansion (C) (2)_Adj Bench DR 3 for Initial Briefs (Electric) 4" xfId="5727" xr:uid="{00000000-0005-0000-0000-000058160000}"/>
    <cellStyle name="_VC 6.15.06 update on 06GRC power costs.xls Chart 1_04 07E Wild Horse Wind Expansion (C) (2)_Book1" xfId="5728" xr:uid="{00000000-0005-0000-0000-000059160000}"/>
    <cellStyle name="_VC 6.15.06 update on 06GRC power costs.xls Chart 1_04 07E Wild Horse Wind Expansion (C) (2)_Electric Rev Req Model (2009 GRC) " xfId="5729" xr:uid="{00000000-0005-0000-0000-00005A160000}"/>
    <cellStyle name="_VC 6.15.06 update on 06GRC power costs.xls Chart 1_04 07E Wild Horse Wind Expansion (C) (2)_Electric Rev Req Model (2009 GRC)  2" xfId="5730" xr:uid="{00000000-0005-0000-0000-00005B160000}"/>
    <cellStyle name="_VC 6.15.06 update on 06GRC power costs.xls Chart 1_04 07E Wild Horse Wind Expansion (C) (2)_Electric Rev Req Model (2009 GRC)  2 2" xfId="5731" xr:uid="{00000000-0005-0000-0000-00005C160000}"/>
    <cellStyle name="_VC 6.15.06 update on 06GRC power costs.xls Chart 1_04 07E Wild Horse Wind Expansion (C) (2)_Electric Rev Req Model (2009 GRC)  3" xfId="5732" xr:uid="{00000000-0005-0000-0000-00005D160000}"/>
    <cellStyle name="_VC 6.15.06 update on 06GRC power costs.xls Chart 1_04 07E Wild Horse Wind Expansion (C) (2)_Electric Rev Req Model (2009 GRC)  4" xfId="5733" xr:uid="{00000000-0005-0000-0000-00005E160000}"/>
    <cellStyle name="_VC 6.15.06 update on 06GRC power costs.xls Chart 1_04 07E Wild Horse Wind Expansion (C) (2)_Electric Rev Req Model (2009 GRC) Rebuttal" xfId="5734" xr:uid="{00000000-0005-0000-0000-00005F160000}"/>
    <cellStyle name="_VC 6.15.06 update on 06GRC power costs.xls Chart 1_04 07E Wild Horse Wind Expansion (C) (2)_Electric Rev Req Model (2009 GRC) Rebuttal 2" xfId="5735" xr:uid="{00000000-0005-0000-0000-000060160000}"/>
    <cellStyle name="_VC 6.15.06 update on 06GRC power costs.xls Chart 1_04 07E Wild Horse Wind Expansion (C) (2)_Electric Rev Req Model (2009 GRC) Rebuttal 2 2" xfId="5736" xr:uid="{00000000-0005-0000-0000-000061160000}"/>
    <cellStyle name="_VC 6.15.06 update on 06GRC power costs.xls Chart 1_04 07E Wild Horse Wind Expansion (C) (2)_Electric Rev Req Model (2009 GRC) Rebuttal 3" xfId="5737" xr:uid="{00000000-0005-0000-0000-000062160000}"/>
    <cellStyle name="_VC 6.15.06 update on 06GRC power costs.xls Chart 1_04 07E Wild Horse Wind Expansion (C) (2)_Electric Rev Req Model (2009 GRC) Rebuttal 4" xfId="5738" xr:uid="{00000000-0005-0000-0000-000063160000}"/>
    <cellStyle name="_VC 6.15.06 update on 06GRC power costs.xls Chart 1_04 07E Wild Horse Wind Expansion (C) (2)_Electric Rev Req Model (2009 GRC) Rebuttal REmoval of New  WH Solar AdjustMI" xfId="5739" xr:uid="{00000000-0005-0000-0000-000064160000}"/>
    <cellStyle name="_VC 6.15.06 update on 06GRC power costs.xls Chart 1_04 07E Wild Horse Wind Expansion (C) (2)_Electric Rev Req Model (2009 GRC) Rebuttal REmoval of New  WH Solar AdjustMI 2" xfId="5740" xr:uid="{00000000-0005-0000-0000-000065160000}"/>
    <cellStyle name="_VC 6.15.06 update on 06GRC power costs.xls Chart 1_04 07E Wild Horse Wind Expansion (C) (2)_Electric Rev Req Model (2009 GRC) Rebuttal REmoval of New  WH Solar AdjustMI 2 2" xfId="5741" xr:uid="{00000000-0005-0000-0000-000066160000}"/>
    <cellStyle name="_VC 6.15.06 update on 06GRC power costs.xls Chart 1_04 07E Wild Horse Wind Expansion (C) (2)_Electric Rev Req Model (2009 GRC) Rebuttal REmoval of New  WH Solar AdjustMI 3" xfId="5742" xr:uid="{00000000-0005-0000-0000-000067160000}"/>
    <cellStyle name="_VC 6.15.06 update on 06GRC power costs.xls Chart 1_04 07E Wild Horse Wind Expansion (C) (2)_Electric Rev Req Model (2009 GRC) Rebuttal REmoval of New  WH Solar AdjustMI 4" xfId="5743" xr:uid="{00000000-0005-0000-0000-000068160000}"/>
    <cellStyle name="_VC 6.15.06 update on 06GRC power costs.xls Chart 1_04 07E Wild Horse Wind Expansion (C) (2)_Electric Rev Req Model (2009 GRC) Revised 01-18-2010" xfId="5744" xr:uid="{00000000-0005-0000-0000-000069160000}"/>
    <cellStyle name="_VC 6.15.06 update on 06GRC power costs.xls Chart 1_04 07E Wild Horse Wind Expansion (C) (2)_Electric Rev Req Model (2009 GRC) Revised 01-18-2010 2" xfId="5745" xr:uid="{00000000-0005-0000-0000-00006A160000}"/>
    <cellStyle name="_VC 6.15.06 update on 06GRC power costs.xls Chart 1_04 07E Wild Horse Wind Expansion (C) (2)_Electric Rev Req Model (2009 GRC) Revised 01-18-2010 2 2" xfId="5746" xr:uid="{00000000-0005-0000-0000-00006B160000}"/>
    <cellStyle name="_VC 6.15.06 update on 06GRC power costs.xls Chart 1_04 07E Wild Horse Wind Expansion (C) (2)_Electric Rev Req Model (2009 GRC) Revised 01-18-2010 3" xfId="5747" xr:uid="{00000000-0005-0000-0000-00006C160000}"/>
    <cellStyle name="_VC 6.15.06 update on 06GRC power costs.xls Chart 1_04 07E Wild Horse Wind Expansion (C) (2)_Electric Rev Req Model (2009 GRC) Revised 01-18-2010 4" xfId="5748" xr:uid="{00000000-0005-0000-0000-00006D160000}"/>
    <cellStyle name="_VC 6.15.06 update on 06GRC power costs.xls Chart 1_04 07E Wild Horse Wind Expansion (C) (2)_Electric Rev Req Model (2010 GRC)" xfId="5749" xr:uid="{00000000-0005-0000-0000-00006E160000}"/>
    <cellStyle name="_VC 6.15.06 update on 06GRC power costs.xls Chart 1_04 07E Wild Horse Wind Expansion (C) (2)_Electric Rev Req Model (2010 GRC) SF" xfId="5750" xr:uid="{00000000-0005-0000-0000-00006F160000}"/>
    <cellStyle name="_VC 6.15.06 update on 06GRC power costs.xls Chart 1_04 07E Wild Horse Wind Expansion (C) (2)_Final Order Electric EXHIBIT A-1" xfId="5751" xr:uid="{00000000-0005-0000-0000-000070160000}"/>
    <cellStyle name="_VC 6.15.06 update on 06GRC power costs.xls Chart 1_04 07E Wild Horse Wind Expansion (C) (2)_Final Order Electric EXHIBIT A-1 2" xfId="5752" xr:uid="{00000000-0005-0000-0000-000071160000}"/>
    <cellStyle name="_VC 6.15.06 update on 06GRC power costs.xls Chart 1_04 07E Wild Horse Wind Expansion (C) (2)_Final Order Electric EXHIBIT A-1 2 2" xfId="5753" xr:uid="{00000000-0005-0000-0000-000072160000}"/>
    <cellStyle name="_VC 6.15.06 update on 06GRC power costs.xls Chart 1_04 07E Wild Horse Wind Expansion (C) (2)_Final Order Electric EXHIBIT A-1 3" xfId="5754" xr:uid="{00000000-0005-0000-0000-000073160000}"/>
    <cellStyle name="_VC 6.15.06 update on 06GRC power costs.xls Chart 1_04 07E Wild Horse Wind Expansion (C) (2)_Final Order Electric EXHIBIT A-1 4" xfId="5755" xr:uid="{00000000-0005-0000-0000-000074160000}"/>
    <cellStyle name="_VC 6.15.06 update on 06GRC power costs.xls Chart 1_04 07E Wild Horse Wind Expansion (C) (2)_TENASKA REGULATORY ASSET" xfId="5756" xr:uid="{00000000-0005-0000-0000-000075160000}"/>
    <cellStyle name="_VC 6.15.06 update on 06GRC power costs.xls Chart 1_04 07E Wild Horse Wind Expansion (C) (2)_TENASKA REGULATORY ASSET 2" xfId="5757" xr:uid="{00000000-0005-0000-0000-000076160000}"/>
    <cellStyle name="_VC 6.15.06 update on 06GRC power costs.xls Chart 1_04 07E Wild Horse Wind Expansion (C) (2)_TENASKA REGULATORY ASSET 2 2" xfId="5758" xr:uid="{00000000-0005-0000-0000-000077160000}"/>
    <cellStyle name="_VC 6.15.06 update on 06GRC power costs.xls Chart 1_04 07E Wild Horse Wind Expansion (C) (2)_TENASKA REGULATORY ASSET 3" xfId="5759" xr:uid="{00000000-0005-0000-0000-000078160000}"/>
    <cellStyle name="_VC 6.15.06 update on 06GRC power costs.xls Chart 1_04 07E Wild Horse Wind Expansion (C) (2)_TENASKA REGULATORY ASSET 4" xfId="5760" xr:uid="{00000000-0005-0000-0000-000079160000}"/>
    <cellStyle name="_VC 6.15.06 update on 06GRC power costs.xls Chart 1_16.37E Wild Horse Expansion DeferralRevwrkingfile SF" xfId="5761" xr:uid="{00000000-0005-0000-0000-00007A160000}"/>
    <cellStyle name="_VC 6.15.06 update on 06GRC power costs.xls Chart 1_16.37E Wild Horse Expansion DeferralRevwrkingfile SF 2" xfId="5762" xr:uid="{00000000-0005-0000-0000-00007B160000}"/>
    <cellStyle name="_VC 6.15.06 update on 06GRC power costs.xls Chart 1_16.37E Wild Horse Expansion DeferralRevwrkingfile SF 2 2" xfId="5763" xr:uid="{00000000-0005-0000-0000-00007C160000}"/>
    <cellStyle name="_VC 6.15.06 update on 06GRC power costs.xls Chart 1_16.37E Wild Horse Expansion DeferralRevwrkingfile SF 3" xfId="5764" xr:uid="{00000000-0005-0000-0000-00007D160000}"/>
    <cellStyle name="_VC 6.15.06 update on 06GRC power costs.xls Chart 1_16.37E Wild Horse Expansion DeferralRevwrkingfile SF 4" xfId="5765" xr:uid="{00000000-0005-0000-0000-00007E160000}"/>
    <cellStyle name="_VC 6.15.06 update on 06GRC power costs.xls Chart 1_2009 Compliance Filing PCA Exhibits for GRC" xfId="5766" xr:uid="{00000000-0005-0000-0000-00007F160000}"/>
    <cellStyle name="_VC 6.15.06 update on 06GRC power costs.xls Chart 1_2009 Compliance Filing PCA Exhibits for GRC 2" xfId="5767" xr:uid="{00000000-0005-0000-0000-000080160000}"/>
    <cellStyle name="_VC 6.15.06 update on 06GRC power costs.xls Chart 1_2009 GRC Compl Filing - Exhibit D" xfId="5768" xr:uid="{00000000-0005-0000-0000-000081160000}"/>
    <cellStyle name="_VC 6.15.06 update on 06GRC power costs.xls Chart 1_2009 GRC Compl Filing - Exhibit D 2" xfId="5769" xr:uid="{00000000-0005-0000-0000-000082160000}"/>
    <cellStyle name="_VC 6.15.06 update on 06GRC power costs.xls Chart 1_2009 GRC Compl Filing - Exhibit D 3" xfId="5770" xr:uid="{00000000-0005-0000-0000-000083160000}"/>
    <cellStyle name="_VC 6.15.06 update on 06GRC power costs.xls Chart 1_3.01 Income Statement" xfId="5771" xr:uid="{00000000-0005-0000-0000-000084160000}"/>
    <cellStyle name="_VC 6.15.06 update on 06GRC power costs.xls Chart 1_4 31 Regulatory Assets and Liabilities  7 06- Exhibit D" xfId="5772" xr:uid="{00000000-0005-0000-0000-000085160000}"/>
    <cellStyle name="_VC 6.15.06 update on 06GRC power costs.xls Chart 1_4 31 Regulatory Assets and Liabilities  7 06- Exhibit D 2" xfId="5773" xr:uid="{00000000-0005-0000-0000-000086160000}"/>
    <cellStyle name="_VC 6.15.06 update on 06GRC power costs.xls Chart 1_4 31 Regulatory Assets and Liabilities  7 06- Exhibit D 2 2" xfId="5774" xr:uid="{00000000-0005-0000-0000-000087160000}"/>
    <cellStyle name="_VC 6.15.06 update on 06GRC power costs.xls Chart 1_4 31 Regulatory Assets and Liabilities  7 06- Exhibit D 3" xfId="5775" xr:uid="{00000000-0005-0000-0000-000088160000}"/>
    <cellStyle name="_VC 6.15.06 update on 06GRC power costs.xls Chart 1_4 31 Regulatory Assets and Liabilities  7 06- Exhibit D 4" xfId="5776" xr:uid="{00000000-0005-0000-0000-000089160000}"/>
    <cellStyle name="_VC 6.15.06 update on 06GRC power costs.xls Chart 1_4 31 Regulatory Assets and Liabilities  7 06- Exhibit D_NIM Summary" xfId="5777" xr:uid="{00000000-0005-0000-0000-00008A160000}"/>
    <cellStyle name="_VC 6.15.06 update on 06GRC power costs.xls Chart 1_4 31 Regulatory Assets and Liabilities  7 06- Exhibit D_NIM Summary 2" xfId="5778" xr:uid="{00000000-0005-0000-0000-00008B160000}"/>
    <cellStyle name="_VC 6.15.06 update on 06GRC power costs.xls Chart 1_4 32 Regulatory Assets and Liabilities  7 06- Exhibit D" xfId="5779" xr:uid="{00000000-0005-0000-0000-00008C160000}"/>
    <cellStyle name="_VC 6.15.06 update on 06GRC power costs.xls Chart 1_4 32 Regulatory Assets and Liabilities  7 06- Exhibit D 2" xfId="5780" xr:uid="{00000000-0005-0000-0000-00008D160000}"/>
    <cellStyle name="_VC 6.15.06 update on 06GRC power costs.xls Chart 1_4 32 Regulatory Assets and Liabilities  7 06- Exhibit D 2 2" xfId="5781" xr:uid="{00000000-0005-0000-0000-00008E160000}"/>
    <cellStyle name="_VC 6.15.06 update on 06GRC power costs.xls Chart 1_4 32 Regulatory Assets and Liabilities  7 06- Exhibit D 3" xfId="5782" xr:uid="{00000000-0005-0000-0000-00008F160000}"/>
    <cellStyle name="_VC 6.15.06 update on 06GRC power costs.xls Chart 1_4 32 Regulatory Assets and Liabilities  7 06- Exhibit D 4" xfId="5783" xr:uid="{00000000-0005-0000-0000-000090160000}"/>
    <cellStyle name="_VC 6.15.06 update on 06GRC power costs.xls Chart 1_4 32 Regulatory Assets and Liabilities  7 06- Exhibit D_NIM Summary" xfId="5784" xr:uid="{00000000-0005-0000-0000-000091160000}"/>
    <cellStyle name="_VC 6.15.06 update on 06GRC power costs.xls Chart 1_4 32 Regulatory Assets and Liabilities  7 06- Exhibit D_NIM Summary 2" xfId="5785" xr:uid="{00000000-0005-0000-0000-000092160000}"/>
    <cellStyle name="_VC 6.15.06 update on 06GRC power costs.xls Chart 1_ACCOUNTS" xfId="5786" xr:uid="{00000000-0005-0000-0000-000093160000}"/>
    <cellStyle name="_VC 6.15.06 update on 06GRC power costs.xls Chart 1_AURORA Total New" xfId="5787" xr:uid="{00000000-0005-0000-0000-000094160000}"/>
    <cellStyle name="_VC 6.15.06 update on 06GRC power costs.xls Chart 1_AURORA Total New 2" xfId="5788" xr:uid="{00000000-0005-0000-0000-000095160000}"/>
    <cellStyle name="_VC 6.15.06 update on 06GRC power costs.xls Chart 1_Book2" xfId="5789" xr:uid="{00000000-0005-0000-0000-000096160000}"/>
    <cellStyle name="_VC 6.15.06 update on 06GRC power costs.xls Chart 1_Book2 2" xfId="5790" xr:uid="{00000000-0005-0000-0000-000097160000}"/>
    <cellStyle name="_VC 6.15.06 update on 06GRC power costs.xls Chart 1_Book2 2 2" xfId="5791" xr:uid="{00000000-0005-0000-0000-000098160000}"/>
    <cellStyle name="_VC 6.15.06 update on 06GRC power costs.xls Chart 1_Book2 3" xfId="5792" xr:uid="{00000000-0005-0000-0000-000099160000}"/>
    <cellStyle name="_VC 6.15.06 update on 06GRC power costs.xls Chart 1_Book2 4" xfId="5793" xr:uid="{00000000-0005-0000-0000-00009A160000}"/>
    <cellStyle name="_VC 6.15.06 update on 06GRC power costs.xls Chart 1_Book2_Adj Bench DR 3 for Initial Briefs (Electric)" xfId="5794" xr:uid="{00000000-0005-0000-0000-00009B160000}"/>
    <cellStyle name="_VC 6.15.06 update on 06GRC power costs.xls Chart 1_Book2_Adj Bench DR 3 for Initial Briefs (Electric) 2" xfId="5795" xr:uid="{00000000-0005-0000-0000-00009C160000}"/>
    <cellStyle name="_VC 6.15.06 update on 06GRC power costs.xls Chart 1_Book2_Adj Bench DR 3 for Initial Briefs (Electric) 2 2" xfId="5796" xr:uid="{00000000-0005-0000-0000-00009D160000}"/>
    <cellStyle name="_VC 6.15.06 update on 06GRC power costs.xls Chart 1_Book2_Adj Bench DR 3 for Initial Briefs (Electric) 3" xfId="5797" xr:uid="{00000000-0005-0000-0000-00009E160000}"/>
    <cellStyle name="_VC 6.15.06 update on 06GRC power costs.xls Chart 1_Book2_Adj Bench DR 3 for Initial Briefs (Electric) 4" xfId="5798" xr:uid="{00000000-0005-0000-0000-00009F160000}"/>
    <cellStyle name="_VC 6.15.06 update on 06GRC power costs.xls Chart 1_Book2_Electric Rev Req Model (2009 GRC) Rebuttal" xfId="5799" xr:uid="{00000000-0005-0000-0000-0000A0160000}"/>
    <cellStyle name="_VC 6.15.06 update on 06GRC power costs.xls Chart 1_Book2_Electric Rev Req Model (2009 GRC) Rebuttal 2" xfId="5800" xr:uid="{00000000-0005-0000-0000-0000A1160000}"/>
    <cellStyle name="_VC 6.15.06 update on 06GRC power costs.xls Chart 1_Book2_Electric Rev Req Model (2009 GRC) Rebuttal 2 2" xfId="5801" xr:uid="{00000000-0005-0000-0000-0000A2160000}"/>
    <cellStyle name="_VC 6.15.06 update on 06GRC power costs.xls Chart 1_Book2_Electric Rev Req Model (2009 GRC) Rebuttal 3" xfId="5802" xr:uid="{00000000-0005-0000-0000-0000A3160000}"/>
    <cellStyle name="_VC 6.15.06 update on 06GRC power costs.xls Chart 1_Book2_Electric Rev Req Model (2009 GRC) Rebuttal 4" xfId="5803" xr:uid="{00000000-0005-0000-0000-0000A4160000}"/>
    <cellStyle name="_VC 6.15.06 update on 06GRC power costs.xls Chart 1_Book2_Electric Rev Req Model (2009 GRC) Rebuttal REmoval of New  WH Solar AdjustMI" xfId="5804" xr:uid="{00000000-0005-0000-0000-0000A5160000}"/>
    <cellStyle name="_VC 6.15.06 update on 06GRC power costs.xls Chart 1_Book2_Electric Rev Req Model (2009 GRC) Rebuttal REmoval of New  WH Solar AdjustMI 2" xfId="5805" xr:uid="{00000000-0005-0000-0000-0000A6160000}"/>
    <cellStyle name="_VC 6.15.06 update on 06GRC power costs.xls Chart 1_Book2_Electric Rev Req Model (2009 GRC) Rebuttal REmoval of New  WH Solar AdjustMI 2 2" xfId="5806" xr:uid="{00000000-0005-0000-0000-0000A7160000}"/>
    <cellStyle name="_VC 6.15.06 update on 06GRC power costs.xls Chart 1_Book2_Electric Rev Req Model (2009 GRC) Rebuttal REmoval of New  WH Solar AdjustMI 3" xfId="5807" xr:uid="{00000000-0005-0000-0000-0000A8160000}"/>
    <cellStyle name="_VC 6.15.06 update on 06GRC power costs.xls Chart 1_Book2_Electric Rev Req Model (2009 GRC) Rebuttal REmoval of New  WH Solar AdjustMI 4" xfId="5808" xr:uid="{00000000-0005-0000-0000-0000A9160000}"/>
    <cellStyle name="_VC 6.15.06 update on 06GRC power costs.xls Chart 1_Book2_Electric Rev Req Model (2009 GRC) Revised 01-18-2010" xfId="5809" xr:uid="{00000000-0005-0000-0000-0000AA160000}"/>
    <cellStyle name="_VC 6.15.06 update on 06GRC power costs.xls Chart 1_Book2_Electric Rev Req Model (2009 GRC) Revised 01-18-2010 2" xfId="5810" xr:uid="{00000000-0005-0000-0000-0000AB160000}"/>
    <cellStyle name="_VC 6.15.06 update on 06GRC power costs.xls Chart 1_Book2_Electric Rev Req Model (2009 GRC) Revised 01-18-2010 2 2" xfId="5811" xr:uid="{00000000-0005-0000-0000-0000AC160000}"/>
    <cellStyle name="_VC 6.15.06 update on 06GRC power costs.xls Chart 1_Book2_Electric Rev Req Model (2009 GRC) Revised 01-18-2010 3" xfId="5812" xr:uid="{00000000-0005-0000-0000-0000AD160000}"/>
    <cellStyle name="_VC 6.15.06 update on 06GRC power costs.xls Chart 1_Book2_Electric Rev Req Model (2009 GRC) Revised 01-18-2010 4" xfId="5813" xr:uid="{00000000-0005-0000-0000-0000AE160000}"/>
    <cellStyle name="_VC 6.15.06 update on 06GRC power costs.xls Chart 1_Book2_Final Order Electric EXHIBIT A-1" xfId="5814" xr:uid="{00000000-0005-0000-0000-0000AF160000}"/>
    <cellStyle name="_VC 6.15.06 update on 06GRC power costs.xls Chart 1_Book2_Final Order Electric EXHIBIT A-1 2" xfId="5815" xr:uid="{00000000-0005-0000-0000-0000B0160000}"/>
    <cellStyle name="_VC 6.15.06 update on 06GRC power costs.xls Chart 1_Book2_Final Order Electric EXHIBIT A-1 2 2" xfId="5816" xr:uid="{00000000-0005-0000-0000-0000B1160000}"/>
    <cellStyle name="_VC 6.15.06 update on 06GRC power costs.xls Chart 1_Book2_Final Order Electric EXHIBIT A-1 3" xfId="5817" xr:uid="{00000000-0005-0000-0000-0000B2160000}"/>
    <cellStyle name="_VC 6.15.06 update on 06GRC power costs.xls Chart 1_Book2_Final Order Electric EXHIBIT A-1 4" xfId="5818" xr:uid="{00000000-0005-0000-0000-0000B3160000}"/>
    <cellStyle name="_VC 6.15.06 update on 06GRC power costs.xls Chart 1_Book4" xfId="5819" xr:uid="{00000000-0005-0000-0000-0000B4160000}"/>
    <cellStyle name="_VC 6.15.06 update on 06GRC power costs.xls Chart 1_Book4 2" xfId="5820" xr:uid="{00000000-0005-0000-0000-0000B5160000}"/>
    <cellStyle name="_VC 6.15.06 update on 06GRC power costs.xls Chart 1_Book4 2 2" xfId="5821" xr:uid="{00000000-0005-0000-0000-0000B6160000}"/>
    <cellStyle name="_VC 6.15.06 update on 06GRC power costs.xls Chart 1_Book4 3" xfId="5822" xr:uid="{00000000-0005-0000-0000-0000B7160000}"/>
    <cellStyle name="_VC 6.15.06 update on 06GRC power costs.xls Chart 1_Book4 4" xfId="5823" xr:uid="{00000000-0005-0000-0000-0000B8160000}"/>
    <cellStyle name="_VC 6.15.06 update on 06GRC power costs.xls Chart 1_Book9" xfId="5824" xr:uid="{00000000-0005-0000-0000-0000B9160000}"/>
    <cellStyle name="_VC 6.15.06 update on 06GRC power costs.xls Chart 1_Book9 2" xfId="5825" xr:uid="{00000000-0005-0000-0000-0000BA160000}"/>
    <cellStyle name="_VC 6.15.06 update on 06GRC power costs.xls Chart 1_Book9 2 2" xfId="5826" xr:uid="{00000000-0005-0000-0000-0000BB160000}"/>
    <cellStyle name="_VC 6.15.06 update on 06GRC power costs.xls Chart 1_Book9 3" xfId="5827" xr:uid="{00000000-0005-0000-0000-0000BC160000}"/>
    <cellStyle name="_VC 6.15.06 update on 06GRC power costs.xls Chart 1_Book9 4" xfId="5828" xr:uid="{00000000-0005-0000-0000-0000BD160000}"/>
    <cellStyle name="_VC 6.15.06 update on 06GRC power costs.xls Chart 1_Chelan PUD Power Costs (8-10)" xfId="5829" xr:uid="{00000000-0005-0000-0000-0000BE160000}"/>
    <cellStyle name="_VC 6.15.06 update on 06GRC power costs.xls Chart 1_Gas Rev Req Model (2010 GRC)" xfId="5830" xr:uid="{00000000-0005-0000-0000-0000BF160000}"/>
    <cellStyle name="_VC 6.15.06 update on 06GRC power costs.xls Chart 1_INPUTS" xfId="5831" xr:uid="{00000000-0005-0000-0000-0000C0160000}"/>
    <cellStyle name="_VC 6.15.06 update on 06GRC power costs.xls Chart 1_INPUTS 2" xfId="5832" xr:uid="{00000000-0005-0000-0000-0000C1160000}"/>
    <cellStyle name="_VC 6.15.06 update on 06GRC power costs.xls Chart 1_INPUTS 2 2" xfId="5833" xr:uid="{00000000-0005-0000-0000-0000C2160000}"/>
    <cellStyle name="_VC 6.15.06 update on 06GRC power costs.xls Chart 1_INPUTS 3" xfId="5834" xr:uid="{00000000-0005-0000-0000-0000C3160000}"/>
    <cellStyle name="_VC 6.15.06 update on 06GRC power costs.xls Chart 1_NIM Summary" xfId="5835" xr:uid="{00000000-0005-0000-0000-0000C4160000}"/>
    <cellStyle name="_VC 6.15.06 update on 06GRC power costs.xls Chart 1_NIM Summary 09GRC" xfId="5836" xr:uid="{00000000-0005-0000-0000-0000C5160000}"/>
    <cellStyle name="_VC 6.15.06 update on 06GRC power costs.xls Chart 1_NIM Summary 09GRC 2" xfId="5837" xr:uid="{00000000-0005-0000-0000-0000C6160000}"/>
    <cellStyle name="_VC 6.15.06 update on 06GRC power costs.xls Chart 1_NIM Summary 2" xfId="5838" xr:uid="{00000000-0005-0000-0000-0000C7160000}"/>
    <cellStyle name="_VC 6.15.06 update on 06GRC power costs.xls Chart 1_NIM Summary 3" xfId="5839" xr:uid="{00000000-0005-0000-0000-0000C8160000}"/>
    <cellStyle name="_VC 6.15.06 update on 06GRC power costs.xls Chart 1_NIM Summary 4" xfId="5840" xr:uid="{00000000-0005-0000-0000-0000C9160000}"/>
    <cellStyle name="_VC 6.15.06 update on 06GRC power costs.xls Chart 1_NIM Summary 5" xfId="5841" xr:uid="{00000000-0005-0000-0000-0000CA160000}"/>
    <cellStyle name="_VC 6.15.06 update on 06GRC power costs.xls Chart 1_NIM Summary 6" xfId="5842" xr:uid="{00000000-0005-0000-0000-0000CB160000}"/>
    <cellStyle name="_VC 6.15.06 update on 06GRC power costs.xls Chart 1_NIM Summary 7" xfId="5843" xr:uid="{00000000-0005-0000-0000-0000CC160000}"/>
    <cellStyle name="_VC 6.15.06 update on 06GRC power costs.xls Chart 1_NIM Summary 8" xfId="5844" xr:uid="{00000000-0005-0000-0000-0000CD160000}"/>
    <cellStyle name="_VC 6.15.06 update on 06GRC power costs.xls Chart 1_NIM Summary 9" xfId="5845" xr:uid="{00000000-0005-0000-0000-0000CE160000}"/>
    <cellStyle name="_VC 6.15.06 update on 06GRC power costs.xls Chart 1_PCA 10 -  Exhibit D from A Kellogg Jan 2011" xfId="5846" xr:uid="{00000000-0005-0000-0000-0000CF160000}"/>
    <cellStyle name="_VC 6.15.06 update on 06GRC power costs.xls Chart 1_PCA 10 -  Exhibit D from A Kellogg July 2011" xfId="5847" xr:uid="{00000000-0005-0000-0000-0000D0160000}"/>
    <cellStyle name="_VC 6.15.06 update on 06GRC power costs.xls Chart 1_PCA 10 -  Exhibit D from S Free Rcv'd 12-11" xfId="5848" xr:uid="{00000000-0005-0000-0000-0000D1160000}"/>
    <cellStyle name="_VC 6.15.06 update on 06GRC power costs.xls Chart 1_PCA 9 -  Exhibit D April 2010" xfId="5849" xr:uid="{00000000-0005-0000-0000-0000D2160000}"/>
    <cellStyle name="_VC 6.15.06 update on 06GRC power costs.xls Chart 1_PCA 9 -  Exhibit D April 2010 (3)" xfId="5850" xr:uid="{00000000-0005-0000-0000-0000D3160000}"/>
    <cellStyle name="_VC 6.15.06 update on 06GRC power costs.xls Chart 1_PCA 9 -  Exhibit D April 2010 (3) 2" xfId="5851" xr:uid="{00000000-0005-0000-0000-0000D4160000}"/>
    <cellStyle name="_VC 6.15.06 update on 06GRC power costs.xls Chart 1_PCA 9 -  Exhibit D April 2010 2" xfId="5852" xr:uid="{00000000-0005-0000-0000-0000D5160000}"/>
    <cellStyle name="_VC 6.15.06 update on 06GRC power costs.xls Chart 1_PCA 9 -  Exhibit D April 2010 3" xfId="5853" xr:uid="{00000000-0005-0000-0000-0000D6160000}"/>
    <cellStyle name="_VC 6.15.06 update on 06GRC power costs.xls Chart 1_PCA 9 -  Exhibit D Nov 2010" xfId="5854" xr:uid="{00000000-0005-0000-0000-0000D7160000}"/>
    <cellStyle name="_VC 6.15.06 update on 06GRC power costs.xls Chart 1_PCA 9 -  Exhibit D Nov 2010 2" xfId="5855" xr:uid="{00000000-0005-0000-0000-0000D8160000}"/>
    <cellStyle name="_VC 6.15.06 update on 06GRC power costs.xls Chart 1_PCA 9 - Exhibit D at August 2010" xfId="5856" xr:uid="{00000000-0005-0000-0000-0000D9160000}"/>
    <cellStyle name="_VC 6.15.06 update on 06GRC power costs.xls Chart 1_PCA 9 - Exhibit D at August 2010 2" xfId="5857" xr:uid="{00000000-0005-0000-0000-0000DA160000}"/>
    <cellStyle name="_VC 6.15.06 update on 06GRC power costs.xls Chart 1_PCA 9 - Exhibit D June 2010 GRC" xfId="5858" xr:uid="{00000000-0005-0000-0000-0000DB160000}"/>
    <cellStyle name="_VC 6.15.06 update on 06GRC power costs.xls Chart 1_PCA 9 - Exhibit D June 2010 GRC 2" xfId="5859" xr:uid="{00000000-0005-0000-0000-0000DC160000}"/>
    <cellStyle name="_VC 6.15.06 update on 06GRC power costs.xls Chart 1_Power Costs - Comparison bx Rbtl-Staff-Jt-PC" xfId="5860" xr:uid="{00000000-0005-0000-0000-0000DD160000}"/>
    <cellStyle name="_VC 6.15.06 update on 06GRC power costs.xls Chart 1_Power Costs - Comparison bx Rbtl-Staff-Jt-PC 2" xfId="5861" xr:uid="{00000000-0005-0000-0000-0000DE160000}"/>
    <cellStyle name="_VC 6.15.06 update on 06GRC power costs.xls Chart 1_Power Costs - Comparison bx Rbtl-Staff-Jt-PC 2 2" xfId="5862" xr:uid="{00000000-0005-0000-0000-0000DF160000}"/>
    <cellStyle name="_VC 6.15.06 update on 06GRC power costs.xls Chart 1_Power Costs - Comparison bx Rbtl-Staff-Jt-PC 3" xfId="5863" xr:uid="{00000000-0005-0000-0000-0000E0160000}"/>
    <cellStyle name="_VC 6.15.06 update on 06GRC power costs.xls Chart 1_Power Costs - Comparison bx Rbtl-Staff-Jt-PC 4" xfId="5864" xr:uid="{00000000-0005-0000-0000-0000E1160000}"/>
    <cellStyle name="_VC 6.15.06 update on 06GRC power costs.xls Chart 1_Power Costs - Comparison bx Rbtl-Staff-Jt-PC_Adj Bench DR 3 for Initial Briefs (Electric)" xfId="5865" xr:uid="{00000000-0005-0000-0000-0000E2160000}"/>
    <cellStyle name="_VC 6.15.06 update on 06GRC power costs.xls Chart 1_Power Costs - Comparison bx Rbtl-Staff-Jt-PC_Adj Bench DR 3 for Initial Briefs (Electric) 2" xfId="5866" xr:uid="{00000000-0005-0000-0000-0000E3160000}"/>
    <cellStyle name="_VC 6.15.06 update on 06GRC power costs.xls Chart 1_Power Costs - Comparison bx Rbtl-Staff-Jt-PC_Adj Bench DR 3 for Initial Briefs (Electric) 2 2" xfId="5867" xr:uid="{00000000-0005-0000-0000-0000E4160000}"/>
    <cellStyle name="_VC 6.15.06 update on 06GRC power costs.xls Chart 1_Power Costs - Comparison bx Rbtl-Staff-Jt-PC_Adj Bench DR 3 for Initial Briefs (Electric) 3" xfId="5868" xr:uid="{00000000-0005-0000-0000-0000E5160000}"/>
    <cellStyle name="_VC 6.15.06 update on 06GRC power costs.xls Chart 1_Power Costs - Comparison bx Rbtl-Staff-Jt-PC_Adj Bench DR 3 for Initial Briefs (Electric) 4" xfId="5869" xr:uid="{00000000-0005-0000-0000-0000E6160000}"/>
    <cellStyle name="_VC 6.15.06 update on 06GRC power costs.xls Chart 1_Power Costs - Comparison bx Rbtl-Staff-Jt-PC_Electric Rev Req Model (2009 GRC) Rebuttal" xfId="5870" xr:uid="{00000000-0005-0000-0000-0000E7160000}"/>
    <cellStyle name="_VC 6.15.06 update on 06GRC power costs.xls Chart 1_Power Costs - Comparison bx Rbtl-Staff-Jt-PC_Electric Rev Req Model (2009 GRC) Rebuttal 2" xfId="5871" xr:uid="{00000000-0005-0000-0000-0000E8160000}"/>
    <cellStyle name="_VC 6.15.06 update on 06GRC power costs.xls Chart 1_Power Costs - Comparison bx Rbtl-Staff-Jt-PC_Electric Rev Req Model (2009 GRC) Rebuttal 2 2" xfId="5872" xr:uid="{00000000-0005-0000-0000-0000E9160000}"/>
    <cellStyle name="_VC 6.15.06 update on 06GRC power costs.xls Chart 1_Power Costs - Comparison bx Rbtl-Staff-Jt-PC_Electric Rev Req Model (2009 GRC) Rebuttal 3" xfId="5873" xr:uid="{00000000-0005-0000-0000-0000EA160000}"/>
    <cellStyle name="_VC 6.15.06 update on 06GRC power costs.xls Chart 1_Power Costs - Comparison bx Rbtl-Staff-Jt-PC_Electric Rev Req Model (2009 GRC) Rebuttal 4" xfId="5874" xr:uid="{00000000-0005-0000-0000-0000EB160000}"/>
    <cellStyle name="_VC 6.15.06 update on 06GRC power costs.xls Chart 1_Power Costs - Comparison bx Rbtl-Staff-Jt-PC_Electric Rev Req Model (2009 GRC) Rebuttal REmoval of New  WH Solar AdjustMI" xfId="5875" xr:uid="{00000000-0005-0000-0000-0000EC160000}"/>
    <cellStyle name="_VC 6.15.06 update on 06GRC power costs.xls Chart 1_Power Costs - Comparison bx Rbtl-Staff-Jt-PC_Electric Rev Req Model (2009 GRC) Rebuttal REmoval of New  WH Solar AdjustMI 2" xfId="5876" xr:uid="{00000000-0005-0000-0000-0000ED160000}"/>
    <cellStyle name="_VC 6.15.06 update on 06GRC power costs.xls Chart 1_Power Costs - Comparison bx Rbtl-Staff-Jt-PC_Electric Rev Req Model (2009 GRC) Rebuttal REmoval of New  WH Solar AdjustMI 2 2" xfId="5877" xr:uid="{00000000-0005-0000-0000-0000EE160000}"/>
    <cellStyle name="_VC 6.15.06 update on 06GRC power costs.xls Chart 1_Power Costs - Comparison bx Rbtl-Staff-Jt-PC_Electric Rev Req Model (2009 GRC) Rebuttal REmoval of New  WH Solar AdjustMI 3" xfId="5878" xr:uid="{00000000-0005-0000-0000-0000EF160000}"/>
    <cellStyle name="_VC 6.15.06 update on 06GRC power costs.xls Chart 1_Power Costs - Comparison bx Rbtl-Staff-Jt-PC_Electric Rev Req Model (2009 GRC) Rebuttal REmoval of New  WH Solar AdjustMI 4" xfId="5879" xr:uid="{00000000-0005-0000-0000-0000F0160000}"/>
    <cellStyle name="_VC 6.15.06 update on 06GRC power costs.xls Chart 1_Power Costs - Comparison bx Rbtl-Staff-Jt-PC_Electric Rev Req Model (2009 GRC) Revised 01-18-2010" xfId="5880" xr:uid="{00000000-0005-0000-0000-0000F1160000}"/>
    <cellStyle name="_VC 6.15.06 update on 06GRC power costs.xls Chart 1_Power Costs - Comparison bx Rbtl-Staff-Jt-PC_Electric Rev Req Model (2009 GRC) Revised 01-18-2010 2" xfId="5881" xr:uid="{00000000-0005-0000-0000-0000F2160000}"/>
    <cellStyle name="_VC 6.15.06 update on 06GRC power costs.xls Chart 1_Power Costs - Comparison bx Rbtl-Staff-Jt-PC_Electric Rev Req Model (2009 GRC) Revised 01-18-2010 2 2" xfId="5882" xr:uid="{00000000-0005-0000-0000-0000F3160000}"/>
    <cellStyle name="_VC 6.15.06 update on 06GRC power costs.xls Chart 1_Power Costs - Comparison bx Rbtl-Staff-Jt-PC_Electric Rev Req Model (2009 GRC) Revised 01-18-2010 3" xfId="5883" xr:uid="{00000000-0005-0000-0000-0000F4160000}"/>
    <cellStyle name="_VC 6.15.06 update on 06GRC power costs.xls Chart 1_Power Costs - Comparison bx Rbtl-Staff-Jt-PC_Electric Rev Req Model (2009 GRC) Revised 01-18-2010 4" xfId="5884" xr:uid="{00000000-0005-0000-0000-0000F5160000}"/>
    <cellStyle name="_VC 6.15.06 update on 06GRC power costs.xls Chart 1_Power Costs - Comparison bx Rbtl-Staff-Jt-PC_Final Order Electric EXHIBIT A-1" xfId="5885" xr:uid="{00000000-0005-0000-0000-0000F6160000}"/>
    <cellStyle name="_VC 6.15.06 update on 06GRC power costs.xls Chart 1_Power Costs - Comparison bx Rbtl-Staff-Jt-PC_Final Order Electric EXHIBIT A-1 2" xfId="5886" xr:uid="{00000000-0005-0000-0000-0000F7160000}"/>
    <cellStyle name="_VC 6.15.06 update on 06GRC power costs.xls Chart 1_Power Costs - Comparison bx Rbtl-Staff-Jt-PC_Final Order Electric EXHIBIT A-1 2 2" xfId="5887" xr:uid="{00000000-0005-0000-0000-0000F8160000}"/>
    <cellStyle name="_VC 6.15.06 update on 06GRC power costs.xls Chart 1_Power Costs - Comparison bx Rbtl-Staff-Jt-PC_Final Order Electric EXHIBIT A-1 3" xfId="5888" xr:uid="{00000000-0005-0000-0000-0000F9160000}"/>
    <cellStyle name="_VC 6.15.06 update on 06GRC power costs.xls Chart 1_Power Costs - Comparison bx Rbtl-Staff-Jt-PC_Final Order Electric EXHIBIT A-1 4" xfId="5889" xr:uid="{00000000-0005-0000-0000-0000FA160000}"/>
    <cellStyle name="_VC 6.15.06 update on 06GRC power costs.xls Chart 1_Production Adj 4.37" xfId="5890" xr:uid="{00000000-0005-0000-0000-0000FB160000}"/>
    <cellStyle name="_VC 6.15.06 update on 06GRC power costs.xls Chart 1_Production Adj 4.37 2" xfId="5891" xr:uid="{00000000-0005-0000-0000-0000FC160000}"/>
    <cellStyle name="_VC 6.15.06 update on 06GRC power costs.xls Chart 1_Production Adj 4.37 2 2" xfId="5892" xr:uid="{00000000-0005-0000-0000-0000FD160000}"/>
    <cellStyle name="_VC 6.15.06 update on 06GRC power costs.xls Chart 1_Production Adj 4.37 3" xfId="5893" xr:uid="{00000000-0005-0000-0000-0000FE160000}"/>
    <cellStyle name="_VC 6.15.06 update on 06GRC power costs.xls Chart 1_Purchased Power Adj 4.03" xfId="5894" xr:uid="{00000000-0005-0000-0000-0000FF160000}"/>
    <cellStyle name="_VC 6.15.06 update on 06GRC power costs.xls Chart 1_Purchased Power Adj 4.03 2" xfId="5895" xr:uid="{00000000-0005-0000-0000-000000170000}"/>
    <cellStyle name="_VC 6.15.06 update on 06GRC power costs.xls Chart 1_Purchased Power Adj 4.03 2 2" xfId="5896" xr:uid="{00000000-0005-0000-0000-000001170000}"/>
    <cellStyle name="_VC 6.15.06 update on 06GRC power costs.xls Chart 1_Purchased Power Adj 4.03 3" xfId="5897" xr:uid="{00000000-0005-0000-0000-000002170000}"/>
    <cellStyle name="_VC 6.15.06 update on 06GRC power costs.xls Chart 1_Rebuttal Power Costs" xfId="5898" xr:uid="{00000000-0005-0000-0000-000003170000}"/>
    <cellStyle name="_VC 6.15.06 update on 06GRC power costs.xls Chart 1_Rebuttal Power Costs 2" xfId="5899" xr:uid="{00000000-0005-0000-0000-000004170000}"/>
    <cellStyle name="_VC 6.15.06 update on 06GRC power costs.xls Chart 1_Rebuttal Power Costs 2 2" xfId="5900" xr:uid="{00000000-0005-0000-0000-000005170000}"/>
    <cellStyle name="_VC 6.15.06 update on 06GRC power costs.xls Chart 1_Rebuttal Power Costs 3" xfId="5901" xr:uid="{00000000-0005-0000-0000-000006170000}"/>
    <cellStyle name="_VC 6.15.06 update on 06GRC power costs.xls Chart 1_Rebuttal Power Costs 4" xfId="5902" xr:uid="{00000000-0005-0000-0000-000007170000}"/>
    <cellStyle name="_VC 6.15.06 update on 06GRC power costs.xls Chart 1_Rebuttal Power Costs_Adj Bench DR 3 for Initial Briefs (Electric)" xfId="5903" xr:uid="{00000000-0005-0000-0000-000008170000}"/>
    <cellStyle name="_VC 6.15.06 update on 06GRC power costs.xls Chart 1_Rebuttal Power Costs_Adj Bench DR 3 for Initial Briefs (Electric) 2" xfId="5904" xr:uid="{00000000-0005-0000-0000-000009170000}"/>
    <cellStyle name="_VC 6.15.06 update on 06GRC power costs.xls Chart 1_Rebuttal Power Costs_Adj Bench DR 3 for Initial Briefs (Electric) 2 2" xfId="5905" xr:uid="{00000000-0005-0000-0000-00000A170000}"/>
    <cellStyle name="_VC 6.15.06 update on 06GRC power costs.xls Chart 1_Rebuttal Power Costs_Adj Bench DR 3 for Initial Briefs (Electric) 3" xfId="5906" xr:uid="{00000000-0005-0000-0000-00000B170000}"/>
    <cellStyle name="_VC 6.15.06 update on 06GRC power costs.xls Chart 1_Rebuttal Power Costs_Adj Bench DR 3 for Initial Briefs (Electric) 4" xfId="5907" xr:uid="{00000000-0005-0000-0000-00000C170000}"/>
    <cellStyle name="_VC 6.15.06 update on 06GRC power costs.xls Chart 1_Rebuttal Power Costs_Electric Rev Req Model (2009 GRC) Rebuttal" xfId="5908" xr:uid="{00000000-0005-0000-0000-00000D170000}"/>
    <cellStyle name="_VC 6.15.06 update on 06GRC power costs.xls Chart 1_Rebuttal Power Costs_Electric Rev Req Model (2009 GRC) Rebuttal 2" xfId="5909" xr:uid="{00000000-0005-0000-0000-00000E170000}"/>
    <cellStyle name="_VC 6.15.06 update on 06GRC power costs.xls Chart 1_Rebuttal Power Costs_Electric Rev Req Model (2009 GRC) Rebuttal 2 2" xfId="5910" xr:uid="{00000000-0005-0000-0000-00000F170000}"/>
    <cellStyle name="_VC 6.15.06 update on 06GRC power costs.xls Chart 1_Rebuttal Power Costs_Electric Rev Req Model (2009 GRC) Rebuttal 3" xfId="5911" xr:uid="{00000000-0005-0000-0000-000010170000}"/>
    <cellStyle name="_VC 6.15.06 update on 06GRC power costs.xls Chart 1_Rebuttal Power Costs_Electric Rev Req Model (2009 GRC) Rebuttal 4" xfId="5912" xr:uid="{00000000-0005-0000-0000-000011170000}"/>
    <cellStyle name="_VC 6.15.06 update on 06GRC power costs.xls Chart 1_Rebuttal Power Costs_Electric Rev Req Model (2009 GRC) Rebuttal REmoval of New  WH Solar AdjustMI" xfId="5913" xr:uid="{00000000-0005-0000-0000-000012170000}"/>
    <cellStyle name="_VC 6.15.06 update on 06GRC power costs.xls Chart 1_Rebuttal Power Costs_Electric Rev Req Model (2009 GRC) Rebuttal REmoval of New  WH Solar AdjustMI 2" xfId="5914" xr:uid="{00000000-0005-0000-0000-000013170000}"/>
    <cellStyle name="_VC 6.15.06 update on 06GRC power costs.xls Chart 1_Rebuttal Power Costs_Electric Rev Req Model (2009 GRC) Rebuttal REmoval of New  WH Solar AdjustMI 2 2" xfId="5915" xr:uid="{00000000-0005-0000-0000-000014170000}"/>
    <cellStyle name="_VC 6.15.06 update on 06GRC power costs.xls Chart 1_Rebuttal Power Costs_Electric Rev Req Model (2009 GRC) Rebuttal REmoval of New  WH Solar AdjustMI 3" xfId="5916" xr:uid="{00000000-0005-0000-0000-000015170000}"/>
    <cellStyle name="_VC 6.15.06 update on 06GRC power costs.xls Chart 1_Rebuttal Power Costs_Electric Rev Req Model (2009 GRC) Rebuttal REmoval of New  WH Solar AdjustMI 4" xfId="5917" xr:uid="{00000000-0005-0000-0000-000016170000}"/>
    <cellStyle name="_VC 6.15.06 update on 06GRC power costs.xls Chart 1_Rebuttal Power Costs_Electric Rev Req Model (2009 GRC) Revised 01-18-2010" xfId="5918" xr:uid="{00000000-0005-0000-0000-000017170000}"/>
    <cellStyle name="_VC 6.15.06 update on 06GRC power costs.xls Chart 1_Rebuttal Power Costs_Electric Rev Req Model (2009 GRC) Revised 01-18-2010 2" xfId="5919" xr:uid="{00000000-0005-0000-0000-000018170000}"/>
    <cellStyle name="_VC 6.15.06 update on 06GRC power costs.xls Chart 1_Rebuttal Power Costs_Electric Rev Req Model (2009 GRC) Revised 01-18-2010 2 2" xfId="5920" xr:uid="{00000000-0005-0000-0000-000019170000}"/>
    <cellStyle name="_VC 6.15.06 update on 06GRC power costs.xls Chart 1_Rebuttal Power Costs_Electric Rev Req Model (2009 GRC) Revised 01-18-2010 3" xfId="5921" xr:uid="{00000000-0005-0000-0000-00001A170000}"/>
    <cellStyle name="_VC 6.15.06 update on 06GRC power costs.xls Chart 1_Rebuttal Power Costs_Electric Rev Req Model (2009 GRC) Revised 01-18-2010 4" xfId="5922" xr:uid="{00000000-0005-0000-0000-00001B170000}"/>
    <cellStyle name="_VC 6.15.06 update on 06GRC power costs.xls Chart 1_Rebuttal Power Costs_Final Order Electric EXHIBIT A-1" xfId="5923" xr:uid="{00000000-0005-0000-0000-00001C170000}"/>
    <cellStyle name="_VC 6.15.06 update on 06GRC power costs.xls Chart 1_Rebuttal Power Costs_Final Order Electric EXHIBIT A-1 2" xfId="5924" xr:uid="{00000000-0005-0000-0000-00001D170000}"/>
    <cellStyle name="_VC 6.15.06 update on 06GRC power costs.xls Chart 1_Rebuttal Power Costs_Final Order Electric EXHIBIT A-1 2 2" xfId="5925" xr:uid="{00000000-0005-0000-0000-00001E170000}"/>
    <cellStyle name="_VC 6.15.06 update on 06GRC power costs.xls Chart 1_Rebuttal Power Costs_Final Order Electric EXHIBIT A-1 3" xfId="5926" xr:uid="{00000000-0005-0000-0000-00001F170000}"/>
    <cellStyle name="_VC 6.15.06 update on 06GRC power costs.xls Chart 1_Rebuttal Power Costs_Final Order Electric EXHIBIT A-1 4" xfId="5927" xr:uid="{00000000-0005-0000-0000-000020170000}"/>
    <cellStyle name="_VC 6.15.06 update on 06GRC power costs.xls Chart 1_ROR &amp; CONV FACTOR" xfId="5928" xr:uid="{00000000-0005-0000-0000-000021170000}"/>
    <cellStyle name="_VC 6.15.06 update on 06GRC power costs.xls Chart 1_ROR &amp; CONV FACTOR 2" xfId="5929" xr:uid="{00000000-0005-0000-0000-000022170000}"/>
    <cellStyle name="_VC 6.15.06 update on 06GRC power costs.xls Chart 1_ROR &amp; CONV FACTOR 2 2" xfId="5930" xr:uid="{00000000-0005-0000-0000-000023170000}"/>
    <cellStyle name="_VC 6.15.06 update on 06GRC power costs.xls Chart 1_ROR &amp; CONV FACTOR 3" xfId="5931" xr:uid="{00000000-0005-0000-0000-000024170000}"/>
    <cellStyle name="_VC 6.15.06 update on 06GRC power costs.xls Chart 1_ROR 5.02" xfId="5932" xr:uid="{00000000-0005-0000-0000-000025170000}"/>
    <cellStyle name="_VC 6.15.06 update on 06GRC power costs.xls Chart 1_ROR 5.02 2" xfId="5933" xr:uid="{00000000-0005-0000-0000-000026170000}"/>
    <cellStyle name="_VC 6.15.06 update on 06GRC power costs.xls Chart 1_ROR 5.02 2 2" xfId="5934" xr:uid="{00000000-0005-0000-0000-000027170000}"/>
    <cellStyle name="_VC 6.15.06 update on 06GRC power costs.xls Chart 1_ROR 5.02 3" xfId="5935" xr:uid="{00000000-0005-0000-0000-000028170000}"/>
    <cellStyle name="_VC 6.15.06 update on 06GRC power costs.xls Chart 1_Wind Integration 10GRC" xfId="5936" xr:uid="{00000000-0005-0000-0000-000029170000}"/>
    <cellStyle name="_VC 6.15.06 update on 06GRC power costs.xls Chart 1_Wind Integration 10GRC 2" xfId="5937" xr:uid="{00000000-0005-0000-0000-00002A170000}"/>
    <cellStyle name="_VC 6.15.06 update on 06GRC power costs.xls Chart 2" xfId="5938" xr:uid="{00000000-0005-0000-0000-00002B170000}"/>
    <cellStyle name="_VC 6.15.06 update on 06GRC power costs.xls Chart 2 2" xfId="5939" xr:uid="{00000000-0005-0000-0000-00002C170000}"/>
    <cellStyle name="_VC 6.15.06 update on 06GRC power costs.xls Chart 2 2 2" xfId="5940" xr:uid="{00000000-0005-0000-0000-00002D170000}"/>
    <cellStyle name="_VC 6.15.06 update on 06GRC power costs.xls Chart 2 2 2 2" xfId="5941" xr:uid="{00000000-0005-0000-0000-00002E170000}"/>
    <cellStyle name="_VC 6.15.06 update on 06GRC power costs.xls Chart 2 2 3" xfId="5942" xr:uid="{00000000-0005-0000-0000-00002F170000}"/>
    <cellStyle name="_VC 6.15.06 update on 06GRC power costs.xls Chart 2 3" xfId="5943" xr:uid="{00000000-0005-0000-0000-000030170000}"/>
    <cellStyle name="_VC 6.15.06 update on 06GRC power costs.xls Chart 2 3 2" xfId="5944" xr:uid="{00000000-0005-0000-0000-000031170000}"/>
    <cellStyle name="_VC 6.15.06 update on 06GRC power costs.xls Chart 2 3 2 2" xfId="5945" xr:uid="{00000000-0005-0000-0000-000032170000}"/>
    <cellStyle name="_VC 6.15.06 update on 06GRC power costs.xls Chart 2 3 3" xfId="5946" xr:uid="{00000000-0005-0000-0000-000033170000}"/>
    <cellStyle name="_VC 6.15.06 update on 06GRC power costs.xls Chart 2 3 3 2" xfId="5947" xr:uid="{00000000-0005-0000-0000-000034170000}"/>
    <cellStyle name="_VC 6.15.06 update on 06GRC power costs.xls Chart 2 3 4" xfId="5948" xr:uid="{00000000-0005-0000-0000-000035170000}"/>
    <cellStyle name="_VC 6.15.06 update on 06GRC power costs.xls Chart 2 3 4 2" xfId="5949" xr:uid="{00000000-0005-0000-0000-000036170000}"/>
    <cellStyle name="_VC 6.15.06 update on 06GRC power costs.xls Chart 2 4" xfId="5950" xr:uid="{00000000-0005-0000-0000-000037170000}"/>
    <cellStyle name="_VC 6.15.06 update on 06GRC power costs.xls Chart 2 4 2" xfId="5951" xr:uid="{00000000-0005-0000-0000-000038170000}"/>
    <cellStyle name="_VC 6.15.06 update on 06GRC power costs.xls Chart 2 5" xfId="5952" xr:uid="{00000000-0005-0000-0000-000039170000}"/>
    <cellStyle name="_VC 6.15.06 update on 06GRC power costs.xls Chart 2 6" xfId="5953" xr:uid="{00000000-0005-0000-0000-00003A170000}"/>
    <cellStyle name="_VC 6.15.06 update on 06GRC power costs.xls Chart 2 7" xfId="5954" xr:uid="{00000000-0005-0000-0000-00003B170000}"/>
    <cellStyle name="_VC 6.15.06 update on 06GRC power costs.xls Chart 2_04 07E Wild Horse Wind Expansion (C) (2)" xfId="5955" xr:uid="{00000000-0005-0000-0000-00003C170000}"/>
    <cellStyle name="_VC 6.15.06 update on 06GRC power costs.xls Chart 2_04 07E Wild Horse Wind Expansion (C) (2) 2" xfId="5956" xr:uid="{00000000-0005-0000-0000-00003D170000}"/>
    <cellStyle name="_VC 6.15.06 update on 06GRC power costs.xls Chart 2_04 07E Wild Horse Wind Expansion (C) (2) 2 2" xfId="5957" xr:uid="{00000000-0005-0000-0000-00003E170000}"/>
    <cellStyle name="_VC 6.15.06 update on 06GRC power costs.xls Chart 2_04 07E Wild Horse Wind Expansion (C) (2) 3" xfId="5958" xr:uid="{00000000-0005-0000-0000-00003F170000}"/>
    <cellStyle name="_VC 6.15.06 update on 06GRC power costs.xls Chart 2_04 07E Wild Horse Wind Expansion (C) (2) 4" xfId="5959" xr:uid="{00000000-0005-0000-0000-000040170000}"/>
    <cellStyle name="_VC 6.15.06 update on 06GRC power costs.xls Chart 2_04 07E Wild Horse Wind Expansion (C) (2)_Adj Bench DR 3 for Initial Briefs (Electric)" xfId="5960" xr:uid="{00000000-0005-0000-0000-000041170000}"/>
    <cellStyle name="_VC 6.15.06 update on 06GRC power costs.xls Chart 2_04 07E Wild Horse Wind Expansion (C) (2)_Adj Bench DR 3 for Initial Briefs (Electric) 2" xfId="5961" xr:uid="{00000000-0005-0000-0000-000042170000}"/>
    <cellStyle name="_VC 6.15.06 update on 06GRC power costs.xls Chart 2_04 07E Wild Horse Wind Expansion (C) (2)_Adj Bench DR 3 for Initial Briefs (Electric) 2 2" xfId="5962" xr:uid="{00000000-0005-0000-0000-000043170000}"/>
    <cellStyle name="_VC 6.15.06 update on 06GRC power costs.xls Chart 2_04 07E Wild Horse Wind Expansion (C) (2)_Adj Bench DR 3 for Initial Briefs (Electric) 3" xfId="5963" xr:uid="{00000000-0005-0000-0000-000044170000}"/>
    <cellStyle name="_VC 6.15.06 update on 06GRC power costs.xls Chart 2_04 07E Wild Horse Wind Expansion (C) (2)_Adj Bench DR 3 for Initial Briefs (Electric) 4" xfId="5964" xr:uid="{00000000-0005-0000-0000-000045170000}"/>
    <cellStyle name="_VC 6.15.06 update on 06GRC power costs.xls Chart 2_04 07E Wild Horse Wind Expansion (C) (2)_Book1" xfId="5965" xr:uid="{00000000-0005-0000-0000-000046170000}"/>
    <cellStyle name="_VC 6.15.06 update on 06GRC power costs.xls Chart 2_04 07E Wild Horse Wind Expansion (C) (2)_Electric Rev Req Model (2009 GRC) " xfId="5966" xr:uid="{00000000-0005-0000-0000-000047170000}"/>
    <cellStyle name="_VC 6.15.06 update on 06GRC power costs.xls Chart 2_04 07E Wild Horse Wind Expansion (C) (2)_Electric Rev Req Model (2009 GRC)  2" xfId="5967" xr:uid="{00000000-0005-0000-0000-000048170000}"/>
    <cellStyle name="_VC 6.15.06 update on 06GRC power costs.xls Chart 2_04 07E Wild Horse Wind Expansion (C) (2)_Electric Rev Req Model (2009 GRC)  2 2" xfId="5968" xr:uid="{00000000-0005-0000-0000-000049170000}"/>
    <cellStyle name="_VC 6.15.06 update on 06GRC power costs.xls Chart 2_04 07E Wild Horse Wind Expansion (C) (2)_Electric Rev Req Model (2009 GRC)  3" xfId="5969" xr:uid="{00000000-0005-0000-0000-00004A170000}"/>
    <cellStyle name="_VC 6.15.06 update on 06GRC power costs.xls Chart 2_04 07E Wild Horse Wind Expansion (C) (2)_Electric Rev Req Model (2009 GRC)  4" xfId="5970" xr:uid="{00000000-0005-0000-0000-00004B170000}"/>
    <cellStyle name="_VC 6.15.06 update on 06GRC power costs.xls Chart 2_04 07E Wild Horse Wind Expansion (C) (2)_Electric Rev Req Model (2009 GRC) Rebuttal" xfId="5971" xr:uid="{00000000-0005-0000-0000-00004C170000}"/>
    <cellStyle name="_VC 6.15.06 update on 06GRC power costs.xls Chart 2_04 07E Wild Horse Wind Expansion (C) (2)_Electric Rev Req Model (2009 GRC) Rebuttal 2" xfId="5972" xr:uid="{00000000-0005-0000-0000-00004D170000}"/>
    <cellStyle name="_VC 6.15.06 update on 06GRC power costs.xls Chart 2_04 07E Wild Horse Wind Expansion (C) (2)_Electric Rev Req Model (2009 GRC) Rebuttal 2 2" xfId="5973" xr:uid="{00000000-0005-0000-0000-00004E170000}"/>
    <cellStyle name="_VC 6.15.06 update on 06GRC power costs.xls Chart 2_04 07E Wild Horse Wind Expansion (C) (2)_Electric Rev Req Model (2009 GRC) Rebuttal 3" xfId="5974" xr:uid="{00000000-0005-0000-0000-00004F170000}"/>
    <cellStyle name="_VC 6.15.06 update on 06GRC power costs.xls Chart 2_04 07E Wild Horse Wind Expansion (C) (2)_Electric Rev Req Model (2009 GRC) Rebuttal 4" xfId="5975" xr:uid="{00000000-0005-0000-0000-000050170000}"/>
    <cellStyle name="_VC 6.15.06 update on 06GRC power costs.xls Chart 2_04 07E Wild Horse Wind Expansion (C) (2)_Electric Rev Req Model (2009 GRC) Rebuttal REmoval of New  WH Solar AdjustMI" xfId="5976" xr:uid="{00000000-0005-0000-0000-000051170000}"/>
    <cellStyle name="_VC 6.15.06 update on 06GRC power costs.xls Chart 2_04 07E Wild Horse Wind Expansion (C) (2)_Electric Rev Req Model (2009 GRC) Rebuttal REmoval of New  WH Solar AdjustMI 2" xfId="5977" xr:uid="{00000000-0005-0000-0000-000052170000}"/>
    <cellStyle name="_VC 6.15.06 update on 06GRC power costs.xls Chart 2_04 07E Wild Horse Wind Expansion (C) (2)_Electric Rev Req Model (2009 GRC) Rebuttal REmoval of New  WH Solar AdjustMI 2 2" xfId="5978" xr:uid="{00000000-0005-0000-0000-000053170000}"/>
    <cellStyle name="_VC 6.15.06 update on 06GRC power costs.xls Chart 2_04 07E Wild Horse Wind Expansion (C) (2)_Electric Rev Req Model (2009 GRC) Rebuttal REmoval of New  WH Solar AdjustMI 3" xfId="5979" xr:uid="{00000000-0005-0000-0000-000054170000}"/>
    <cellStyle name="_VC 6.15.06 update on 06GRC power costs.xls Chart 2_04 07E Wild Horse Wind Expansion (C) (2)_Electric Rev Req Model (2009 GRC) Rebuttal REmoval of New  WH Solar AdjustMI 4" xfId="5980" xr:uid="{00000000-0005-0000-0000-000055170000}"/>
    <cellStyle name="_VC 6.15.06 update on 06GRC power costs.xls Chart 2_04 07E Wild Horse Wind Expansion (C) (2)_Electric Rev Req Model (2009 GRC) Revised 01-18-2010" xfId="5981" xr:uid="{00000000-0005-0000-0000-000056170000}"/>
    <cellStyle name="_VC 6.15.06 update on 06GRC power costs.xls Chart 2_04 07E Wild Horse Wind Expansion (C) (2)_Electric Rev Req Model (2009 GRC) Revised 01-18-2010 2" xfId="5982" xr:uid="{00000000-0005-0000-0000-000057170000}"/>
    <cellStyle name="_VC 6.15.06 update on 06GRC power costs.xls Chart 2_04 07E Wild Horse Wind Expansion (C) (2)_Electric Rev Req Model (2009 GRC) Revised 01-18-2010 2 2" xfId="5983" xr:uid="{00000000-0005-0000-0000-000058170000}"/>
    <cellStyle name="_VC 6.15.06 update on 06GRC power costs.xls Chart 2_04 07E Wild Horse Wind Expansion (C) (2)_Electric Rev Req Model (2009 GRC) Revised 01-18-2010 3" xfId="5984" xr:uid="{00000000-0005-0000-0000-000059170000}"/>
    <cellStyle name="_VC 6.15.06 update on 06GRC power costs.xls Chart 2_04 07E Wild Horse Wind Expansion (C) (2)_Electric Rev Req Model (2009 GRC) Revised 01-18-2010 4" xfId="5985" xr:uid="{00000000-0005-0000-0000-00005A170000}"/>
    <cellStyle name="_VC 6.15.06 update on 06GRC power costs.xls Chart 2_04 07E Wild Horse Wind Expansion (C) (2)_Electric Rev Req Model (2010 GRC)" xfId="5986" xr:uid="{00000000-0005-0000-0000-00005B170000}"/>
    <cellStyle name="_VC 6.15.06 update on 06GRC power costs.xls Chart 2_04 07E Wild Horse Wind Expansion (C) (2)_Electric Rev Req Model (2010 GRC) SF" xfId="5987" xr:uid="{00000000-0005-0000-0000-00005C170000}"/>
    <cellStyle name="_VC 6.15.06 update on 06GRC power costs.xls Chart 2_04 07E Wild Horse Wind Expansion (C) (2)_Final Order Electric EXHIBIT A-1" xfId="5988" xr:uid="{00000000-0005-0000-0000-00005D170000}"/>
    <cellStyle name="_VC 6.15.06 update on 06GRC power costs.xls Chart 2_04 07E Wild Horse Wind Expansion (C) (2)_Final Order Electric EXHIBIT A-1 2" xfId="5989" xr:uid="{00000000-0005-0000-0000-00005E170000}"/>
    <cellStyle name="_VC 6.15.06 update on 06GRC power costs.xls Chart 2_04 07E Wild Horse Wind Expansion (C) (2)_Final Order Electric EXHIBIT A-1 2 2" xfId="5990" xr:uid="{00000000-0005-0000-0000-00005F170000}"/>
    <cellStyle name="_VC 6.15.06 update on 06GRC power costs.xls Chart 2_04 07E Wild Horse Wind Expansion (C) (2)_Final Order Electric EXHIBIT A-1 3" xfId="5991" xr:uid="{00000000-0005-0000-0000-000060170000}"/>
    <cellStyle name="_VC 6.15.06 update on 06GRC power costs.xls Chart 2_04 07E Wild Horse Wind Expansion (C) (2)_Final Order Electric EXHIBIT A-1 4" xfId="5992" xr:uid="{00000000-0005-0000-0000-000061170000}"/>
    <cellStyle name="_VC 6.15.06 update on 06GRC power costs.xls Chart 2_04 07E Wild Horse Wind Expansion (C) (2)_TENASKA REGULATORY ASSET" xfId="5993" xr:uid="{00000000-0005-0000-0000-000062170000}"/>
    <cellStyle name="_VC 6.15.06 update on 06GRC power costs.xls Chart 2_04 07E Wild Horse Wind Expansion (C) (2)_TENASKA REGULATORY ASSET 2" xfId="5994" xr:uid="{00000000-0005-0000-0000-000063170000}"/>
    <cellStyle name="_VC 6.15.06 update on 06GRC power costs.xls Chart 2_04 07E Wild Horse Wind Expansion (C) (2)_TENASKA REGULATORY ASSET 2 2" xfId="5995" xr:uid="{00000000-0005-0000-0000-000064170000}"/>
    <cellStyle name="_VC 6.15.06 update on 06GRC power costs.xls Chart 2_04 07E Wild Horse Wind Expansion (C) (2)_TENASKA REGULATORY ASSET 3" xfId="5996" xr:uid="{00000000-0005-0000-0000-000065170000}"/>
    <cellStyle name="_VC 6.15.06 update on 06GRC power costs.xls Chart 2_04 07E Wild Horse Wind Expansion (C) (2)_TENASKA REGULATORY ASSET 4" xfId="5997" xr:uid="{00000000-0005-0000-0000-000066170000}"/>
    <cellStyle name="_VC 6.15.06 update on 06GRC power costs.xls Chart 2_16.37E Wild Horse Expansion DeferralRevwrkingfile SF" xfId="5998" xr:uid="{00000000-0005-0000-0000-000067170000}"/>
    <cellStyle name="_VC 6.15.06 update on 06GRC power costs.xls Chart 2_16.37E Wild Horse Expansion DeferralRevwrkingfile SF 2" xfId="5999" xr:uid="{00000000-0005-0000-0000-000068170000}"/>
    <cellStyle name="_VC 6.15.06 update on 06GRC power costs.xls Chart 2_16.37E Wild Horse Expansion DeferralRevwrkingfile SF 2 2" xfId="6000" xr:uid="{00000000-0005-0000-0000-000069170000}"/>
    <cellStyle name="_VC 6.15.06 update on 06GRC power costs.xls Chart 2_16.37E Wild Horse Expansion DeferralRevwrkingfile SF 3" xfId="6001" xr:uid="{00000000-0005-0000-0000-00006A170000}"/>
    <cellStyle name="_VC 6.15.06 update on 06GRC power costs.xls Chart 2_16.37E Wild Horse Expansion DeferralRevwrkingfile SF 4" xfId="6002" xr:uid="{00000000-0005-0000-0000-00006B170000}"/>
    <cellStyle name="_VC 6.15.06 update on 06GRC power costs.xls Chart 2_2009 Compliance Filing PCA Exhibits for GRC" xfId="6003" xr:uid="{00000000-0005-0000-0000-00006C170000}"/>
    <cellStyle name="_VC 6.15.06 update on 06GRC power costs.xls Chart 2_2009 Compliance Filing PCA Exhibits for GRC 2" xfId="6004" xr:uid="{00000000-0005-0000-0000-00006D170000}"/>
    <cellStyle name="_VC 6.15.06 update on 06GRC power costs.xls Chart 2_2009 GRC Compl Filing - Exhibit D" xfId="6005" xr:uid="{00000000-0005-0000-0000-00006E170000}"/>
    <cellStyle name="_VC 6.15.06 update on 06GRC power costs.xls Chart 2_2009 GRC Compl Filing - Exhibit D 2" xfId="6006" xr:uid="{00000000-0005-0000-0000-00006F170000}"/>
    <cellStyle name="_VC 6.15.06 update on 06GRC power costs.xls Chart 2_2009 GRC Compl Filing - Exhibit D 3" xfId="6007" xr:uid="{00000000-0005-0000-0000-000070170000}"/>
    <cellStyle name="_VC 6.15.06 update on 06GRC power costs.xls Chart 2_3.01 Income Statement" xfId="6008" xr:uid="{00000000-0005-0000-0000-000071170000}"/>
    <cellStyle name="_VC 6.15.06 update on 06GRC power costs.xls Chart 2_4 31 Regulatory Assets and Liabilities  7 06- Exhibit D" xfId="6009" xr:uid="{00000000-0005-0000-0000-000072170000}"/>
    <cellStyle name="_VC 6.15.06 update on 06GRC power costs.xls Chart 2_4 31 Regulatory Assets and Liabilities  7 06- Exhibit D 2" xfId="6010" xr:uid="{00000000-0005-0000-0000-000073170000}"/>
    <cellStyle name="_VC 6.15.06 update on 06GRC power costs.xls Chart 2_4 31 Regulatory Assets and Liabilities  7 06- Exhibit D 2 2" xfId="6011" xr:uid="{00000000-0005-0000-0000-000074170000}"/>
    <cellStyle name="_VC 6.15.06 update on 06GRC power costs.xls Chart 2_4 31 Regulatory Assets and Liabilities  7 06- Exhibit D 3" xfId="6012" xr:uid="{00000000-0005-0000-0000-000075170000}"/>
    <cellStyle name="_VC 6.15.06 update on 06GRC power costs.xls Chart 2_4 31 Regulatory Assets and Liabilities  7 06- Exhibit D 4" xfId="6013" xr:uid="{00000000-0005-0000-0000-000076170000}"/>
    <cellStyle name="_VC 6.15.06 update on 06GRC power costs.xls Chart 2_4 31 Regulatory Assets and Liabilities  7 06- Exhibit D_NIM Summary" xfId="6014" xr:uid="{00000000-0005-0000-0000-000077170000}"/>
    <cellStyle name="_VC 6.15.06 update on 06GRC power costs.xls Chart 2_4 31 Regulatory Assets and Liabilities  7 06- Exhibit D_NIM Summary 2" xfId="6015" xr:uid="{00000000-0005-0000-0000-000078170000}"/>
    <cellStyle name="_VC 6.15.06 update on 06GRC power costs.xls Chart 2_4 32 Regulatory Assets and Liabilities  7 06- Exhibit D" xfId="6016" xr:uid="{00000000-0005-0000-0000-000079170000}"/>
    <cellStyle name="_VC 6.15.06 update on 06GRC power costs.xls Chart 2_4 32 Regulatory Assets and Liabilities  7 06- Exhibit D 2" xfId="6017" xr:uid="{00000000-0005-0000-0000-00007A170000}"/>
    <cellStyle name="_VC 6.15.06 update on 06GRC power costs.xls Chart 2_4 32 Regulatory Assets and Liabilities  7 06- Exhibit D 2 2" xfId="6018" xr:uid="{00000000-0005-0000-0000-00007B170000}"/>
    <cellStyle name="_VC 6.15.06 update on 06GRC power costs.xls Chart 2_4 32 Regulatory Assets and Liabilities  7 06- Exhibit D 3" xfId="6019" xr:uid="{00000000-0005-0000-0000-00007C170000}"/>
    <cellStyle name="_VC 6.15.06 update on 06GRC power costs.xls Chart 2_4 32 Regulatory Assets and Liabilities  7 06- Exhibit D 4" xfId="6020" xr:uid="{00000000-0005-0000-0000-00007D170000}"/>
    <cellStyle name="_VC 6.15.06 update on 06GRC power costs.xls Chart 2_4 32 Regulatory Assets and Liabilities  7 06- Exhibit D_NIM Summary" xfId="6021" xr:uid="{00000000-0005-0000-0000-00007E170000}"/>
    <cellStyle name="_VC 6.15.06 update on 06GRC power costs.xls Chart 2_4 32 Regulatory Assets and Liabilities  7 06- Exhibit D_NIM Summary 2" xfId="6022" xr:uid="{00000000-0005-0000-0000-00007F170000}"/>
    <cellStyle name="_VC 6.15.06 update on 06GRC power costs.xls Chart 2_ACCOUNTS" xfId="6023" xr:uid="{00000000-0005-0000-0000-000080170000}"/>
    <cellStyle name="_VC 6.15.06 update on 06GRC power costs.xls Chart 2_AURORA Total New" xfId="6024" xr:uid="{00000000-0005-0000-0000-000081170000}"/>
    <cellStyle name="_VC 6.15.06 update on 06GRC power costs.xls Chart 2_AURORA Total New 2" xfId="6025" xr:uid="{00000000-0005-0000-0000-000082170000}"/>
    <cellStyle name="_VC 6.15.06 update on 06GRC power costs.xls Chart 2_Book2" xfId="6026" xr:uid="{00000000-0005-0000-0000-000083170000}"/>
    <cellStyle name="_VC 6.15.06 update on 06GRC power costs.xls Chart 2_Book2 2" xfId="6027" xr:uid="{00000000-0005-0000-0000-000084170000}"/>
    <cellStyle name="_VC 6.15.06 update on 06GRC power costs.xls Chart 2_Book2 2 2" xfId="6028" xr:uid="{00000000-0005-0000-0000-000085170000}"/>
    <cellStyle name="_VC 6.15.06 update on 06GRC power costs.xls Chart 2_Book2 3" xfId="6029" xr:uid="{00000000-0005-0000-0000-000086170000}"/>
    <cellStyle name="_VC 6.15.06 update on 06GRC power costs.xls Chart 2_Book2 4" xfId="6030" xr:uid="{00000000-0005-0000-0000-000087170000}"/>
    <cellStyle name="_VC 6.15.06 update on 06GRC power costs.xls Chart 2_Book2_Adj Bench DR 3 for Initial Briefs (Electric)" xfId="6031" xr:uid="{00000000-0005-0000-0000-000088170000}"/>
    <cellStyle name="_VC 6.15.06 update on 06GRC power costs.xls Chart 2_Book2_Adj Bench DR 3 for Initial Briefs (Electric) 2" xfId="6032" xr:uid="{00000000-0005-0000-0000-000089170000}"/>
    <cellStyle name="_VC 6.15.06 update on 06GRC power costs.xls Chart 2_Book2_Adj Bench DR 3 for Initial Briefs (Electric) 2 2" xfId="6033" xr:uid="{00000000-0005-0000-0000-00008A170000}"/>
    <cellStyle name="_VC 6.15.06 update on 06GRC power costs.xls Chart 2_Book2_Adj Bench DR 3 for Initial Briefs (Electric) 3" xfId="6034" xr:uid="{00000000-0005-0000-0000-00008B170000}"/>
    <cellStyle name="_VC 6.15.06 update on 06GRC power costs.xls Chart 2_Book2_Adj Bench DR 3 for Initial Briefs (Electric) 4" xfId="6035" xr:uid="{00000000-0005-0000-0000-00008C170000}"/>
    <cellStyle name="_VC 6.15.06 update on 06GRC power costs.xls Chart 2_Book2_Electric Rev Req Model (2009 GRC) Rebuttal" xfId="6036" xr:uid="{00000000-0005-0000-0000-00008D170000}"/>
    <cellStyle name="_VC 6.15.06 update on 06GRC power costs.xls Chart 2_Book2_Electric Rev Req Model (2009 GRC) Rebuttal 2" xfId="6037" xr:uid="{00000000-0005-0000-0000-00008E170000}"/>
    <cellStyle name="_VC 6.15.06 update on 06GRC power costs.xls Chart 2_Book2_Electric Rev Req Model (2009 GRC) Rebuttal 2 2" xfId="6038" xr:uid="{00000000-0005-0000-0000-00008F170000}"/>
    <cellStyle name="_VC 6.15.06 update on 06GRC power costs.xls Chart 2_Book2_Electric Rev Req Model (2009 GRC) Rebuttal 3" xfId="6039" xr:uid="{00000000-0005-0000-0000-000090170000}"/>
    <cellStyle name="_VC 6.15.06 update on 06GRC power costs.xls Chart 2_Book2_Electric Rev Req Model (2009 GRC) Rebuttal 4" xfId="6040" xr:uid="{00000000-0005-0000-0000-000091170000}"/>
    <cellStyle name="_VC 6.15.06 update on 06GRC power costs.xls Chart 2_Book2_Electric Rev Req Model (2009 GRC) Rebuttal REmoval of New  WH Solar AdjustMI" xfId="6041" xr:uid="{00000000-0005-0000-0000-000092170000}"/>
    <cellStyle name="_VC 6.15.06 update on 06GRC power costs.xls Chart 2_Book2_Electric Rev Req Model (2009 GRC) Rebuttal REmoval of New  WH Solar AdjustMI 2" xfId="6042" xr:uid="{00000000-0005-0000-0000-000093170000}"/>
    <cellStyle name="_VC 6.15.06 update on 06GRC power costs.xls Chart 2_Book2_Electric Rev Req Model (2009 GRC) Rebuttal REmoval of New  WH Solar AdjustMI 2 2" xfId="6043" xr:uid="{00000000-0005-0000-0000-000094170000}"/>
    <cellStyle name="_VC 6.15.06 update on 06GRC power costs.xls Chart 2_Book2_Electric Rev Req Model (2009 GRC) Rebuttal REmoval of New  WH Solar AdjustMI 3" xfId="6044" xr:uid="{00000000-0005-0000-0000-000095170000}"/>
    <cellStyle name="_VC 6.15.06 update on 06GRC power costs.xls Chart 2_Book2_Electric Rev Req Model (2009 GRC) Rebuttal REmoval of New  WH Solar AdjustMI 4" xfId="6045" xr:uid="{00000000-0005-0000-0000-000096170000}"/>
    <cellStyle name="_VC 6.15.06 update on 06GRC power costs.xls Chart 2_Book2_Electric Rev Req Model (2009 GRC) Revised 01-18-2010" xfId="6046" xr:uid="{00000000-0005-0000-0000-000097170000}"/>
    <cellStyle name="_VC 6.15.06 update on 06GRC power costs.xls Chart 2_Book2_Electric Rev Req Model (2009 GRC) Revised 01-18-2010 2" xfId="6047" xr:uid="{00000000-0005-0000-0000-000098170000}"/>
    <cellStyle name="_VC 6.15.06 update on 06GRC power costs.xls Chart 2_Book2_Electric Rev Req Model (2009 GRC) Revised 01-18-2010 2 2" xfId="6048" xr:uid="{00000000-0005-0000-0000-000099170000}"/>
    <cellStyle name="_VC 6.15.06 update on 06GRC power costs.xls Chart 2_Book2_Electric Rev Req Model (2009 GRC) Revised 01-18-2010 3" xfId="6049" xr:uid="{00000000-0005-0000-0000-00009A170000}"/>
    <cellStyle name="_VC 6.15.06 update on 06GRC power costs.xls Chart 2_Book2_Electric Rev Req Model (2009 GRC) Revised 01-18-2010 4" xfId="6050" xr:uid="{00000000-0005-0000-0000-00009B170000}"/>
    <cellStyle name="_VC 6.15.06 update on 06GRC power costs.xls Chart 2_Book2_Final Order Electric EXHIBIT A-1" xfId="6051" xr:uid="{00000000-0005-0000-0000-00009C170000}"/>
    <cellStyle name="_VC 6.15.06 update on 06GRC power costs.xls Chart 2_Book2_Final Order Electric EXHIBIT A-1 2" xfId="6052" xr:uid="{00000000-0005-0000-0000-00009D170000}"/>
    <cellStyle name="_VC 6.15.06 update on 06GRC power costs.xls Chart 2_Book2_Final Order Electric EXHIBIT A-1 2 2" xfId="6053" xr:uid="{00000000-0005-0000-0000-00009E170000}"/>
    <cellStyle name="_VC 6.15.06 update on 06GRC power costs.xls Chart 2_Book2_Final Order Electric EXHIBIT A-1 3" xfId="6054" xr:uid="{00000000-0005-0000-0000-00009F170000}"/>
    <cellStyle name="_VC 6.15.06 update on 06GRC power costs.xls Chart 2_Book2_Final Order Electric EXHIBIT A-1 4" xfId="6055" xr:uid="{00000000-0005-0000-0000-0000A0170000}"/>
    <cellStyle name="_VC 6.15.06 update on 06GRC power costs.xls Chart 2_Book4" xfId="6056" xr:uid="{00000000-0005-0000-0000-0000A1170000}"/>
    <cellStyle name="_VC 6.15.06 update on 06GRC power costs.xls Chart 2_Book4 2" xfId="6057" xr:uid="{00000000-0005-0000-0000-0000A2170000}"/>
    <cellStyle name="_VC 6.15.06 update on 06GRC power costs.xls Chart 2_Book4 2 2" xfId="6058" xr:uid="{00000000-0005-0000-0000-0000A3170000}"/>
    <cellStyle name="_VC 6.15.06 update on 06GRC power costs.xls Chart 2_Book4 3" xfId="6059" xr:uid="{00000000-0005-0000-0000-0000A4170000}"/>
    <cellStyle name="_VC 6.15.06 update on 06GRC power costs.xls Chart 2_Book4 4" xfId="6060" xr:uid="{00000000-0005-0000-0000-0000A5170000}"/>
    <cellStyle name="_VC 6.15.06 update on 06GRC power costs.xls Chart 2_Book9" xfId="6061" xr:uid="{00000000-0005-0000-0000-0000A6170000}"/>
    <cellStyle name="_VC 6.15.06 update on 06GRC power costs.xls Chart 2_Book9 2" xfId="6062" xr:uid="{00000000-0005-0000-0000-0000A7170000}"/>
    <cellStyle name="_VC 6.15.06 update on 06GRC power costs.xls Chart 2_Book9 2 2" xfId="6063" xr:uid="{00000000-0005-0000-0000-0000A8170000}"/>
    <cellStyle name="_VC 6.15.06 update on 06GRC power costs.xls Chart 2_Book9 3" xfId="6064" xr:uid="{00000000-0005-0000-0000-0000A9170000}"/>
    <cellStyle name="_VC 6.15.06 update on 06GRC power costs.xls Chart 2_Book9 4" xfId="6065" xr:uid="{00000000-0005-0000-0000-0000AA170000}"/>
    <cellStyle name="_VC 6.15.06 update on 06GRC power costs.xls Chart 2_Chelan PUD Power Costs (8-10)" xfId="6066" xr:uid="{00000000-0005-0000-0000-0000AB170000}"/>
    <cellStyle name="_VC 6.15.06 update on 06GRC power costs.xls Chart 2_Gas Rev Req Model (2010 GRC)" xfId="6067" xr:uid="{00000000-0005-0000-0000-0000AC170000}"/>
    <cellStyle name="_VC 6.15.06 update on 06GRC power costs.xls Chart 2_INPUTS" xfId="6068" xr:uid="{00000000-0005-0000-0000-0000AD170000}"/>
    <cellStyle name="_VC 6.15.06 update on 06GRC power costs.xls Chart 2_INPUTS 2" xfId="6069" xr:uid="{00000000-0005-0000-0000-0000AE170000}"/>
    <cellStyle name="_VC 6.15.06 update on 06GRC power costs.xls Chart 2_INPUTS 2 2" xfId="6070" xr:uid="{00000000-0005-0000-0000-0000AF170000}"/>
    <cellStyle name="_VC 6.15.06 update on 06GRC power costs.xls Chart 2_INPUTS 3" xfId="6071" xr:uid="{00000000-0005-0000-0000-0000B0170000}"/>
    <cellStyle name="_VC 6.15.06 update on 06GRC power costs.xls Chart 2_NIM Summary" xfId="6072" xr:uid="{00000000-0005-0000-0000-0000B1170000}"/>
    <cellStyle name="_VC 6.15.06 update on 06GRC power costs.xls Chart 2_NIM Summary 09GRC" xfId="6073" xr:uid="{00000000-0005-0000-0000-0000B2170000}"/>
    <cellStyle name="_VC 6.15.06 update on 06GRC power costs.xls Chart 2_NIM Summary 09GRC 2" xfId="6074" xr:uid="{00000000-0005-0000-0000-0000B3170000}"/>
    <cellStyle name="_VC 6.15.06 update on 06GRC power costs.xls Chart 2_NIM Summary 2" xfId="6075" xr:uid="{00000000-0005-0000-0000-0000B4170000}"/>
    <cellStyle name="_VC 6.15.06 update on 06GRC power costs.xls Chart 2_NIM Summary 3" xfId="6076" xr:uid="{00000000-0005-0000-0000-0000B5170000}"/>
    <cellStyle name="_VC 6.15.06 update on 06GRC power costs.xls Chart 2_NIM Summary 4" xfId="6077" xr:uid="{00000000-0005-0000-0000-0000B6170000}"/>
    <cellStyle name="_VC 6.15.06 update on 06GRC power costs.xls Chart 2_NIM Summary 5" xfId="6078" xr:uid="{00000000-0005-0000-0000-0000B7170000}"/>
    <cellStyle name="_VC 6.15.06 update on 06GRC power costs.xls Chart 2_NIM Summary 6" xfId="6079" xr:uid="{00000000-0005-0000-0000-0000B8170000}"/>
    <cellStyle name="_VC 6.15.06 update on 06GRC power costs.xls Chart 2_NIM Summary 7" xfId="6080" xr:uid="{00000000-0005-0000-0000-0000B9170000}"/>
    <cellStyle name="_VC 6.15.06 update on 06GRC power costs.xls Chart 2_NIM Summary 8" xfId="6081" xr:uid="{00000000-0005-0000-0000-0000BA170000}"/>
    <cellStyle name="_VC 6.15.06 update on 06GRC power costs.xls Chart 2_NIM Summary 9" xfId="6082" xr:uid="{00000000-0005-0000-0000-0000BB170000}"/>
    <cellStyle name="_VC 6.15.06 update on 06GRC power costs.xls Chart 2_PCA 10 -  Exhibit D from A Kellogg Jan 2011" xfId="6083" xr:uid="{00000000-0005-0000-0000-0000BC170000}"/>
    <cellStyle name="_VC 6.15.06 update on 06GRC power costs.xls Chart 2_PCA 10 -  Exhibit D from A Kellogg July 2011" xfId="6084" xr:uid="{00000000-0005-0000-0000-0000BD170000}"/>
    <cellStyle name="_VC 6.15.06 update on 06GRC power costs.xls Chart 2_PCA 10 -  Exhibit D from S Free Rcv'd 12-11" xfId="6085" xr:uid="{00000000-0005-0000-0000-0000BE170000}"/>
    <cellStyle name="_VC 6.15.06 update on 06GRC power costs.xls Chart 2_PCA 9 -  Exhibit D April 2010" xfId="6086" xr:uid="{00000000-0005-0000-0000-0000BF170000}"/>
    <cellStyle name="_VC 6.15.06 update on 06GRC power costs.xls Chart 2_PCA 9 -  Exhibit D April 2010 (3)" xfId="6087" xr:uid="{00000000-0005-0000-0000-0000C0170000}"/>
    <cellStyle name="_VC 6.15.06 update on 06GRC power costs.xls Chart 2_PCA 9 -  Exhibit D April 2010 (3) 2" xfId="6088" xr:uid="{00000000-0005-0000-0000-0000C1170000}"/>
    <cellStyle name="_VC 6.15.06 update on 06GRC power costs.xls Chart 2_PCA 9 -  Exhibit D April 2010 2" xfId="6089" xr:uid="{00000000-0005-0000-0000-0000C2170000}"/>
    <cellStyle name="_VC 6.15.06 update on 06GRC power costs.xls Chart 2_PCA 9 -  Exhibit D April 2010 3" xfId="6090" xr:uid="{00000000-0005-0000-0000-0000C3170000}"/>
    <cellStyle name="_VC 6.15.06 update on 06GRC power costs.xls Chart 2_PCA 9 -  Exhibit D Nov 2010" xfId="6091" xr:uid="{00000000-0005-0000-0000-0000C4170000}"/>
    <cellStyle name="_VC 6.15.06 update on 06GRC power costs.xls Chart 2_PCA 9 -  Exhibit D Nov 2010 2" xfId="6092" xr:uid="{00000000-0005-0000-0000-0000C5170000}"/>
    <cellStyle name="_VC 6.15.06 update on 06GRC power costs.xls Chart 2_PCA 9 - Exhibit D at August 2010" xfId="6093" xr:uid="{00000000-0005-0000-0000-0000C6170000}"/>
    <cellStyle name="_VC 6.15.06 update on 06GRC power costs.xls Chart 2_PCA 9 - Exhibit D at August 2010 2" xfId="6094" xr:uid="{00000000-0005-0000-0000-0000C7170000}"/>
    <cellStyle name="_VC 6.15.06 update on 06GRC power costs.xls Chart 2_PCA 9 - Exhibit D June 2010 GRC" xfId="6095" xr:uid="{00000000-0005-0000-0000-0000C8170000}"/>
    <cellStyle name="_VC 6.15.06 update on 06GRC power costs.xls Chart 2_PCA 9 - Exhibit D June 2010 GRC 2" xfId="6096" xr:uid="{00000000-0005-0000-0000-0000C9170000}"/>
    <cellStyle name="_VC 6.15.06 update on 06GRC power costs.xls Chart 2_Power Costs - Comparison bx Rbtl-Staff-Jt-PC" xfId="6097" xr:uid="{00000000-0005-0000-0000-0000CA170000}"/>
    <cellStyle name="_VC 6.15.06 update on 06GRC power costs.xls Chart 2_Power Costs - Comparison bx Rbtl-Staff-Jt-PC 2" xfId="6098" xr:uid="{00000000-0005-0000-0000-0000CB170000}"/>
    <cellStyle name="_VC 6.15.06 update on 06GRC power costs.xls Chart 2_Power Costs - Comparison bx Rbtl-Staff-Jt-PC 2 2" xfId="6099" xr:uid="{00000000-0005-0000-0000-0000CC170000}"/>
    <cellStyle name="_VC 6.15.06 update on 06GRC power costs.xls Chart 2_Power Costs - Comparison bx Rbtl-Staff-Jt-PC 3" xfId="6100" xr:uid="{00000000-0005-0000-0000-0000CD170000}"/>
    <cellStyle name="_VC 6.15.06 update on 06GRC power costs.xls Chart 2_Power Costs - Comparison bx Rbtl-Staff-Jt-PC 4" xfId="6101" xr:uid="{00000000-0005-0000-0000-0000CE170000}"/>
    <cellStyle name="_VC 6.15.06 update on 06GRC power costs.xls Chart 2_Power Costs - Comparison bx Rbtl-Staff-Jt-PC_Adj Bench DR 3 for Initial Briefs (Electric)" xfId="6102" xr:uid="{00000000-0005-0000-0000-0000CF170000}"/>
    <cellStyle name="_VC 6.15.06 update on 06GRC power costs.xls Chart 2_Power Costs - Comparison bx Rbtl-Staff-Jt-PC_Adj Bench DR 3 for Initial Briefs (Electric) 2" xfId="6103" xr:uid="{00000000-0005-0000-0000-0000D0170000}"/>
    <cellStyle name="_VC 6.15.06 update on 06GRC power costs.xls Chart 2_Power Costs - Comparison bx Rbtl-Staff-Jt-PC_Adj Bench DR 3 for Initial Briefs (Electric) 2 2" xfId="6104" xr:uid="{00000000-0005-0000-0000-0000D1170000}"/>
    <cellStyle name="_VC 6.15.06 update on 06GRC power costs.xls Chart 2_Power Costs - Comparison bx Rbtl-Staff-Jt-PC_Adj Bench DR 3 for Initial Briefs (Electric) 3" xfId="6105" xr:uid="{00000000-0005-0000-0000-0000D2170000}"/>
    <cellStyle name="_VC 6.15.06 update on 06GRC power costs.xls Chart 2_Power Costs - Comparison bx Rbtl-Staff-Jt-PC_Adj Bench DR 3 for Initial Briefs (Electric) 4" xfId="6106" xr:uid="{00000000-0005-0000-0000-0000D3170000}"/>
    <cellStyle name="_VC 6.15.06 update on 06GRC power costs.xls Chart 2_Power Costs - Comparison bx Rbtl-Staff-Jt-PC_Electric Rev Req Model (2009 GRC) Rebuttal" xfId="6107" xr:uid="{00000000-0005-0000-0000-0000D4170000}"/>
    <cellStyle name="_VC 6.15.06 update on 06GRC power costs.xls Chart 2_Power Costs - Comparison bx Rbtl-Staff-Jt-PC_Electric Rev Req Model (2009 GRC) Rebuttal 2" xfId="6108" xr:uid="{00000000-0005-0000-0000-0000D5170000}"/>
    <cellStyle name="_VC 6.15.06 update on 06GRC power costs.xls Chart 2_Power Costs - Comparison bx Rbtl-Staff-Jt-PC_Electric Rev Req Model (2009 GRC) Rebuttal 2 2" xfId="6109" xr:uid="{00000000-0005-0000-0000-0000D6170000}"/>
    <cellStyle name="_VC 6.15.06 update on 06GRC power costs.xls Chart 2_Power Costs - Comparison bx Rbtl-Staff-Jt-PC_Electric Rev Req Model (2009 GRC) Rebuttal 3" xfId="6110" xr:uid="{00000000-0005-0000-0000-0000D7170000}"/>
    <cellStyle name="_VC 6.15.06 update on 06GRC power costs.xls Chart 2_Power Costs - Comparison bx Rbtl-Staff-Jt-PC_Electric Rev Req Model (2009 GRC) Rebuttal 4" xfId="6111" xr:uid="{00000000-0005-0000-0000-0000D8170000}"/>
    <cellStyle name="_VC 6.15.06 update on 06GRC power costs.xls Chart 2_Power Costs - Comparison bx Rbtl-Staff-Jt-PC_Electric Rev Req Model (2009 GRC) Rebuttal REmoval of New  WH Solar AdjustMI" xfId="6112" xr:uid="{00000000-0005-0000-0000-0000D9170000}"/>
    <cellStyle name="_VC 6.15.06 update on 06GRC power costs.xls Chart 2_Power Costs - Comparison bx Rbtl-Staff-Jt-PC_Electric Rev Req Model (2009 GRC) Rebuttal REmoval of New  WH Solar AdjustMI 2" xfId="6113" xr:uid="{00000000-0005-0000-0000-0000DA170000}"/>
    <cellStyle name="_VC 6.15.06 update on 06GRC power costs.xls Chart 2_Power Costs - Comparison bx Rbtl-Staff-Jt-PC_Electric Rev Req Model (2009 GRC) Rebuttal REmoval of New  WH Solar AdjustMI 2 2" xfId="6114" xr:uid="{00000000-0005-0000-0000-0000DB170000}"/>
    <cellStyle name="_VC 6.15.06 update on 06GRC power costs.xls Chart 2_Power Costs - Comparison bx Rbtl-Staff-Jt-PC_Electric Rev Req Model (2009 GRC) Rebuttal REmoval of New  WH Solar AdjustMI 3" xfId="6115" xr:uid="{00000000-0005-0000-0000-0000DC170000}"/>
    <cellStyle name="_VC 6.15.06 update on 06GRC power costs.xls Chart 2_Power Costs - Comparison bx Rbtl-Staff-Jt-PC_Electric Rev Req Model (2009 GRC) Rebuttal REmoval of New  WH Solar AdjustMI 4" xfId="6116" xr:uid="{00000000-0005-0000-0000-0000DD170000}"/>
    <cellStyle name="_VC 6.15.06 update on 06GRC power costs.xls Chart 2_Power Costs - Comparison bx Rbtl-Staff-Jt-PC_Electric Rev Req Model (2009 GRC) Revised 01-18-2010" xfId="6117" xr:uid="{00000000-0005-0000-0000-0000DE170000}"/>
    <cellStyle name="_VC 6.15.06 update on 06GRC power costs.xls Chart 2_Power Costs - Comparison bx Rbtl-Staff-Jt-PC_Electric Rev Req Model (2009 GRC) Revised 01-18-2010 2" xfId="6118" xr:uid="{00000000-0005-0000-0000-0000DF170000}"/>
    <cellStyle name="_VC 6.15.06 update on 06GRC power costs.xls Chart 2_Power Costs - Comparison bx Rbtl-Staff-Jt-PC_Electric Rev Req Model (2009 GRC) Revised 01-18-2010 2 2" xfId="6119" xr:uid="{00000000-0005-0000-0000-0000E0170000}"/>
    <cellStyle name="_VC 6.15.06 update on 06GRC power costs.xls Chart 2_Power Costs - Comparison bx Rbtl-Staff-Jt-PC_Electric Rev Req Model (2009 GRC) Revised 01-18-2010 3" xfId="6120" xr:uid="{00000000-0005-0000-0000-0000E1170000}"/>
    <cellStyle name="_VC 6.15.06 update on 06GRC power costs.xls Chart 2_Power Costs - Comparison bx Rbtl-Staff-Jt-PC_Electric Rev Req Model (2009 GRC) Revised 01-18-2010 4" xfId="6121" xr:uid="{00000000-0005-0000-0000-0000E2170000}"/>
    <cellStyle name="_VC 6.15.06 update on 06GRC power costs.xls Chart 2_Power Costs - Comparison bx Rbtl-Staff-Jt-PC_Final Order Electric EXHIBIT A-1" xfId="6122" xr:uid="{00000000-0005-0000-0000-0000E3170000}"/>
    <cellStyle name="_VC 6.15.06 update on 06GRC power costs.xls Chart 2_Power Costs - Comparison bx Rbtl-Staff-Jt-PC_Final Order Electric EXHIBIT A-1 2" xfId="6123" xr:uid="{00000000-0005-0000-0000-0000E4170000}"/>
    <cellStyle name="_VC 6.15.06 update on 06GRC power costs.xls Chart 2_Power Costs - Comparison bx Rbtl-Staff-Jt-PC_Final Order Electric EXHIBIT A-1 2 2" xfId="6124" xr:uid="{00000000-0005-0000-0000-0000E5170000}"/>
    <cellStyle name="_VC 6.15.06 update on 06GRC power costs.xls Chart 2_Power Costs - Comparison bx Rbtl-Staff-Jt-PC_Final Order Electric EXHIBIT A-1 3" xfId="6125" xr:uid="{00000000-0005-0000-0000-0000E6170000}"/>
    <cellStyle name="_VC 6.15.06 update on 06GRC power costs.xls Chart 2_Power Costs - Comparison bx Rbtl-Staff-Jt-PC_Final Order Electric EXHIBIT A-1 4" xfId="6126" xr:uid="{00000000-0005-0000-0000-0000E7170000}"/>
    <cellStyle name="_VC 6.15.06 update on 06GRC power costs.xls Chart 2_Production Adj 4.37" xfId="6127" xr:uid="{00000000-0005-0000-0000-0000E8170000}"/>
    <cellStyle name="_VC 6.15.06 update on 06GRC power costs.xls Chart 2_Production Adj 4.37 2" xfId="6128" xr:uid="{00000000-0005-0000-0000-0000E9170000}"/>
    <cellStyle name="_VC 6.15.06 update on 06GRC power costs.xls Chart 2_Production Adj 4.37 2 2" xfId="6129" xr:uid="{00000000-0005-0000-0000-0000EA170000}"/>
    <cellStyle name="_VC 6.15.06 update on 06GRC power costs.xls Chart 2_Production Adj 4.37 3" xfId="6130" xr:uid="{00000000-0005-0000-0000-0000EB170000}"/>
    <cellStyle name="_VC 6.15.06 update on 06GRC power costs.xls Chart 2_Purchased Power Adj 4.03" xfId="6131" xr:uid="{00000000-0005-0000-0000-0000EC170000}"/>
    <cellStyle name="_VC 6.15.06 update on 06GRC power costs.xls Chart 2_Purchased Power Adj 4.03 2" xfId="6132" xr:uid="{00000000-0005-0000-0000-0000ED170000}"/>
    <cellStyle name="_VC 6.15.06 update on 06GRC power costs.xls Chart 2_Purchased Power Adj 4.03 2 2" xfId="6133" xr:uid="{00000000-0005-0000-0000-0000EE170000}"/>
    <cellStyle name="_VC 6.15.06 update on 06GRC power costs.xls Chart 2_Purchased Power Adj 4.03 3" xfId="6134" xr:uid="{00000000-0005-0000-0000-0000EF170000}"/>
    <cellStyle name="_VC 6.15.06 update on 06GRC power costs.xls Chart 2_Rebuttal Power Costs" xfId="6135" xr:uid="{00000000-0005-0000-0000-0000F0170000}"/>
    <cellStyle name="_VC 6.15.06 update on 06GRC power costs.xls Chart 2_Rebuttal Power Costs 2" xfId="6136" xr:uid="{00000000-0005-0000-0000-0000F1170000}"/>
    <cellStyle name="_VC 6.15.06 update on 06GRC power costs.xls Chart 2_Rebuttal Power Costs 2 2" xfId="6137" xr:uid="{00000000-0005-0000-0000-0000F2170000}"/>
    <cellStyle name="_VC 6.15.06 update on 06GRC power costs.xls Chart 2_Rebuttal Power Costs 3" xfId="6138" xr:uid="{00000000-0005-0000-0000-0000F3170000}"/>
    <cellStyle name="_VC 6.15.06 update on 06GRC power costs.xls Chart 2_Rebuttal Power Costs 4" xfId="6139" xr:uid="{00000000-0005-0000-0000-0000F4170000}"/>
    <cellStyle name="_VC 6.15.06 update on 06GRC power costs.xls Chart 2_Rebuttal Power Costs_Adj Bench DR 3 for Initial Briefs (Electric)" xfId="6140" xr:uid="{00000000-0005-0000-0000-0000F5170000}"/>
    <cellStyle name="_VC 6.15.06 update on 06GRC power costs.xls Chart 2_Rebuttal Power Costs_Adj Bench DR 3 for Initial Briefs (Electric) 2" xfId="6141" xr:uid="{00000000-0005-0000-0000-0000F6170000}"/>
    <cellStyle name="_VC 6.15.06 update on 06GRC power costs.xls Chart 2_Rebuttal Power Costs_Adj Bench DR 3 for Initial Briefs (Electric) 2 2" xfId="6142" xr:uid="{00000000-0005-0000-0000-0000F7170000}"/>
    <cellStyle name="_VC 6.15.06 update on 06GRC power costs.xls Chart 2_Rebuttal Power Costs_Adj Bench DR 3 for Initial Briefs (Electric) 3" xfId="6143" xr:uid="{00000000-0005-0000-0000-0000F8170000}"/>
    <cellStyle name="_VC 6.15.06 update on 06GRC power costs.xls Chart 2_Rebuttal Power Costs_Adj Bench DR 3 for Initial Briefs (Electric) 4" xfId="6144" xr:uid="{00000000-0005-0000-0000-0000F9170000}"/>
    <cellStyle name="_VC 6.15.06 update on 06GRC power costs.xls Chart 2_Rebuttal Power Costs_Electric Rev Req Model (2009 GRC) Rebuttal" xfId="6145" xr:uid="{00000000-0005-0000-0000-0000FA170000}"/>
    <cellStyle name="_VC 6.15.06 update on 06GRC power costs.xls Chart 2_Rebuttal Power Costs_Electric Rev Req Model (2009 GRC) Rebuttal 2" xfId="6146" xr:uid="{00000000-0005-0000-0000-0000FB170000}"/>
    <cellStyle name="_VC 6.15.06 update on 06GRC power costs.xls Chart 2_Rebuttal Power Costs_Electric Rev Req Model (2009 GRC) Rebuttal 2 2" xfId="6147" xr:uid="{00000000-0005-0000-0000-0000FC170000}"/>
    <cellStyle name="_VC 6.15.06 update on 06GRC power costs.xls Chart 2_Rebuttal Power Costs_Electric Rev Req Model (2009 GRC) Rebuttal 3" xfId="6148" xr:uid="{00000000-0005-0000-0000-0000FD170000}"/>
    <cellStyle name="_VC 6.15.06 update on 06GRC power costs.xls Chart 2_Rebuttal Power Costs_Electric Rev Req Model (2009 GRC) Rebuttal 4" xfId="6149" xr:uid="{00000000-0005-0000-0000-0000FE170000}"/>
    <cellStyle name="_VC 6.15.06 update on 06GRC power costs.xls Chart 2_Rebuttal Power Costs_Electric Rev Req Model (2009 GRC) Rebuttal REmoval of New  WH Solar AdjustMI" xfId="6150" xr:uid="{00000000-0005-0000-0000-0000FF170000}"/>
    <cellStyle name="_VC 6.15.06 update on 06GRC power costs.xls Chart 2_Rebuttal Power Costs_Electric Rev Req Model (2009 GRC) Rebuttal REmoval of New  WH Solar AdjustMI 2" xfId="6151" xr:uid="{00000000-0005-0000-0000-000000180000}"/>
    <cellStyle name="_VC 6.15.06 update on 06GRC power costs.xls Chart 2_Rebuttal Power Costs_Electric Rev Req Model (2009 GRC) Rebuttal REmoval of New  WH Solar AdjustMI 2 2" xfId="6152" xr:uid="{00000000-0005-0000-0000-000001180000}"/>
    <cellStyle name="_VC 6.15.06 update on 06GRC power costs.xls Chart 2_Rebuttal Power Costs_Electric Rev Req Model (2009 GRC) Rebuttal REmoval of New  WH Solar AdjustMI 3" xfId="6153" xr:uid="{00000000-0005-0000-0000-000002180000}"/>
    <cellStyle name="_VC 6.15.06 update on 06GRC power costs.xls Chart 2_Rebuttal Power Costs_Electric Rev Req Model (2009 GRC) Rebuttal REmoval of New  WH Solar AdjustMI 4" xfId="6154" xr:uid="{00000000-0005-0000-0000-000003180000}"/>
    <cellStyle name="_VC 6.15.06 update on 06GRC power costs.xls Chart 2_Rebuttal Power Costs_Electric Rev Req Model (2009 GRC) Revised 01-18-2010" xfId="6155" xr:uid="{00000000-0005-0000-0000-000004180000}"/>
    <cellStyle name="_VC 6.15.06 update on 06GRC power costs.xls Chart 2_Rebuttal Power Costs_Electric Rev Req Model (2009 GRC) Revised 01-18-2010 2" xfId="6156" xr:uid="{00000000-0005-0000-0000-000005180000}"/>
    <cellStyle name="_VC 6.15.06 update on 06GRC power costs.xls Chart 2_Rebuttal Power Costs_Electric Rev Req Model (2009 GRC) Revised 01-18-2010 2 2" xfId="6157" xr:uid="{00000000-0005-0000-0000-000006180000}"/>
    <cellStyle name="_VC 6.15.06 update on 06GRC power costs.xls Chart 2_Rebuttal Power Costs_Electric Rev Req Model (2009 GRC) Revised 01-18-2010 3" xfId="6158" xr:uid="{00000000-0005-0000-0000-000007180000}"/>
    <cellStyle name="_VC 6.15.06 update on 06GRC power costs.xls Chart 2_Rebuttal Power Costs_Electric Rev Req Model (2009 GRC) Revised 01-18-2010 4" xfId="6159" xr:uid="{00000000-0005-0000-0000-000008180000}"/>
    <cellStyle name="_VC 6.15.06 update on 06GRC power costs.xls Chart 2_Rebuttal Power Costs_Final Order Electric EXHIBIT A-1" xfId="6160" xr:uid="{00000000-0005-0000-0000-000009180000}"/>
    <cellStyle name="_VC 6.15.06 update on 06GRC power costs.xls Chart 2_Rebuttal Power Costs_Final Order Electric EXHIBIT A-1 2" xfId="6161" xr:uid="{00000000-0005-0000-0000-00000A180000}"/>
    <cellStyle name="_VC 6.15.06 update on 06GRC power costs.xls Chart 2_Rebuttal Power Costs_Final Order Electric EXHIBIT A-1 2 2" xfId="6162" xr:uid="{00000000-0005-0000-0000-00000B180000}"/>
    <cellStyle name="_VC 6.15.06 update on 06GRC power costs.xls Chart 2_Rebuttal Power Costs_Final Order Electric EXHIBIT A-1 3" xfId="6163" xr:uid="{00000000-0005-0000-0000-00000C180000}"/>
    <cellStyle name="_VC 6.15.06 update on 06GRC power costs.xls Chart 2_Rebuttal Power Costs_Final Order Electric EXHIBIT A-1 4" xfId="6164" xr:uid="{00000000-0005-0000-0000-00000D180000}"/>
    <cellStyle name="_VC 6.15.06 update on 06GRC power costs.xls Chart 2_ROR &amp; CONV FACTOR" xfId="6165" xr:uid="{00000000-0005-0000-0000-00000E180000}"/>
    <cellStyle name="_VC 6.15.06 update on 06GRC power costs.xls Chart 2_ROR &amp; CONV FACTOR 2" xfId="6166" xr:uid="{00000000-0005-0000-0000-00000F180000}"/>
    <cellStyle name="_VC 6.15.06 update on 06GRC power costs.xls Chart 2_ROR &amp; CONV FACTOR 2 2" xfId="6167" xr:uid="{00000000-0005-0000-0000-000010180000}"/>
    <cellStyle name="_VC 6.15.06 update on 06GRC power costs.xls Chart 2_ROR &amp; CONV FACTOR 3" xfId="6168" xr:uid="{00000000-0005-0000-0000-000011180000}"/>
    <cellStyle name="_VC 6.15.06 update on 06GRC power costs.xls Chart 2_ROR 5.02" xfId="6169" xr:uid="{00000000-0005-0000-0000-000012180000}"/>
    <cellStyle name="_VC 6.15.06 update on 06GRC power costs.xls Chart 2_ROR 5.02 2" xfId="6170" xr:uid="{00000000-0005-0000-0000-000013180000}"/>
    <cellStyle name="_VC 6.15.06 update on 06GRC power costs.xls Chart 2_ROR 5.02 2 2" xfId="6171" xr:uid="{00000000-0005-0000-0000-000014180000}"/>
    <cellStyle name="_VC 6.15.06 update on 06GRC power costs.xls Chart 2_ROR 5.02 3" xfId="6172" xr:uid="{00000000-0005-0000-0000-000015180000}"/>
    <cellStyle name="_VC 6.15.06 update on 06GRC power costs.xls Chart 2_Wind Integration 10GRC" xfId="6173" xr:uid="{00000000-0005-0000-0000-000016180000}"/>
    <cellStyle name="_VC 6.15.06 update on 06GRC power costs.xls Chart 2_Wind Integration 10GRC 2" xfId="6174" xr:uid="{00000000-0005-0000-0000-000017180000}"/>
    <cellStyle name="_VC 6.15.06 update on 06GRC power costs.xls Chart 3" xfId="6175" xr:uid="{00000000-0005-0000-0000-000018180000}"/>
    <cellStyle name="_VC 6.15.06 update on 06GRC power costs.xls Chart 3 2" xfId="6176" xr:uid="{00000000-0005-0000-0000-000019180000}"/>
    <cellStyle name="_VC 6.15.06 update on 06GRC power costs.xls Chart 3 2 2" xfId="6177" xr:uid="{00000000-0005-0000-0000-00001A180000}"/>
    <cellStyle name="_VC 6.15.06 update on 06GRC power costs.xls Chart 3 2 2 2" xfId="6178" xr:uid="{00000000-0005-0000-0000-00001B180000}"/>
    <cellStyle name="_VC 6.15.06 update on 06GRC power costs.xls Chart 3 2 3" xfId="6179" xr:uid="{00000000-0005-0000-0000-00001C180000}"/>
    <cellStyle name="_VC 6.15.06 update on 06GRC power costs.xls Chart 3 3" xfId="6180" xr:uid="{00000000-0005-0000-0000-00001D180000}"/>
    <cellStyle name="_VC 6.15.06 update on 06GRC power costs.xls Chart 3 3 2" xfId="6181" xr:uid="{00000000-0005-0000-0000-00001E180000}"/>
    <cellStyle name="_VC 6.15.06 update on 06GRC power costs.xls Chart 3 3 2 2" xfId="6182" xr:uid="{00000000-0005-0000-0000-00001F180000}"/>
    <cellStyle name="_VC 6.15.06 update on 06GRC power costs.xls Chart 3 3 3" xfId="6183" xr:uid="{00000000-0005-0000-0000-000020180000}"/>
    <cellStyle name="_VC 6.15.06 update on 06GRC power costs.xls Chart 3 3 3 2" xfId="6184" xr:uid="{00000000-0005-0000-0000-000021180000}"/>
    <cellStyle name="_VC 6.15.06 update on 06GRC power costs.xls Chart 3 3 4" xfId="6185" xr:uid="{00000000-0005-0000-0000-000022180000}"/>
    <cellStyle name="_VC 6.15.06 update on 06GRC power costs.xls Chart 3 3 4 2" xfId="6186" xr:uid="{00000000-0005-0000-0000-000023180000}"/>
    <cellStyle name="_VC 6.15.06 update on 06GRC power costs.xls Chart 3 4" xfId="6187" xr:uid="{00000000-0005-0000-0000-000024180000}"/>
    <cellStyle name="_VC 6.15.06 update on 06GRC power costs.xls Chart 3 4 2" xfId="6188" xr:uid="{00000000-0005-0000-0000-000025180000}"/>
    <cellStyle name="_VC 6.15.06 update on 06GRC power costs.xls Chart 3 5" xfId="6189" xr:uid="{00000000-0005-0000-0000-000026180000}"/>
    <cellStyle name="_VC 6.15.06 update on 06GRC power costs.xls Chart 3 6" xfId="6190" xr:uid="{00000000-0005-0000-0000-000027180000}"/>
    <cellStyle name="_VC 6.15.06 update on 06GRC power costs.xls Chart 3 7" xfId="6191" xr:uid="{00000000-0005-0000-0000-000028180000}"/>
    <cellStyle name="_VC 6.15.06 update on 06GRC power costs.xls Chart 3_04 07E Wild Horse Wind Expansion (C) (2)" xfId="6192" xr:uid="{00000000-0005-0000-0000-000029180000}"/>
    <cellStyle name="_VC 6.15.06 update on 06GRC power costs.xls Chart 3_04 07E Wild Horse Wind Expansion (C) (2) 2" xfId="6193" xr:uid="{00000000-0005-0000-0000-00002A180000}"/>
    <cellStyle name="_VC 6.15.06 update on 06GRC power costs.xls Chart 3_04 07E Wild Horse Wind Expansion (C) (2) 2 2" xfId="6194" xr:uid="{00000000-0005-0000-0000-00002B180000}"/>
    <cellStyle name="_VC 6.15.06 update on 06GRC power costs.xls Chart 3_04 07E Wild Horse Wind Expansion (C) (2) 3" xfId="6195" xr:uid="{00000000-0005-0000-0000-00002C180000}"/>
    <cellStyle name="_VC 6.15.06 update on 06GRC power costs.xls Chart 3_04 07E Wild Horse Wind Expansion (C) (2) 4" xfId="6196" xr:uid="{00000000-0005-0000-0000-00002D180000}"/>
    <cellStyle name="_VC 6.15.06 update on 06GRC power costs.xls Chart 3_04 07E Wild Horse Wind Expansion (C) (2)_Adj Bench DR 3 for Initial Briefs (Electric)" xfId="6197" xr:uid="{00000000-0005-0000-0000-00002E180000}"/>
    <cellStyle name="_VC 6.15.06 update on 06GRC power costs.xls Chart 3_04 07E Wild Horse Wind Expansion (C) (2)_Adj Bench DR 3 for Initial Briefs (Electric) 2" xfId="6198" xr:uid="{00000000-0005-0000-0000-00002F180000}"/>
    <cellStyle name="_VC 6.15.06 update on 06GRC power costs.xls Chart 3_04 07E Wild Horse Wind Expansion (C) (2)_Adj Bench DR 3 for Initial Briefs (Electric) 2 2" xfId="6199" xr:uid="{00000000-0005-0000-0000-000030180000}"/>
    <cellStyle name="_VC 6.15.06 update on 06GRC power costs.xls Chart 3_04 07E Wild Horse Wind Expansion (C) (2)_Adj Bench DR 3 for Initial Briefs (Electric) 3" xfId="6200" xr:uid="{00000000-0005-0000-0000-000031180000}"/>
    <cellStyle name="_VC 6.15.06 update on 06GRC power costs.xls Chart 3_04 07E Wild Horse Wind Expansion (C) (2)_Adj Bench DR 3 for Initial Briefs (Electric) 4" xfId="6201" xr:uid="{00000000-0005-0000-0000-000032180000}"/>
    <cellStyle name="_VC 6.15.06 update on 06GRC power costs.xls Chart 3_04 07E Wild Horse Wind Expansion (C) (2)_Book1" xfId="6202" xr:uid="{00000000-0005-0000-0000-000033180000}"/>
    <cellStyle name="_VC 6.15.06 update on 06GRC power costs.xls Chart 3_04 07E Wild Horse Wind Expansion (C) (2)_Electric Rev Req Model (2009 GRC) " xfId="6203" xr:uid="{00000000-0005-0000-0000-000034180000}"/>
    <cellStyle name="_VC 6.15.06 update on 06GRC power costs.xls Chart 3_04 07E Wild Horse Wind Expansion (C) (2)_Electric Rev Req Model (2009 GRC)  2" xfId="6204" xr:uid="{00000000-0005-0000-0000-000035180000}"/>
    <cellStyle name="_VC 6.15.06 update on 06GRC power costs.xls Chart 3_04 07E Wild Horse Wind Expansion (C) (2)_Electric Rev Req Model (2009 GRC)  2 2" xfId="6205" xr:uid="{00000000-0005-0000-0000-000036180000}"/>
    <cellStyle name="_VC 6.15.06 update on 06GRC power costs.xls Chart 3_04 07E Wild Horse Wind Expansion (C) (2)_Electric Rev Req Model (2009 GRC)  3" xfId="6206" xr:uid="{00000000-0005-0000-0000-000037180000}"/>
    <cellStyle name="_VC 6.15.06 update on 06GRC power costs.xls Chart 3_04 07E Wild Horse Wind Expansion (C) (2)_Electric Rev Req Model (2009 GRC)  4" xfId="6207" xr:uid="{00000000-0005-0000-0000-000038180000}"/>
    <cellStyle name="_VC 6.15.06 update on 06GRC power costs.xls Chart 3_04 07E Wild Horse Wind Expansion (C) (2)_Electric Rev Req Model (2009 GRC) Rebuttal" xfId="6208" xr:uid="{00000000-0005-0000-0000-000039180000}"/>
    <cellStyle name="_VC 6.15.06 update on 06GRC power costs.xls Chart 3_04 07E Wild Horse Wind Expansion (C) (2)_Electric Rev Req Model (2009 GRC) Rebuttal 2" xfId="6209" xr:uid="{00000000-0005-0000-0000-00003A180000}"/>
    <cellStyle name="_VC 6.15.06 update on 06GRC power costs.xls Chart 3_04 07E Wild Horse Wind Expansion (C) (2)_Electric Rev Req Model (2009 GRC) Rebuttal 2 2" xfId="6210" xr:uid="{00000000-0005-0000-0000-00003B180000}"/>
    <cellStyle name="_VC 6.15.06 update on 06GRC power costs.xls Chart 3_04 07E Wild Horse Wind Expansion (C) (2)_Electric Rev Req Model (2009 GRC) Rebuttal 3" xfId="6211" xr:uid="{00000000-0005-0000-0000-00003C180000}"/>
    <cellStyle name="_VC 6.15.06 update on 06GRC power costs.xls Chart 3_04 07E Wild Horse Wind Expansion (C) (2)_Electric Rev Req Model (2009 GRC) Rebuttal 4" xfId="6212" xr:uid="{00000000-0005-0000-0000-00003D180000}"/>
    <cellStyle name="_VC 6.15.06 update on 06GRC power costs.xls Chart 3_04 07E Wild Horse Wind Expansion (C) (2)_Electric Rev Req Model (2009 GRC) Rebuttal REmoval of New  WH Solar AdjustMI" xfId="6213" xr:uid="{00000000-0005-0000-0000-00003E180000}"/>
    <cellStyle name="_VC 6.15.06 update on 06GRC power costs.xls Chart 3_04 07E Wild Horse Wind Expansion (C) (2)_Electric Rev Req Model (2009 GRC) Rebuttal REmoval of New  WH Solar AdjustMI 2" xfId="6214" xr:uid="{00000000-0005-0000-0000-00003F180000}"/>
    <cellStyle name="_VC 6.15.06 update on 06GRC power costs.xls Chart 3_04 07E Wild Horse Wind Expansion (C) (2)_Electric Rev Req Model (2009 GRC) Rebuttal REmoval of New  WH Solar AdjustMI 2 2" xfId="6215" xr:uid="{00000000-0005-0000-0000-000040180000}"/>
    <cellStyle name="_VC 6.15.06 update on 06GRC power costs.xls Chart 3_04 07E Wild Horse Wind Expansion (C) (2)_Electric Rev Req Model (2009 GRC) Rebuttal REmoval of New  WH Solar AdjustMI 3" xfId="6216" xr:uid="{00000000-0005-0000-0000-000041180000}"/>
    <cellStyle name="_VC 6.15.06 update on 06GRC power costs.xls Chart 3_04 07E Wild Horse Wind Expansion (C) (2)_Electric Rev Req Model (2009 GRC) Rebuttal REmoval of New  WH Solar AdjustMI 4" xfId="6217" xr:uid="{00000000-0005-0000-0000-000042180000}"/>
    <cellStyle name="_VC 6.15.06 update on 06GRC power costs.xls Chart 3_04 07E Wild Horse Wind Expansion (C) (2)_Electric Rev Req Model (2009 GRC) Revised 01-18-2010" xfId="6218" xr:uid="{00000000-0005-0000-0000-000043180000}"/>
    <cellStyle name="_VC 6.15.06 update on 06GRC power costs.xls Chart 3_04 07E Wild Horse Wind Expansion (C) (2)_Electric Rev Req Model (2009 GRC) Revised 01-18-2010 2" xfId="6219" xr:uid="{00000000-0005-0000-0000-000044180000}"/>
    <cellStyle name="_VC 6.15.06 update on 06GRC power costs.xls Chart 3_04 07E Wild Horse Wind Expansion (C) (2)_Electric Rev Req Model (2009 GRC) Revised 01-18-2010 2 2" xfId="6220" xr:uid="{00000000-0005-0000-0000-000045180000}"/>
    <cellStyle name="_VC 6.15.06 update on 06GRC power costs.xls Chart 3_04 07E Wild Horse Wind Expansion (C) (2)_Electric Rev Req Model (2009 GRC) Revised 01-18-2010 3" xfId="6221" xr:uid="{00000000-0005-0000-0000-000046180000}"/>
    <cellStyle name="_VC 6.15.06 update on 06GRC power costs.xls Chart 3_04 07E Wild Horse Wind Expansion (C) (2)_Electric Rev Req Model (2009 GRC) Revised 01-18-2010 4" xfId="6222" xr:uid="{00000000-0005-0000-0000-000047180000}"/>
    <cellStyle name="_VC 6.15.06 update on 06GRC power costs.xls Chart 3_04 07E Wild Horse Wind Expansion (C) (2)_Electric Rev Req Model (2010 GRC)" xfId="6223" xr:uid="{00000000-0005-0000-0000-000048180000}"/>
    <cellStyle name="_VC 6.15.06 update on 06GRC power costs.xls Chart 3_04 07E Wild Horse Wind Expansion (C) (2)_Electric Rev Req Model (2010 GRC) SF" xfId="6224" xr:uid="{00000000-0005-0000-0000-000049180000}"/>
    <cellStyle name="_VC 6.15.06 update on 06GRC power costs.xls Chart 3_04 07E Wild Horse Wind Expansion (C) (2)_Final Order Electric EXHIBIT A-1" xfId="6225" xr:uid="{00000000-0005-0000-0000-00004A180000}"/>
    <cellStyle name="_VC 6.15.06 update on 06GRC power costs.xls Chart 3_04 07E Wild Horse Wind Expansion (C) (2)_Final Order Electric EXHIBIT A-1 2" xfId="6226" xr:uid="{00000000-0005-0000-0000-00004B180000}"/>
    <cellStyle name="_VC 6.15.06 update on 06GRC power costs.xls Chart 3_04 07E Wild Horse Wind Expansion (C) (2)_Final Order Electric EXHIBIT A-1 2 2" xfId="6227" xr:uid="{00000000-0005-0000-0000-00004C180000}"/>
    <cellStyle name="_VC 6.15.06 update on 06GRC power costs.xls Chart 3_04 07E Wild Horse Wind Expansion (C) (2)_Final Order Electric EXHIBIT A-1 3" xfId="6228" xr:uid="{00000000-0005-0000-0000-00004D180000}"/>
    <cellStyle name="_VC 6.15.06 update on 06GRC power costs.xls Chart 3_04 07E Wild Horse Wind Expansion (C) (2)_Final Order Electric EXHIBIT A-1 4" xfId="6229" xr:uid="{00000000-0005-0000-0000-00004E180000}"/>
    <cellStyle name="_VC 6.15.06 update on 06GRC power costs.xls Chart 3_04 07E Wild Horse Wind Expansion (C) (2)_TENASKA REGULATORY ASSET" xfId="6230" xr:uid="{00000000-0005-0000-0000-00004F180000}"/>
    <cellStyle name="_VC 6.15.06 update on 06GRC power costs.xls Chart 3_04 07E Wild Horse Wind Expansion (C) (2)_TENASKA REGULATORY ASSET 2" xfId="6231" xr:uid="{00000000-0005-0000-0000-000050180000}"/>
    <cellStyle name="_VC 6.15.06 update on 06GRC power costs.xls Chart 3_04 07E Wild Horse Wind Expansion (C) (2)_TENASKA REGULATORY ASSET 2 2" xfId="6232" xr:uid="{00000000-0005-0000-0000-000051180000}"/>
    <cellStyle name="_VC 6.15.06 update on 06GRC power costs.xls Chart 3_04 07E Wild Horse Wind Expansion (C) (2)_TENASKA REGULATORY ASSET 3" xfId="6233" xr:uid="{00000000-0005-0000-0000-000052180000}"/>
    <cellStyle name="_VC 6.15.06 update on 06GRC power costs.xls Chart 3_04 07E Wild Horse Wind Expansion (C) (2)_TENASKA REGULATORY ASSET 4" xfId="6234" xr:uid="{00000000-0005-0000-0000-000053180000}"/>
    <cellStyle name="_VC 6.15.06 update on 06GRC power costs.xls Chart 3_16.37E Wild Horse Expansion DeferralRevwrkingfile SF" xfId="6235" xr:uid="{00000000-0005-0000-0000-000054180000}"/>
    <cellStyle name="_VC 6.15.06 update on 06GRC power costs.xls Chart 3_16.37E Wild Horse Expansion DeferralRevwrkingfile SF 2" xfId="6236" xr:uid="{00000000-0005-0000-0000-000055180000}"/>
    <cellStyle name="_VC 6.15.06 update on 06GRC power costs.xls Chart 3_16.37E Wild Horse Expansion DeferralRevwrkingfile SF 2 2" xfId="6237" xr:uid="{00000000-0005-0000-0000-000056180000}"/>
    <cellStyle name="_VC 6.15.06 update on 06GRC power costs.xls Chart 3_16.37E Wild Horse Expansion DeferralRevwrkingfile SF 3" xfId="6238" xr:uid="{00000000-0005-0000-0000-000057180000}"/>
    <cellStyle name="_VC 6.15.06 update on 06GRC power costs.xls Chart 3_16.37E Wild Horse Expansion DeferralRevwrkingfile SF 4" xfId="6239" xr:uid="{00000000-0005-0000-0000-000058180000}"/>
    <cellStyle name="_VC 6.15.06 update on 06GRC power costs.xls Chart 3_2009 Compliance Filing PCA Exhibits for GRC" xfId="6240" xr:uid="{00000000-0005-0000-0000-000059180000}"/>
    <cellStyle name="_VC 6.15.06 update on 06GRC power costs.xls Chart 3_2009 Compliance Filing PCA Exhibits for GRC 2" xfId="6241" xr:uid="{00000000-0005-0000-0000-00005A180000}"/>
    <cellStyle name="_VC 6.15.06 update on 06GRC power costs.xls Chart 3_2009 GRC Compl Filing - Exhibit D" xfId="6242" xr:uid="{00000000-0005-0000-0000-00005B180000}"/>
    <cellStyle name="_VC 6.15.06 update on 06GRC power costs.xls Chart 3_2009 GRC Compl Filing - Exhibit D 2" xfId="6243" xr:uid="{00000000-0005-0000-0000-00005C180000}"/>
    <cellStyle name="_VC 6.15.06 update on 06GRC power costs.xls Chart 3_2009 GRC Compl Filing - Exhibit D 3" xfId="6244" xr:uid="{00000000-0005-0000-0000-00005D180000}"/>
    <cellStyle name="_VC 6.15.06 update on 06GRC power costs.xls Chart 3_3.01 Income Statement" xfId="6245" xr:uid="{00000000-0005-0000-0000-00005E180000}"/>
    <cellStyle name="_VC 6.15.06 update on 06GRC power costs.xls Chart 3_4 31 Regulatory Assets and Liabilities  7 06- Exhibit D" xfId="6246" xr:uid="{00000000-0005-0000-0000-00005F180000}"/>
    <cellStyle name="_VC 6.15.06 update on 06GRC power costs.xls Chart 3_4 31 Regulatory Assets and Liabilities  7 06- Exhibit D 2" xfId="6247" xr:uid="{00000000-0005-0000-0000-000060180000}"/>
    <cellStyle name="_VC 6.15.06 update on 06GRC power costs.xls Chart 3_4 31 Regulatory Assets and Liabilities  7 06- Exhibit D 2 2" xfId="6248" xr:uid="{00000000-0005-0000-0000-000061180000}"/>
    <cellStyle name="_VC 6.15.06 update on 06GRC power costs.xls Chart 3_4 31 Regulatory Assets and Liabilities  7 06- Exhibit D 3" xfId="6249" xr:uid="{00000000-0005-0000-0000-000062180000}"/>
    <cellStyle name="_VC 6.15.06 update on 06GRC power costs.xls Chart 3_4 31 Regulatory Assets and Liabilities  7 06- Exhibit D 4" xfId="6250" xr:uid="{00000000-0005-0000-0000-000063180000}"/>
    <cellStyle name="_VC 6.15.06 update on 06GRC power costs.xls Chart 3_4 31 Regulatory Assets and Liabilities  7 06- Exhibit D_NIM Summary" xfId="6251" xr:uid="{00000000-0005-0000-0000-000064180000}"/>
    <cellStyle name="_VC 6.15.06 update on 06GRC power costs.xls Chart 3_4 31 Regulatory Assets and Liabilities  7 06- Exhibit D_NIM Summary 2" xfId="6252" xr:uid="{00000000-0005-0000-0000-000065180000}"/>
    <cellStyle name="_VC 6.15.06 update on 06GRC power costs.xls Chart 3_4 32 Regulatory Assets and Liabilities  7 06- Exhibit D" xfId="6253" xr:uid="{00000000-0005-0000-0000-000066180000}"/>
    <cellStyle name="_VC 6.15.06 update on 06GRC power costs.xls Chart 3_4 32 Regulatory Assets and Liabilities  7 06- Exhibit D 2" xfId="6254" xr:uid="{00000000-0005-0000-0000-000067180000}"/>
    <cellStyle name="_VC 6.15.06 update on 06GRC power costs.xls Chart 3_4 32 Regulatory Assets and Liabilities  7 06- Exhibit D 2 2" xfId="6255" xr:uid="{00000000-0005-0000-0000-000068180000}"/>
    <cellStyle name="_VC 6.15.06 update on 06GRC power costs.xls Chart 3_4 32 Regulatory Assets and Liabilities  7 06- Exhibit D 3" xfId="6256" xr:uid="{00000000-0005-0000-0000-000069180000}"/>
    <cellStyle name="_VC 6.15.06 update on 06GRC power costs.xls Chart 3_4 32 Regulatory Assets and Liabilities  7 06- Exhibit D 4" xfId="6257" xr:uid="{00000000-0005-0000-0000-00006A180000}"/>
    <cellStyle name="_VC 6.15.06 update on 06GRC power costs.xls Chart 3_4 32 Regulatory Assets and Liabilities  7 06- Exhibit D_NIM Summary" xfId="6258" xr:uid="{00000000-0005-0000-0000-00006B180000}"/>
    <cellStyle name="_VC 6.15.06 update on 06GRC power costs.xls Chart 3_4 32 Regulatory Assets and Liabilities  7 06- Exhibit D_NIM Summary 2" xfId="6259" xr:uid="{00000000-0005-0000-0000-00006C180000}"/>
    <cellStyle name="_VC 6.15.06 update on 06GRC power costs.xls Chart 3_ACCOUNTS" xfId="6260" xr:uid="{00000000-0005-0000-0000-00006D180000}"/>
    <cellStyle name="_VC 6.15.06 update on 06GRC power costs.xls Chart 3_AURORA Total New" xfId="6261" xr:uid="{00000000-0005-0000-0000-00006E180000}"/>
    <cellStyle name="_VC 6.15.06 update on 06GRC power costs.xls Chart 3_AURORA Total New 2" xfId="6262" xr:uid="{00000000-0005-0000-0000-00006F180000}"/>
    <cellStyle name="_VC 6.15.06 update on 06GRC power costs.xls Chart 3_Book2" xfId="6263" xr:uid="{00000000-0005-0000-0000-000070180000}"/>
    <cellStyle name="_VC 6.15.06 update on 06GRC power costs.xls Chart 3_Book2 2" xfId="6264" xr:uid="{00000000-0005-0000-0000-000071180000}"/>
    <cellStyle name="_VC 6.15.06 update on 06GRC power costs.xls Chart 3_Book2 2 2" xfId="6265" xr:uid="{00000000-0005-0000-0000-000072180000}"/>
    <cellStyle name="_VC 6.15.06 update on 06GRC power costs.xls Chart 3_Book2 3" xfId="6266" xr:uid="{00000000-0005-0000-0000-000073180000}"/>
    <cellStyle name="_VC 6.15.06 update on 06GRC power costs.xls Chart 3_Book2 4" xfId="6267" xr:uid="{00000000-0005-0000-0000-000074180000}"/>
    <cellStyle name="_VC 6.15.06 update on 06GRC power costs.xls Chart 3_Book2_Adj Bench DR 3 for Initial Briefs (Electric)" xfId="6268" xr:uid="{00000000-0005-0000-0000-000075180000}"/>
    <cellStyle name="_VC 6.15.06 update on 06GRC power costs.xls Chart 3_Book2_Adj Bench DR 3 for Initial Briefs (Electric) 2" xfId="6269" xr:uid="{00000000-0005-0000-0000-000076180000}"/>
    <cellStyle name="_VC 6.15.06 update on 06GRC power costs.xls Chart 3_Book2_Adj Bench DR 3 for Initial Briefs (Electric) 2 2" xfId="6270" xr:uid="{00000000-0005-0000-0000-000077180000}"/>
    <cellStyle name="_VC 6.15.06 update on 06GRC power costs.xls Chart 3_Book2_Adj Bench DR 3 for Initial Briefs (Electric) 3" xfId="6271" xr:uid="{00000000-0005-0000-0000-000078180000}"/>
    <cellStyle name="_VC 6.15.06 update on 06GRC power costs.xls Chart 3_Book2_Adj Bench DR 3 for Initial Briefs (Electric) 4" xfId="6272" xr:uid="{00000000-0005-0000-0000-000079180000}"/>
    <cellStyle name="_VC 6.15.06 update on 06GRC power costs.xls Chart 3_Book2_Electric Rev Req Model (2009 GRC) Rebuttal" xfId="6273" xr:uid="{00000000-0005-0000-0000-00007A180000}"/>
    <cellStyle name="_VC 6.15.06 update on 06GRC power costs.xls Chart 3_Book2_Electric Rev Req Model (2009 GRC) Rebuttal 2" xfId="6274" xr:uid="{00000000-0005-0000-0000-00007B180000}"/>
    <cellStyle name="_VC 6.15.06 update on 06GRC power costs.xls Chart 3_Book2_Electric Rev Req Model (2009 GRC) Rebuttal 2 2" xfId="6275" xr:uid="{00000000-0005-0000-0000-00007C180000}"/>
    <cellStyle name="_VC 6.15.06 update on 06GRC power costs.xls Chart 3_Book2_Electric Rev Req Model (2009 GRC) Rebuttal 3" xfId="6276" xr:uid="{00000000-0005-0000-0000-00007D180000}"/>
    <cellStyle name="_VC 6.15.06 update on 06GRC power costs.xls Chart 3_Book2_Electric Rev Req Model (2009 GRC) Rebuttal 4" xfId="6277" xr:uid="{00000000-0005-0000-0000-00007E180000}"/>
    <cellStyle name="_VC 6.15.06 update on 06GRC power costs.xls Chart 3_Book2_Electric Rev Req Model (2009 GRC) Rebuttal REmoval of New  WH Solar AdjustMI" xfId="6278" xr:uid="{00000000-0005-0000-0000-00007F180000}"/>
    <cellStyle name="_VC 6.15.06 update on 06GRC power costs.xls Chart 3_Book2_Electric Rev Req Model (2009 GRC) Rebuttal REmoval of New  WH Solar AdjustMI 2" xfId="6279" xr:uid="{00000000-0005-0000-0000-000080180000}"/>
    <cellStyle name="_VC 6.15.06 update on 06GRC power costs.xls Chart 3_Book2_Electric Rev Req Model (2009 GRC) Rebuttal REmoval of New  WH Solar AdjustMI 2 2" xfId="6280" xr:uid="{00000000-0005-0000-0000-000081180000}"/>
    <cellStyle name="_VC 6.15.06 update on 06GRC power costs.xls Chart 3_Book2_Electric Rev Req Model (2009 GRC) Rebuttal REmoval of New  WH Solar AdjustMI 3" xfId="6281" xr:uid="{00000000-0005-0000-0000-000082180000}"/>
    <cellStyle name="_VC 6.15.06 update on 06GRC power costs.xls Chart 3_Book2_Electric Rev Req Model (2009 GRC) Rebuttal REmoval of New  WH Solar AdjustMI 4" xfId="6282" xr:uid="{00000000-0005-0000-0000-000083180000}"/>
    <cellStyle name="_VC 6.15.06 update on 06GRC power costs.xls Chart 3_Book2_Electric Rev Req Model (2009 GRC) Revised 01-18-2010" xfId="6283" xr:uid="{00000000-0005-0000-0000-000084180000}"/>
    <cellStyle name="_VC 6.15.06 update on 06GRC power costs.xls Chart 3_Book2_Electric Rev Req Model (2009 GRC) Revised 01-18-2010 2" xfId="6284" xr:uid="{00000000-0005-0000-0000-000085180000}"/>
    <cellStyle name="_VC 6.15.06 update on 06GRC power costs.xls Chart 3_Book2_Electric Rev Req Model (2009 GRC) Revised 01-18-2010 2 2" xfId="6285" xr:uid="{00000000-0005-0000-0000-000086180000}"/>
    <cellStyle name="_VC 6.15.06 update on 06GRC power costs.xls Chart 3_Book2_Electric Rev Req Model (2009 GRC) Revised 01-18-2010 3" xfId="6286" xr:uid="{00000000-0005-0000-0000-000087180000}"/>
    <cellStyle name="_VC 6.15.06 update on 06GRC power costs.xls Chart 3_Book2_Electric Rev Req Model (2009 GRC) Revised 01-18-2010 4" xfId="6287" xr:uid="{00000000-0005-0000-0000-000088180000}"/>
    <cellStyle name="_VC 6.15.06 update on 06GRC power costs.xls Chart 3_Book2_Final Order Electric EXHIBIT A-1" xfId="6288" xr:uid="{00000000-0005-0000-0000-000089180000}"/>
    <cellStyle name="_VC 6.15.06 update on 06GRC power costs.xls Chart 3_Book2_Final Order Electric EXHIBIT A-1 2" xfId="6289" xr:uid="{00000000-0005-0000-0000-00008A180000}"/>
    <cellStyle name="_VC 6.15.06 update on 06GRC power costs.xls Chart 3_Book2_Final Order Electric EXHIBIT A-1 2 2" xfId="6290" xr:uid="{00000000-0005-0000-0000-00008B180000}"/>
    <cellStyle name="_VC 6.15.06 update on 06GRC power costs.xls Chart 3_Book2_Final Order Electric EXHIBIT A-1 3" xfId="6291" xr:uid="{00000000-0005-0000-0000-00008C180000}"/>
    <cellStyle name="_VC 6.15.06 update on 06GRC power costs.xls Chart 3_Book2_Final Order Electric EXHIBIT A-1 4" xfId="6292" xr:uid="{00000000-0005-0000-0000-00008D180000}"/>
    <cellStyle name="_VC 6.15.06 update on 06GRC power costs.xls Chart 3_Book4" xfId="6293" xr:uid="{00000000-0005-0000-0000-00008E180000}"/>
    <cellStyle name="_VC 6.15.06 update on 06GRC power costs.xls Chart 3_Book4 2" xfId="6294" xr:uid="{00000000-0005-0000-0000-00008F180000}"/>
    <cellStyle name="_VC 6.15.06 update on 06GRC power costs.xls Chart 3_Book4 2 2" xfId="6295" xr:uid="{00000000-0005-0000-0000-000090180000}"/>
    <cellStyle name="_VC 6.15.06 update on 06GRC power costs.xls Chart 3_Book4 3" xfId="6296" xr:uid="{00000000-0005-0000-0000-000091180000}"/>
    <cellStyle name="_VC 6.15.06 update on 06GRC power costs.xls Chart 3_Book4 4" xfId="6297" xr:uid="{00000000-0005-0000-0000-000092180000}"/>
    <cellStyle name="_VC 6.15.06 update on 06GRC power costs.xls Chart 3_Book9" xfId="6298" xr:uid="{00000000-0005-0000-0000-000093180000}"/>
    <cellStyle name="_VC 6.15.06 update on 06GRC power costs.xls Chart 3_Book9 2" xfId="6299" xr:uid="{00000000-0005-0000-0000-000094180000}"/>
    <cellStyle name="_VC 6.15.06 update on 06GRC power costs.xls Chart 3_Book9 2 2" xfId="6300" xr:uid="{00000000-0005-0000-0000-000095180000}"/>
    <cellStyle name="_VC 6.15.06 update on 06GRC power costs.xls Chart 3_Book9 3" xfId="6301" xr:uid="{00000000-0005-0000-0000-000096180000}"/>
    <cellStyle name="_VC 6.15.06 update on 06GRC power costs.xls Chart 3_Book9 4" xfId="6302" xr:uid="{00000000-0005-0000-0000-000097180000}"/>
    <cellStyle name="_VC 6.15.06 update on 06GRC power costs.xls Chart 3_Chelan PUD Power Costs (8-10)" xfId="6303" xr:uid="{00000000-0005-0000-0000-000098180000}"/>
    <cellStyle name="_VC 6.15.06 update on 06GRC power costs.xls Chart 3_Gas Rev Req Model (2010 GRC)" xfId="6304" xr:uid="{00000000-0005-0000-0000-000099180000}"/>
    <cellStyle name="_VC 6.15.06 update on 06GRC power costs.xls Chart 3_INPUTS" xfId="6305" xr:uid="{00000000-0005-0000-0000-00009A180000}"/>
    <cellStyle name="_VC 6.15.06 update on 06GRC power costs.xls Chart 3_INPUTS 2" xfId="6306" xr:uid="{00000000-0005-0000-0000-00009B180000}"/>
    <cellStyle name="_VC 6.15.06 update on 06GRC power costs.xls Chart 3_INPUTS 2 2" xfId="6307" xr:uid="{00000000-0005-0000-0000-00009C180000}"/>
    <cellStyle name="_VC 6.15.06 update on 06GRC power costs.xls Chart 3_INPUTS 3" xfId="6308" xr:uid="{00000000-0005-0000-0000-00009D180000}"/>
    <cellStyle name="_VC 6.15.06 update on 06GRC power costs.xls Chart 3_NIM Summary" xfId="6309" xr:uid="{00000000-0005-0000-0000-00009E180000}"/>
    <cellStyle name="_VC 6.15.06 update on 06GRC power costs.xls Chart 3_NIM Summary 09GRC" xfId="6310" xr:uid="{00000000-0005-0000-0000-00009F180000}"/>
    <cellStyle name="_VC 6.15.06 update on 06GRC power costs.xls Chart 3_NIM Summary 09GRC 2" xfId="6311" xr:uid="{00000000-0005-0000-0000-0000A0180000}"/>
    <cellStyle name="_VC 6.15.06 update on 06GRC power costs.xls Chart 3_NIM Summary 2" xfId="6312" xr:uid="{00000000-0005-0000-0000-0000A1180000}"/>
    <cellStyle name="_VC 6.15.06 update on 06GRC power costs.xls Chart 3_NIM Summary 3" xfId="6313" xr:uid="{00000000-0005-0000-0000-0000A2180000}"/>
    <cellStyle name="_VC 6.15.06 update on 06GRC power costs.xls Chart 3_NIM Summary 4" xfId="6314" xr:uid="{00000000-0005-0000-0000-0000A3180000}"/>
    <cellStyle name="_VC 6.15.06 update on 06GRC power costs.xls Chart 3_NIM Summary 5" xfId="6315" xr:uid="{00000000-0005-0000-0000-0000A4180000}"/>
    <cellStyle name="_VC 6.15.06 update on 06GRC power costs.xls Chart 3_NIM Summary 6" xfId="6316" xr:uid="{00000000-0005-0000-0000-0000A5180000}"/>
    <cellStyle name="_VC 6.15.06 update on 06GRC power costs.xls Chart 3_NIM Summary 7" xfId="6317" xr:uid="{00000000-0005-0000-0000-0000A6180000}"/>
    <cellStyle name="_VC 6.15.06 update on 06GRC power costs.xls Chart 3_NIM Summary 8" xfId="6318" xr:uid="{00000000-0005-0000-0000-0000A7180000}"/>
    <cellStyle name="_VC 6.15.06 update on 06GRC power costs.xls Chart 3_NIM Summary 9" xfId="6319" xr:uid="{00000000-0005-0000-0000-0000A8180000}"/>
    <cellStyle name="_VC 6.15.06 update on 06GRC power costs.xls Chart 3_PCA 10 -  Exhibit D from A Kellogg Jan 2011" xfId="6320" xr:uid="{00000000-0005-0000-0000-0000A9180000}"/>
    <cellStyle name="_VC 6.15.06 update on 06GRC power costs.xls Chart 3_PCA 10 -  Exhibit D from A Kellogg July 2011" xfId="6321" xr:uid="{00000000-0005-0000-0000-0000AA180000}"/>
    <cellStyle name="_VC 6.15.06 update on 06GRC power costs.xls Chart 3_PCA 10 -  Exhibit D from S Free Rcv'd 12-11" xfId="6322" xr:uid="{00000000-0005-0000-0000-0000AB180000}"/>
    <cellStyle name="_VC 6.15.06 update on 06GRC power costs.xls Chart 3_PCA 9 -  Exhibit D April 2010" xfId="6323" xr:uid="{00000000-0005-0000-0000-0000AC180000}"/>
    <cellStyle name="_VC 6.15.06 update on 06GRC power costs.xls Chart 3_PCA 9 -  Exhibit D April 2010 (3)" xfId="6324" xr:uid="{00000000-0005-0000-0000-0000AD180000}"/>
    <cellStyle name="_VC 6.15.06 update on 06GRC power costs.xls Chart 3_PCA 9 -  Exhibit D April 2010 (3) 2" xfId="6325" xr:uid="{00000000-0005-0000-0000-0000AE180000}"/>
    <cellStyle name="_VC 6.15.06 update on 06GRC power costs.xls Chart 3_PCA 9 -  Exhibit D April 2010 2" xfId="6326" xr:uid="{00000000-0005-0000-0000-0000AF180000}"/>
    <cellStyle name="_VC 6.15.06 update on 06GRC power costs.xls Chart 3_PCA 9 -  Exhibit D April 2010 3" xfId="6327" xr:uid="{00000000-0005-0000-0000-0000B0180000}"/>
    <cellStyle name="_VC 6.15.06 update on 06GRC power costs.xls Chart 3_PCA 9 -  Exhibit D Nov 2010" xfId="6328" xr:uid="{00000000-0005-0000-0000-0000B1180000}"/>
    <cellStyle name="_VC 6.15.06 update on 06GRC power costs.xls Chart 3_PCA 9 -  Exhibit D Nov 2010 2" xfId="6329" xr:uid="{00000000-0005-0000-0000-0000B2180000}"/>
    <cellStyle name="_VC 6.15.06 update on 06GRC power costs.xls Chart 3_PCA 9 - Exhibit D at August 2010" xfId="6330" xr:uid="{00000000-0005-0000-0000-0000B3180000}"/>
    <cellStyle name="_VC 6.15.06 update on 06GRC power costs.xls Chart 3_PCA 9 - Exhibit D at August 2010 2" xfId="6331" xr:uid="{00000000-0005-0000-0000-0000B4180000}"/>
    <cellStyle name="_VC 6.15.06 update on 06GRC power costs.xls Chart 3_PCA 9 - Exhibit D June 2010 GRC" xfId="6332" xr:uid="{00000000-0005-0000-0000-0000B5180000}"/>
    <cellStyle name="_VC 6.15.06 update on 06GRC power costs.xls Chart 3_PCA 9 - Exhibit D June 2010 GRC 2" xfId="6333" xr:uid="{00000000-0005-0000-0000-0000B6180000}"/>
    <cellStyle name="_VC 6.15.06 update on 06GRC power costs.xls Chart 3_Power Costs - Comparison bx Rbtl-Staff-Jt-PC" xfId="6334" xr:uid="{00000000-0005-0000-0000-0000B7180000}"/>
    <cellStyle name="_VC 6.15.06 update on 06GRC power costs.xls Chart 3_Power Costs - Comparison bx Rbtl-Staff-Jt-PC 2" xfId="6335" xr:uid="{00000000-0005-0000-0000-0000B8180000}"/>
    <cellStyle name="_VC 6.15.06 update on 06GRC power costs.xls Chart 3_Power Costs - Comparison bx Rbtl-Staff-Jt-PC 2 2" xfId="6336" xr:uid="{00000000-0005-0000-0000-0000B9180000}"/>
    <cellStyle name="_VC 6.15.06 update on 06GRC power costs.xls Chart 3_Power Costs - Comparison bx Rbtl-Staff-Jt-PC 3" xfId="6337" xr:uid="{00000000-0005-0000-0000-0000BA180000}"/>
    <cellStyle name="_VC 6.15.06 update on 06GRC power costs.xls Chart 3_Power Costs - Comparison bx Rbtl-Staff-Jt-PC 4" xfId="6338" xr:uid="{00000000-0005-0000-0000-0000BB180000}"/>
    <cellStyle name="_VC 6.15.06 update on 06GRC power costs.xls Chart 3_Power Costs - Comparison bx Rbtl-Staff-Jt-PC_Adj Bench DR 3 for Initial Briefs (Electric)" xfId="6339" xr:uid="{00000000-0005-0000-0000-0000BC180000}"/>
    <cellStyle name="_VC 6.15.06 update on 06GRC power costs.xls Chart 3_Power Costs - Comparison bx Rbtl-Staff-Jt-PC_Adj Bench DR 3 for Initial Briefs (Electric) 2" xfId="6340" xr:uid="{00000000-0005-0000-0000-0000BD180000}"/>
    <cellStyle name="_VC 6.15.06 update on 06GRC power costs.xls Chart 3_Power Costs - Comparison bx Rbtl-Staff-Jt-PC_Adj Bench DR 3 for Initial Briefs (Electric) 2 2" xfId="6341" xr:uid="{00000000-0005-0000-0000-0000BE180000}"/>
    <cellStyle name="_VC 6.15.06 update on 06GRC power costs.xls Chart 3_Power Costs - Comparison bx Rbtl-Staff-Jt-PC_Adj Bench DR 3 for Initial Briefs (Electric) 3" xfId="6342" xr:uid="{00000000-0005-0000-0000-0000BF180000}"/>
    <cellStyle name="_VC 6.15.06 update on 06GRC power costs.xls Chart 3_Power Costs - Comparison bx Rbtl-Staff-Jt-PC_Adj Bench DR 3 for Initial Briefs (Electric) 4" xfId="6343" xr:uid="{00000000-0005-0000-0000-0000C0180000}"/>
    <cellStyle name="_VC 6.15.06 update on 06GRC power costs.xls Chart 3_Power Costs - Comparison bx Rbtl-Staff-Jt-PC_Electric Rev Req Model (2009 GRC) Rebuttal" xfId="6344" xr:uid="{00000000-0005-0000-0000-0000C1180000}"/>
    <cellStyle name="_VC 6.15.06 update on 06GRC power costs.xls Chart 3_Power Costs - Comparison bx Rbtl-Staff-Jt-PC_Electric Rev Req Model (2009 GRC) Rebuttal 2" xfId="6345" xr:uid="{00000000-0005-0000-0000-0000C2180000}"/>
    <cellStyle name="_VC 6.15.06 update on 06GRC power costs.xls Chart 3_Power Costs - Comparison bx Rbtl-Staff-Jt-PC_Electric Rev Req Model (2009 GRC) Rebuttal 2 2" xfId="6346" xr:uid="{00000000-0005-0000-0000-0000C3180000}"/>
    <cellStyle name="_VC 6.15.06 update on 06GRC power costs.xls Chart 3_Power Costs - Comparison bx Rbtl-Staff-Jt-PC_Electric Rev Req Model (2009 GRC) Rebuttal 3" xfId="6347" xr:uid="{00000000-0005-0000-0000-0000C4180000}"/>
    <cellStyle name="_VC 6.15.06 update on 06GRC power costs.xls Chart 3_Power Costs - Comparison bx Rbtl-Staff-Jt-PC_Electric Rev Req Model (2009 GRC) Rebuttal 4" xfId="6348" xr:uid="{00000000-0005-0000-0000-0000C5180000}"/>
    <cellStyle name="_VC 6.15.06 update on 06GRC power costs.xls Chart 3_Power Costs - Comparison bx Rbtl-Staff-Jt-PC_Electric Rev Req Model (2009 GRC) Rebuttal REmoval of New  WH Solar AdjustMI" xfId="6349" xr:uid="{00000000-0005-0000-0000-0000C6180000}"/>
    <cellStyle name="_VC 6.15.06 update on 06GRC power costs.xls Chart 3_Power Costs - Comparison bx Rbtl-Staff-Jt-PC_Electric Rev Req Model (2009 GRC) Rebuttal REmoval of New  WH Solar AdjustMI 2" xfId="6350" xr:uid="{00000000-0005-0000-0000-0000C7180000}"/>
    <cellStyle name="_VC 6.15.06 update on 06GRC power costs.xls Chart 3_Power Costs - Comparison bx Rbtl-Staff-Jt-PC_Electric Rev Req Model (2009 GRC) Rebuttal REmoval of New  WH Solar AdjustMI 2 2" xfId="6351" xr:uid="{00000000-0005-0000-0000-0000C8180000}"/>
    <cellStyle name="_VC 6.15.06 update on 06GRC power costs.xls Chart 3_Power Costs - Comparison bx Rbtl-Staff-Jt-PC_Electric Rev Req Model (2009 GRC) Rebuttal REmoval of New  WH Solar AdjustMI 3" xfId="6352" xr:uid="{00000000-0005-0000-0000-0000C9180000}"/>
    <cellStyle name="_VC 6.15.06 update on 06GRC power costs.xls Chart 3_Power Costs - Comparison bx Rbtl-Staff-Jt-PC_Electric Rev Req Model (2009 GRC) Rebuttal REmoval of New  WH Solar AdjustMI 4" xfId="6353" xr:uid="{00000000-0005-0000-0000-0000CA180000}"/>
    <cellStyle name="_VC 6.15.06 update on 06GRC power costs.xls Chart 3_Power Costs - Comparison bx Rbtl-Staff-Jt-PC_Electric Rev Req Model (2009 GRC) Revised 01-18-2010" xfId="6354" xr:uid="{00000000-0005-0000-0000-0000CB180000}"/>
    <cellStyle name="_VC 6.15.06 update on 06GRC power costs.xls Chart 3_Power Costs - Comparison bx Rbtl-Staff-Jt-PC_Electric Rev Req Model (2009 GRC) Revised 01-18-2010 2" xfId="6355" xr:uid="{00000000-0005-0000-0000-0000CC180000}"/>
    <cellStyle name="_VC 6.15.06 update on 06GRC power costs.xls Chart 3_Power Costs - Comparison bx Rbtl-Staff-Jt-PC_Electric Rev Req Model (2009 GRC) Revised 01-18-2010 2 2" xfId="6356" xr:uid="{00000000-0005-0000-0000-0000CD180000}"/>
    <cellStyle name="_VC 6.15.06 update on 06GRC power costs.xls Chart 3_Power Costs - Comparison bx Rbtl-Staff-Jt-PC_Electric Rev Req Model (2009 GRC) Revised 01-18-2010 3" xfId="6357" xr:uid="{00000000-0005-0000-0000-0000CE180000}"/>
    <cellStyle name="_VC 6.15.06 update on 06GRC power costs.xls Chart 3_Power Costs - Comparison bx Rbtl-Staff-Jt-PC_Electric Rev Req Model (2009 GRC) Revised 01-18-2010 4" xfId="6358" xr:uid="{00000000-0005-0000-0000-0000CF180000}"/>
    <cellStyle name="_VC 6.15.06 update on 06GRC power costs.xls Chart 3_Power Costs - Comparison bx Rbtl-Staff-Jt-PC_Final Order Electric EXHIBIT A-1" xfId="6359" xr:uid="{00000000-0005-0000-0000-0000D0180000}"/>
    <cellStyle name="_VC 6.15.06 update on 06GRC power costs.xls Chart 3_Power Costs - Comparison bx Rbtl-Staff-Jt-PC_Final Order Electric EXHIBIT A-1 2" xfId="6360" xr:uid="{00000000-0005-0000-0000-0000D1180000}"/>
    <cellStyle name="_VC 6.15.06 update on 06GRC power costs.xls Chart 3_Power Costs - Comparison bx Rbtl-Staff-Jt-PC_Final Order Electric EXHIBIT A-1 2 2" xfId="6361" xr:uid="{00000000-0005-0000-0000-0000D2180000}"/>
    <cellStyle name="_VC 6.15.06 update on 06GRC power costs.xls Chart 3_Power Costs - Comparison bx Rbtl-Staff-Jt-PC_Final Order Electric EXHIBIT A-1 3" xfId="6362" xr:uid="{00000000-0005-0000-0000-0000D3180000}"/>
    <cellStyle name="_VC 6.15.06 update on 06GRC power costs.xls Chart 3_Power Costs - Comparison bx Rbtl-Staff-Jt-PC_Final Order Electric EXHIBIT A-1 4" xfId="6363" xr:uid="{00000000-0005-0000-0000-0000D4180000}"/>
    <cellStyle name="_VC 6.15.06 update on 06GRC power costs.xls Chart 3_Production Adj 4.37" xfId="6364" xr:uid="{00000000-0005-0000-0000-0000D5180000}"/>
    <cellStyle name="_VC 6.15.06 update on 06GRC power costs.xls Chart 3_Production Adj 4.37 2" xfId="6365" xr:uid="{00000000-0005-0000-0000-0000D6180000}"/>
    <cellStyle name="_VC 6.15.06 update on 06GRC power costs.xls Chart 3_Production Adj 4.37 2 2" xfId="6366" xr:uid="{00000000-0005-0000-0000-0000D7180000}"/>
    <cellStyle name="_VC 6.15.06 update on 06GRC power costs.xls Chart 3_Production Adj 4.37 3" xfId="6367" xr:uid="{00000000-0005-0000-0000-0000D8180000}"/>
    <cellStyle name="_VC 6.15.06 update on 06GRC power costs.xls Chart 3_Purchased Power Adj 4.03" xfId="6368" xr:uid="{00000000-0005-0000-0000-0000D9180000}"/>
    <cellStyle name="_VC 6.15.06 update on 06GRC power costs.xls Chart 3_Purchased Power Adj 4.03 2" xfId="6369" xr:uid="{00000000-0005-0000-0000-0000DA180000}"/>
    <cellStyle name="_VC 6.15.06 update on 06GRC power costs.xls Chart 3_Purchased Power Adj 4.03 2 2" xfId="6370" xr:uid="{00000000-0005-0000-0000-0000DB180000}"/>
    <cellStyle name="_VC 6.15.06 update on 06GRC power costs.xls Chart 3_Purchased Power Adj 4.03 3" xfId="6371" xr:uid="{00000000-0005-0000-0000-0000DC180000}"/>
    <cellStyle name="_VC 6.15.06 update on 06GRC power costs.xls Chart 3_Rebuttal Power Costs" xfId="6372" xr:uid="{00000000-0005-0000-0000-0000DD180000}"/>
    <cellStyle name="_VC 6.15.06 update on 06GRC power costs.xls Chart 3_Rebuttal Power Costs 2" xfId="6373" xr:uid="{00000000-0005-0000-0000-0000DE180000}"/>
    <cellStyle name="_VC 6.15.06 update on 06GRC power costs.xls Chart 3_Rebuttal Power Costs 2 2" xfId="6374" xr:uid="{00000000-0005-0000-0000-0000DF180000}"/>
    <cellStyle name="_VC 6.15.06 update on 06GRC power costs.xls Chart 3_Rebuttal Power Costs 3" xfId="6375" xr:uid="{00000000-0005-0000-0000-0000E0180000}"/>
    <cellStyle name="_VC 6.15.06 update on 06GRC power costs.xls Chart 3_Rebuttal Power Costs 4" xfId="6376" xr:uid="{00000000-0005-0000-0000-0000E1180000}"/>
    <cellStyle name="_VC 6.15.06 update on 06GRC power costs.xls Chart 3_Rebuttal Power Costs_Adj Bench DR 3 for Initial Briefs (Electric)" xfId="6377" xr:uid="{00000000-0005-0000-0000-0000E2180000}"/>
    <cellStyle name="_VC 6.15.06 update on 06GRC power costs.xls Chart 3_Rebuttal Power Costs_Adj Bench DR 3 for Initial Briefs (Electric) 2" xfId="6378" xr:uid="{00000000-0005-0000-0000-0000E3180000}"/>
    <cellStyle name="_VC 6.15.06 update on 06GRC power costs.xls Chart 3_Rebuttal Power Costs_Adj Bench DR 3 for Initial Briefs (Electric) 2 2" xfId="6379" xr:uid="{00000000-0005-0000-0000-0000E4180000}"/>
    <cellStyle name="_VC 6.15.06 update on 06GRC power costs.xls Chart 3_Rebuttal Power Costs_Adj Bench DR 3 for Initial Briefs (Electric) 3" xfId="6380" xr:uid="{00000000-0005-0000-0000-0000E5180000}"/>
    <cellStyle name="_VC 6.15.06 update on 06GRC power costs.xls Chart 3_Rebuttal Power Costs_Adj Bench DR 3 for Initial Briefs (Electric) 4" xfId="6381" xr:uid="{00000000-0005-0000-0000-0000E6180000}"/>
    <cellStyle name="_VC 6.15.06 update on 06GRC power costs.xls Chart 3_Rebuttal Power Costs_Electric Rev Req Model (2009 GRC) Rebuttal" xfId="6382" xr:uid="{00000000-0005-0000-0000-0000E7180000}"/>
    <cellStyle name="_VC 6.15.06 update on 06GRC power costs.xls Chart 3_Rebuttal Power Costs_Electric Rev Req Model (2009 GRC) Rebuttal 2" xfId="6383" xr:uid="{00000000-0005-0000-0000-0000E8180000}"/>
    <cellStyle name="_VC 6.15.06 update on 06GRC power costs.xls Chart 3_Rebuttal Power Costs_Electric Rev Req Model (2009 GRC) Rebuttal 2 2" xfId="6384" xr:uid="{00000000-0005-0000-0000-0000E9180000}"/>
    <cellStyle name="_VC 6.15.06 update on 06GRC power costs.xls Chart 3_Rebuttal Power Costs_Electric Rev Req Model (2009 GRC) Rebuttal 3" xfId="6385" xr:uid="{00000000-0005-0000-0000-0000EA180000}"/>
    <cellStyle name="_VC 6.15.06 update on 06GRC power costs.xls Chart 3_Rebuttal Power Costs_Electric Rev Req Model (2009 GRC) Rebuttal 4" xfId="6386" xr:uid="{00000000-0005-0000-0000-0000EB180000}"/>
    <cellStyle name="_VC 6.15.06 update on 06GRC power costs.xls Chart 3_Rebuttal Power Costs_Electric Rev Req Model (2009 GRC) Rebuttal REmoval of New  WH Solar AdjustMI" xfId="6387" xr:uid="{00000000-0005-0000-0000-0000EC180000}"/>
    <cellStyle name="_VC 6.15.06 update on 06GRC power costs.xls Chart 3_Rebuttal Power Costs_Electric Rev Req Model (2009 GRC) Rebuttal REmoval of New  WH Solar AdjustMI 2" xfId="6388" xr:uid="{00000000-0005-0000-0000-0000ED180000}"/>
    <cellStyle name="_VC 6.15.06 update on 06GRC power costs.xls Chart 3_Rebuttal Power Costs_Electric Rev Req Model (2009 GRC) Rebuttal REmoval of New  WH Solar AdjustMI 2 2" xfId="6389" xr:uid="{00000000-0005-0000-0000-0000EE180000}"/>
    <cellStyle name="_VC 6.15.06 update on 06GRC power costs.xls Chart 3_Rebuttal Power Costs_Electric Rev Req Model (2009 GRC) Rebuttal REmoval of New  WH Solar AdjustMI 3" xfId="6390" xr:uid="{00000000-0005-0000-0000-0000EF180000}"/>
    <cellStyle name="_VC 6.15.06 update on 06GRC power costs.xls Chart 3_Rebuttal Power Costs_Electric Rev Req Model (2009 GRC) Rebuttal REmoval of New  WH Solar AdjustMI 4" xfId="6391" xr:uid="{00000000-0005-0000-0000-0000F0180000}"/>
    <cellStyle name="_VC 6.15.06 update on 06GRC power costs.xls Chart 3_Rebuttal Power Costs_Electric Rev Req Model (2009 GRC) Revised 01-18-2010" xfId="6392" xr:uid="{00000000-0005-0000-0000-0000F1180000}"/>
    <cellStyle name="_VC 6.15.06 update on 06GRC power costs.xls Chart 3_Rebuttal Power Costs_Electric Rev Req Model (2009 GRC) Revised 01-18-2010 2" xfId="6393" xr:uid="{00000000-0005-0000-0000-0000F2180000}"/>
    <cellStyle name="_VC 6.15.06 update on 06GRC power costs.xls Chart 3_Rebuttal Power Costs_Electric Rev Req Model (2009 GRC) Revised 01-18-2010 2 2" xfId="6394" xr:uid="{00000000-0005-0000-0000-0000F3180000}"/>
    <cellStyle name="_VC 6.15.06 update on 06GRC power costs.xls Chart 3_Rebuttal Power Costs_Electric Rev Req Model (2009 GRC) Revised 01-18-2010 3" xfId="6395" xr:uid="{00000000-0005-0000-0000-0000F4180000}"/>
    <cellStyle name="_VC 6.15.06 update on 06GRC power costs.xls Chart 3_Rebuttal Power Costs_Electric Rev Req Model (2009 GRC) Revised 01-18-2010 4" xfId="6396" xr:uid="{00000000-0005-0000-0000-0000F5180000}"/>
    <cellStyle name="_VC 6.15.06 update on 06GRC power costs.xls Chart 3_Rebuttal Power Costs_Final Order Electric EXHIBIT A-1" xfId="6397" xr:uid="{00000000-0005-0000-0000-0000F6180000}"/>
    <cellStyle name="_VC 6.15.06 update on 06GRC power costs.xls Chart 3_Rebuttal Power Costs_Final Order Electric EXHIBIT A-1 2" xfId="6398" xr:uid="{00000000-0005-0000-0000-0000F7180000}"/>
    <cellStyle name="_VC 6.15.06 update on 06GRC power costs.xls Chart 3_Rebuttal Power Costs_Final Order Electric EXHIBIT A-1 2 2" xfId="6399" xr:uid="{00000000-0005-0000-0000-0000F8180000}"/>
    <cellStyle name="_VC 6.15.06 update on 06GRC power costs.xls Chart 3_Rebuttal Power Costs_Final Order Electric EXHIBIT A-1 3" xfId="6400" xr:uid="{00000000-0005-0000-0000-0000F9180000}"/>
    <cellStyle name="_VC 6.15.06 update on 06GRC power costs.xls Chart 3_Rebuttal Power Costs_Final Order Electric EXHIBIT A-1 4" xfId="6401" xr:uid="{00000000-0005-0000-0000-0000FA180000}"/>
    <cellStyle name="_VC 6.15.06 update on 06GRC power costs.xls Chart 3_ROR &amp; CONV FACTOR" xfId="6402" xr:uid="{00000000-0005-0000-0000-0000FB180000}"/>
    <cellStyle name="_VC 6.15.06 update on 06GRC power costs.xls Chart 3_ROR &amp; CONV FACTOR 2" xfId="6403" xr:uid="{00000000-0005-0000-0000-0000FC180000}"/>
    <cellStyle name="_VC 6.15.06 update on 06GRC power costs.xls Chart 3_ROR &amp; CONV FACTOR 2 2" xfId="6404" xr:uid="{00000000-0005-0000-0000-0000FD180000}"/>
    <cellStyle name="_VC 6.15.06 update on 06GRC power costs.xls Chart 3_ROR &amp; CONV FACTOR 3" xfId="6405" xr:uid="{00000000-0005-0000-0000-0000FE180000}"/>
    <cellStyle name="_VC 6.15.06 update on 06GRC power costs.xls Chart 3_ROR 5.02" xfId="6406" xr:uid="{00000000-0005-0000-0000-0000FF180000}"/>
    <cellStyle name="_VC 6.15.06 update on 06GRC power costs.xls Chart 3_ROR 5.02 2" xfId="6407" xr:uid="{00000000-0005-0000-0000-000000190000}"/>
    <cellStyle name="_VC 6.15.06 update on 06GRC power costs.xls Chart 3_ROR 5.02 2 2" xfId="6408" xr:uid="{00000000-0005-0000-0000-000001190000}"/>
    <cellStyle name="_VC 6.15.06 update on 06GRC power costs.xls Chart 3_ROR 5.02 3" xfId="6409" xr:uid="{00000000-0005-0000-0000-000002190000}"/>
    <cellStyle name="_VC 6.15.06 update on 06GRC power costs.xls Chart 3_Wind Integration 10GRC" xfId="6410" xr:uid="{00000000-0005-0000-0000-000003190000}"/>
    <cellStyle name="_VC 6.15.06 update on 06GRC power costs.xls Chart 3_Wind Integration 10GRC 2" xfId="6411" xr:uid="{00000000-0005-0000-0000-000004190000}"/>
    <cellStyle name="_Worksheet" xfId="6412" xr:uid="{00000000-0005-0000-0000-000005190000}"/>
    <cellStyle name="_Worksheet 2" xfId="6413" xr:uid="{00000000-0005-0000-0000-000006190000}"/>
    <cellStyle name="_Worksheet_Chelan PUD Power Costs (8-10)" xfId="6414" xr:uid="{00000000-0005-0000-0000-000007190000}"/>
    <cellStyle name="_Worksheet_NIM Summary" xfId="6415" xr:uid="{00000000-0005-0000-0000-000008190000}"/>
    <cellStyle name="_Worksheet_NIM Summary 2" xfId="6416" xr:uid="{00000000-0005-0000-0000-000009190000}"/>
    <cellStyle name="_Worksheet_Transmission Workbook for May BOD" xfId="6417" xr:uid="{00000000-0005-0000-0000-00000A190000}"/>
    <cellStyle name="_Worksheet_Transmission Workbook for May BOD 2" xfId="6418" xr:uid="{00000000-0005-0000-0000-00000B190000}"/>
    <cellStyle name="_Worksheet_Wind Integration 10GRC" xfId="6419" xr:uid="{00000000-0005-0000-0000-00000C190000}"/>
    <cellStyle name="_Worksheet_Wind Integration 10GRC 2" xfId="6420" xr:uid="{00000000-0005-0000-0000-00000D190000}"/>
    <cellStyle name="0,0_x000d__x000a_NA_x000d__x000a_" xfId="6421" xr:uid="{00000000-0005-0000-0000-00000E190000}"/>
    <cellStyle name="0,0_x000d__x000a_NA_x000d__x000a_ 2" xfId="6422" xr:uid="{00000000-0005-0000-0000-00000F190000}"/>
    <cellStyle name="0000" xfId="6423" xr:uid="{00000000-0005-0000-0000-000010190000}"/>
    <cellStyle name="000000" xfId="6424" xr:uid="{00000000-0005-0000-0000-000011190000}"/>
    <cellStyle name="14BLIN - Style8" xfId="6425" xr:uid="{00000000-0005-0000-0000-000012190000}"/>
    <cellStyle name="14-BT - Style1" xfId="6426" xr:uid="{00000000-0005-0000-0000-000013190000}"/>
    <cellStyle name="20% - Accent1 2" xfId="6427" xr:uid="{00000000-0005-0000-0000-000014190000}"/>
    <cellStyle name="20% - Accent1 2 2" xfId="6428" xr:uid="{00000000-0005-0000-0000-000015190000}"/>
    <cellStyle name="20% - Accent1 2 2 2" xfId="6429" xr:uid="{00000000-0005-0000-0000-000016190000}"/>
    <cellStyle name="20% - Accent1 2 2 3" xfId="6430" xr:uid="{00000000-0005-0000-0000-000017190000}"/>
    <cellStyle name="20% - Accent1 2 3" xfId="6431" xr:uid="{00000000-0005-0000-0000-000018190000}"/>
    <cellStyle name="20% - Accent1 2 3 2" xfId="6432" xr:uid="{00000000-0005-0000-0000-000019190000}"/>
    <cellStyle name="20% - Accent1 2 4" xfId="6433" xr:uid="{00000000-0005-0000-0000-00001A190000}"/>
    <cellStyle name="20% - Accent1 2 4 2" xfId="6434" xr:uid="{00000000-0005-0000-0000-00001B190000}"/>
    <cellStyle name="20% - Accent1 2 5" xfId="6435" xr:uid="{00000000-0005-0000-0000-00001C190000}"/>
    <cellStyle name="20% - Accent1 2_2009 GRC Compl Filing - Exhibit D" xfId="6436" xr:uid="{00000000-0005-0000-0000-00001D190000}"/>
    <cellStyle name="20% - Accent1 3" xfId="6437" xr:uid="{00000000-0005-0000-0000-00001E190000}"/>
    <cellStyle name="20% - Accent1 3 2" xfId="6438" xr:uid="{00000000-0005-0000-0000-00001F190000}"/>
    <cellStyle name="20% - Accent1 3 3" xfId="6439" xr:uid="{00000000-0005-0000-0000-000020190000}"/>
    <cellStyle name="20% - Accent1 3 4" xfId="6440" xr:uid="{00000000-0005-0000-0000-000021190000}"/>
    <cellStyle name="20% - Accent1 4" xfId="6441" xr:uid="{00000000-0005-0000-0000-000022190000}"/>
    <cellStyle name="20% - Accent1 4 2" xfId="6442" xr:uid="{00000000-0005-0000-0000-000023190000}"/>
    <cellStyle name="20% - Accent1 4 2 2" xfId="6443" xr:uid="{00000000-0005-0000-0000-000024190000}"/>
    <cellStyle name="20% - Accent1 4 2 3" xfId="6444" xr:uid="{00000000-0005-0000-0000-000025190000}"/>
    <cellStyle name="20% - Accent1 4 2 4" xfId="6445" xr:uid="{00000000-0005-0000-0000-000026190000}"/>
    <cellStyle name="20% - Accent1 4 3" xfId="6446" xr:uid="{00000000-0005-0000-0000-000027190000}"/>
    <cellStyle name="20% - Accent1 4 3 2" xfId="6447" xr:uid="{00000000-0005-0000-0000-000028190000}"/>
    <cellStyle name="20% - Accent1 4 4" xfId="6448" xr:uid="{00000000-0005-0000-0000-000029190000}"/>
    <cellStyle name="20% - Accent1 4 5" xfId="6449" xr:uid="{00000000-0005-0000-0000-00002A190000}"/>
    <cellStyle name="20% - Accent1 4 6" xfId="6450" xr:uid="{00000000-0005-0000-0000-00002B190000}"/>
    <cellStyle name="20% - Accent1 4 7" xfId="6451" xr:uid="{00000000-0005-0000-0000-00002C190000}"/>
    <cellStyle name="20% - Accent1 4 8" xfId="6452" xr:uid="{00000000-0005-0000-0000-00002D190000}"/>
    <cellStyle name="20% - Accent1 5" xfId="6453" xr:uid="{00000000-0005-0000-0000-00002E190000}"/>
    <cellStyle name="20% - Accent1 5 2" xfId="6454" xr:uid="{00000000-0005-0000-0000-00002F190000}"/>
    <cellStyle name="20% - Accent1 6" xfId="6455" xr:uid="{00000000-0005-0000-0000-000030190000}"/>
    <cellStyle name="20% - Accent1 7" xfId="6456" xr:uid="{00000000-0005-0000-0000-000031190000}"/>
    <cellStyle name="20% - Accent1 8" xfId="6457" xr:uid="{00000000-0005-0000-0000-000032190000}"/>
    <cellStyle name="20% - Accent1 9" xfId="6458" xr:uid="{00000000-0005-0000-0000-000033190000}"/>
    <cellStyle name="20% - Accent2 2" xfId="6459" xr:uid="{00000000-0005-0000-0000-000034190000}"/>
    <cellStyle name="20% - Accent2 2 2" xfId="6460" xr:uid="{00000000-0005-0000-0000-000035190000}"/>
    <cellStyle name="20% - Accent2 2 2 2" xfId="6461" xr:uid="{00000000-0005-0000-0000-000036190000}"/>
    <cellStyle name="20% - Accent2 2 2 3" xfId="6462" xr:uid="{00000000-0005-0000-0000-000037190000}"/>
    <cellStyle name="20% - Accent2 2 3" xfId="6463" xr:uid="{00000000-0005-0000-0000-000038190000}"/>
    <cellStyle name="20% - Accent2 2 3 2" xfId="6464" xr:uid="{00000000-0005-0000-0000-000039190000}"/>
    <cellStyle name="20% - Accent2 2 4" xfId="6465" xr:uid="{00000000-0005-0000-0000-00003A190000}"/>
    <cellStyle name="20% - Accent2 2 4 2" xfId="6466" xr:uid="{00000000-0005-0000-0000-00003B190000}"/>
    <cellStyle name="20% - Accent2 2 5" xfId="6467" xr:uid="{00000000-0005-0000-0000-00003C190000}"/>
    <cellStyle name="20% - Accent2 2_2009 GRC Compl Filing - Exhibit D" xfId="6468" xr:uid="{00000000-0005-0000-0000-00003D190000}"/>
    <cellStyle name="20% - Accent2 3" xfId="6469" xr:uid="{00000000-0005-0000-0000-00003E190000}"/>
    <cellStyle name="20% - Accent2 3 2" xfId="6470" xr:uid="{00000000-0005-0000-0000-00003F190000}"/>
    <cellStyle name="20% - Accent2 3 3" xfId="6471" xr:uid="{00000000-0005-0000-0000-000040190000}"/>
    <cellStyle name="20% - Accent2 3 4" xfId="6472" xr:uid="{00000000-0005-0000-0000-000041190000}"/>
    <cellStyle name="20% - Accent2 4" xfId="6473" xr:uid="{00000000-0005-0000-0000-000042190000}"/>
    <cellStyle name="20% - Accent2 4 2" xfId="6474" xr:uid="{00000000-0005-0000-0000-000043190000}"/>
    <cellStyle name="20% - Accent2 4 2 2" xfId="6475" xr:uid="{00000000-0005-0000-0000-000044190000}"/>
    <cellStyle name="20% - Accent2 4 2 3" xfId="6476" xr:uid="{00000000-0005-0000-0000-000045190000}"/>
    <cellStyle name="20% - Accent2 4 2 4" xfId="6477" xr:uid="{00000000-0005-0000-0000-000046190000}"/>
    <cellStyle name="20% - Accent2 4 3" xfId="6478" xr:uid="{00000000-0005-0000-0000-000047190000}"/>
    <cellStyle name="20% - Accent2 4 3 2" xfId="6479" xr:uid="{00000000-0005-0000-0000-000048190000}"/>
    <cellStyle name="20% - Accent2 4 4" xfId="6480" xr:uid="{00000000-0005-0000-0000-000049190000}"/>
    <cellStyle name="20% - Accent2 4 5" xfId="6481" xr:uid="{00000000-0005-0000-0000-00004A190000}"/>
    <cellStyle name="20% - Accent2 4 6" xfId="6482" xr:uid="{00000000-0005-0000-0000-00004B190000}"/>
    <cellStyle name="20% - Accent2 4 7" xfId="6483" xr:uid="{00000000-0005-0000-0000-00004C190000}"/>
    <cellStyle name="20% - Accent2 4 8" xfId="6484" xr:uid="{00000000-0005-0000-0000-00004D190000}"/>
    <cellStyle name="20% - Accent2 5" xfId="6485" xr:uid="{00000000-0005-0000-0000-00004E190000}"/>
    <cellStyle name="20% - Accent2 5 2" xfId="6486" xr:uid="{00000000-0005-0000-0000-00004F190000}"/>
    <cellStyle name="20% - Accent2 6" xfId="6487" xr:uid="{00000000-0005-0000-0000-000050190000}"/>
    <cellStyle name="20% - Accent2 7" xfId="6488" xr:uid="{00000000-0005-0000-0000-000051190000}"/>
    <cellStyle name="20% - Accent2 8" xfId="6489" xr:uid="{00000000-0005-0000-0000-000052190000}"/>
    <cellStyle name="20% - Accent2 9" xfId="6490" xr:uid="{00000000-0005-0000-0000-000053190000}"/>
    <cellStyle name="20% - Accent3 2" xfId="6491" xr:uid="{00000000-0005-0000-0000-000054190000}"/>
    <cellStyle name="20% - Accent3 2 2" xfId="6492" xr:uid="{00000000-0005-0000-0000-000055190000}"/>
    <cellStyle name="20% - Accent3 2 2 2" xfId="6493" xr:uid="{00000000-0005-0000-0000-000056190000}"/>
    <cellStyle name="20% - Accent3 2 2 3" xfId="6494" xr:uid="{00000000-0005-0000-0000-000057190000}"/>
    <cellStyle name="20% - Accent3 2 3" xfId="6495" xr:uid="{00000000-0005-0000-0000-000058190000}"/>
    <cellStyle name="20% - Accent3 2 3 2" xfId="6496" xr:uid="{00000000-0005-0000-0000-000059190000}"/>
    <cellStyle name="20% - Accent3 2 4" xfId="6497" xr:uid="{00000000-0005-0000-0000-00005A190000}"/>
    <cellStyle name="20% - Accent3 2 4 2" xfId="6498" xr:uid="{00000000-0005-0000-0000-00005B190000}"/>
    <cellStyle name="20% - Accent3 2 5" xfId="6499" xr:uid="{00000000-0005-0000-0000-00005C190000}"/>
    <cellStyle name="20% - Accent3 2_2009 GRC Compl Filing - Exhibit D" xfId="6500" xr:uid="{00000000-0005-0000-0000-00005D190000}"/>
    <cellStyle name="20% - Accent3 3" xfId="6501" xr:uid="{00000000-0005-0000-0000-00005E190000}"/>
    <cellStyle name="20% - Accent3 3 2" xfId="6502" xr:uid="{00000000-0005-0000-0000-00005F190000}"/>
    <cellStyle name="20% - Accent3 3 3" xfId="6503" xr:uid="{00000000-0005-0000-0000-000060190000}"/>
    <cellStyle name="20% - Accent3 3 4" xfId="6504" xr:uid="{00000000-0005-0000-0000-000061190000}"/>
    <cellStyle name="20% - Accent3 4" xfId="6505" xr:uid="{00000000-0005-0000-0000-000062190000}"/>
    <cellStyle name="20% - Accent3 4 2" xfId="6506" xr:uid="{00000000-0005-0000-0000-000063190000}"/>
    <cellStyle name="20% - Accent3 4 2 2" xfId="6507" xr:uid="{00000000-0005-0000-0000-000064190000}"/>
    <cellStyle name="20% - Accent3 4 2 3" xfId="6508" xr:uid="{00000000-0005-0000-0000-000065190000}"/>
    <cellStyle name="20% - Accent3 4 2 4" xfId="6509" xr:uid="{00000000-0005-0000-0000-000066190000}"/>
    <cellStyle name="20% - Accent3 4 3" xfId="6510" xr:uid="{00000000-0005-0000-0000-000067190000}"/>
    <cellStyle name="20% - Accent3 4 3 2" xfId="6511" xr:uid="{00000000-0005-0000-0000-000068190000}"/>
    <cellStyle name="20% - Accent3 4 4" xfId="6512" xr:uid="{00000000-0005-0000-0000-000069190000}"/>
    <cellStyle name="20% - Accent3 4 5" xfId="6513" xr:uid="{00000000-0005-0000-0000-00006A190000}"/>
    <cellStyle name="20% - Accent3 4 6" xfId="6514" xr:uid="{00000000-0005-0000-0000-00006B190000}"/>
    <cellStyle name="20% - Accent3 4 7" xfId="6515" xr:uid="{00000000-0005-0000-0000-00006C190000}"/>
    <cellStyle name="20% - Accent3 4 8" xfId="6516" xr:uid="{00000000-0005-0000-0000-00006D190000}"/>
    <cellStyle name="20% - Accent3 5" xfId="6517" xr:uid="{00000000-0005-0000-0000-00006E190000}"/>
    <cellStyle name="20% - Accent3 5 2" xfId="6518" xr:uid="{00000000-0005-0000-0000-00006F190000}"/>
    <cellStyle name="20% - Accent3 6" xfId="6519" xr:uid="{00000000-0005-0000-0000-000070190000}"/>
    <cellStyle name="20% - Accent3 7" xfId="6520" xr:uid="{00000000-0005-0000-0000-000071190000}"/>
    <cellStyle name="20% - Accent3 8" xfId="6521" xr:uid="{00000000-0005-0000-0000-000072190000}"/>
    <cellStyle name="20% - Accent3 9" xfId="6522" xr:uid="{00000000-0005-0000-0000-000073190000}"/>
    <cellStyle name="20% - Accent4 2" xfId="6523" xr:uid="{00000000-0005-0000-0000-000074190000}"/>
    <cellStyle name="20% - Accent4 2 2" xfId="6524" xr:uid="{00000000-0005-0000-0000-000075190000}"/>
    <cellStyle name="20% - Accent4 2 2 2" xfId="6525" xr:uid="{00000000-0005-0000-0000-000076190000}"/>
    <cellStyle name="20% - Accent4 2 2 3" xfId="6526" xr:uid="{00000000-0005-0000-0000-000077190000}"/>
    <cellStyle name="20% - Accent4 2 3" xfId="6527" xr:uid="{00000000-0005-0000-0000-000078190000}"/>
    <cellStyle name="20% - Accent4 2 3 2" xfId="6528" xr:uid="{00000000-0005-0000-0000-000079190000}"/>
    <cellStyle name="20% - Accent4 2 4" xfId="6529" xr:uid="{00000000-0005-0000-0000-00007A190000}"/>
    <cellStyle name="20% - Accent4 2 4 2" xfId="6530" xr:uid="{00000000-0005-0000-0000-00007B190000}"/>
    <cellStyle name="20% - Accent4 2 5" xfId="6531" xr:uid="{00000000-0005-0000-0000-00007C190000}"/>
    <cellStyle name="20% - Accent4 2_2009 GRC Compl Filing - Exhibit D" xfId="6532" xr:uid="{00000000-0005-0000-0000-00007D190000}"/>
    <cellStyle name="20% - Accent4 3" xfId="6533" xr:uid="{00000000-0005-0000-0000-00007E190000}"/>
    <cellStyle name="20% - Accent4 3 2" xfId="6534" xr:uid="{00000000-0005-0000-0000-00007F190000}"/>
    <cellStyle name="20% - Accent4 3 3" xfId="6535" xr:uid="{00000000-0005-0000-0000-000080190000}"/>
    <cellStyle name="20% - Accent4 3 4" xfId="6536" xr:uid="{00000000-0005-0000-0000-000081190000}"/>
    <cellStyle name="20% - Accent4 4" xfId="6537" xr:uid="{00000000-0005-0000-0000-000082190000}"/>
    <cellStyle name="20% - Accent4 4 2" xfId="6538" xr:uid="{00000000-0005-0000-0000-000083190000}"/>
    <cellStyle name="20% - Accent4 4 2 2" xfId="6539" xr:uid="{00000000-0005-0000-0000-000084190000}"/>
    <cellStyle name="20% - Accent4 4 2 3" xfId="6540" xr:uid="{00000000-0005-0000-0000-000085190000}"/>
    <cellStyle name="20% - Accent4 4 2 4" xfId="6541" xr:uid="{00000000-0005-0000-0000-000086190000}"/>
    <cellStyle name="20% - Accent4 4 3" xfId="6542" xr:uid="{00000000-0005-0000-0000-000087190000}"/>
    <cellStyle name="20% - Accent4 4 3 2" xfId="6543" xr:uid="{00000000-0005-0000-0000-000088190000}"/>
    <cellStyle name="20% - Accent4 4 4" xfId="6544" xr:uid="{00000000-0005-0000-0000-000089190000}"/>
    <cellStyle name="20% - Accent4 4 5" xfId="6545" xr:uid="{00000000-0005-0000-0000-00008A190000}"/>
    <cellStyle name="20% - Accent4 4 6" xfId="6546" xr:uid="{00000000-0005-0000-0000-00008B190000}"/>
    <cellStyle name="20% - Accent4 4 7" xfId="6547" xr:uid="{00000000-0005-0000-0000-00008C190000}"/>
    <cellStyle name="20% - Accent4 4 8" xfId="6548" xr:uid="{00000000-0005-0000-0000-00008D190000}"/>
    <cellStyle name="20% - Accent4 5" xfId="6549" xr:uid="{00000000-0005-0000-0000-00008E190000}"/>
    <cellStyle name="20% - Accent4 5 2" xfId="6550" xr:uid="{00000000-0005-0000-0000-00008F190000}"/>
    <cellStyle name="20% - Accent4 6" xfId="6551" xr:uid="{00000000-0005-0000-0000-000090190000}"/>
    <cellStyle name="20% - Accent4 7" xfId="6552" xr:uid="{00000000-0005-0000-0000-000091190000}"/>
    <cellStyle name="20% - Accent4 8" xfId="6553" xr:uid="{00000000-0005-0000-0000-000092190000}"/>
    <cellStyle name="20% - Accent4 9" xfId="6554" xr:uid="{00000000-0005-0000-0000-000093190000}"/>
    <cellStyle name="20% - Accent5 2" xfId="6555" xr:uid="{00000000-0005-0000-0000-000094190000}"/>
    <cellStyle name="20% - Accent5 2 2" xfId="6556" xr:uid="{00000000-0005-0000-0000-000095190000}"/>
    <cellStyle name="20% - Accent5 2 2 2" xfId="6557" xr:uid="{00000000-0005-0000-0000-000096190000}"/>
    <cellStyle name="20% - Accent5 2 2 3" xfId="6558" xr:uid="{00000000-0005-0000-0000-000097190000}"/>
    <cellStyle name="20% - Accent5 2 3" xfId="6559" xr:uid="{00000000-0005-0000-0000-000098190000}"/>
    <cellStyle name="20% - Accent5 2 3 2" xfId="6560" xr:uid="{00000000-0005-0000-0000-000099190000}"/>
    <cellStyle name="20% - Accent5 2 4" xfId="6561" xr:uid="{00000000-0005-0000-0000-00009A190000}"/>
    <cellStyle name="20% - Accent5 2_2009 GRC Compl Filing - Exhibit D" xfId="6562" xr:uid="{00000000-0005-0000-0000-00009B190000}"/>
    <cellStyle name="20% - Accent5 3" xfId="6563" xr:uid="{00000000-0005-0000-0000-00009C190000}"/>
    <cellStyle name="20% - Accent5 3 2" xfId="6564" xr:uid="{00000000-0005-0000-0000-00009D190000}"/>
    <cellStyle name="20% - Accent5 3 3" xfId="6565" xr:uid="{00000000-0005-0000-0000-00009E190000}"/>
    <cellStyle name="20% - Accent5 3 4" xfId="6566" xr:uid="{00000000-0005-0000-0000-00009F190000}"/>
    <cellStyle name="20% - Accent5 4" xfId="6567" xr:uid="{00000000-0005-0000-0000-0000A0190000}"/>
    <cellStyle name="20% - Accent5 4 2" xfId="6568" xr:uid="{00000000-0005-0000-0000-0000A1190000}"/>
    <cellStyle name="20% - Accent5 4 3" xfId="6569" xr:uid="{00000000-0005-0000-0000-0000A2190000}"/>
    <cellStyle name="20% - Accent5 4 4" xfId="6570" xr:uid="{00000000-0005-0000-0000-0000A3190000}"/>
    <cellStyle name="20% - Accent5 5" xfId="6571" xr:uid="{00000000-0005-0000-0000-0000A4190000}"/>
    <cellStyle name="20% - Accent5 5 2" xfId="6572" xr:uid="{00000000-0005-0000-0000-0000A5190000}"/>
    <cellStyle name="20% - Accent5 6" xfId="6573" xr:uid="{00000000-0005-0000-0000-0000A6190000}"/>
    <cellStyle name="20% - Accent5 6 2" xfId="6574" xr:uid="{00000000-0005-0000-0000-0000A7190000}"/>
    <cellStyle name="20% - Accent5 7" xfId="6575" xr:uid="{00000000-0005-0000-0000-0000A8190000}"/>
    <cellStyle name="20% - Accent5 8" xfId="6576" xr:uid="{00000000-0005-0000-0000-0000A9190000}"/>
    <cellStyle name="20% - Accent5 9" xfId="6577" xr:uid="{00000000-0005-0000-0000-0000AA190000}"/>
    <cellStyle name="20% - Accent6 2" xfId="6578" xr:uid="{00000000-0005-0000-0000-0000AB190000}"/>
    <cellStyle name="20% - Accent6 2 2" xfId="6579" xr:uid="{00000000-0005-0000-0000-0000AC190000}"/>
    <cellStyle name="20% - Accent6 2 2 2" xfId="6580" xr:uid="{00000000-0005-0000-0000-0000AD190000}"/>
    <cellStyle name="20% - Accent6 2 2 3" xfId="6581" xr:uid="{00000000-0005-0000-0000-0000AE190000}"/>
    <cellStyle name="20% - Accent6 2 3" xfId="6582" xr:uid="{00000000-0005-0000-0000-0000AF190000}"/>
    <cellStyle name="20% - Accent6 2 3 2" xfId="6583" xr:uid="{00000000-0005-0000-0000-0000B0190000}"/>
    <cellStyle name="20% - Accent6 2 4" xfId="6584" xr:uid="{00000000-0005-0000-0000-0000B1190000}"/>
    <cellStyle name="20% - Accent6 2 4 2" xfId="6585" xr:uid="{00000000-0005-0000-0000-0000B2190000}"/>
    <cellStyle name="20% - Accent6 2 5" xfId="6586" xr:uid="{00000000-0005-0000-0000-0000B3190000}"/>
    <cellStyle name="20% - Accent6 2_2009 GRC Compl Filing - Exhibit D" xfId="6587" xr:uid="{00000000-0005-0000-0000-0000B4190000}"/>
    <cellStyle name="20% - Accent6 3" xfId="6588" xr:uid="{00000000-0005-0000-0000-0000B5190000}"/>
    <cellStyle name="20% - Accent6 3 2" xfId="6589" xr:uid="{00000000-0005-0000-0000-0000B6190000}"/>
    <cellStyle name="20% - Accent6 3 3" xfId="6590" xr:uid="{00000000-0005-0000-0000-0000B7190000}"/>
    <cellStyle name="20% - Accent6 3 4" xfId="6591" xr:uid="{00000000-0005-0000-0000-0000B8190000}"/>
    <cellStyle name="20% - Accent6 4" xfId="6592" xr:uid="{00000000-0005-0000-0000-0000B9190000}"/>
    <cellStyle name="20% - Accent6 4 2" xfId="6593" xr:uid="{00000000-0005-0000-0000-0000BA190000}"/>
    <cellStyle name="20% - Accent6 4 2 2" xfId="6594" xr:uid="{00000000-0005-0000-0000-0000BB190000}"/>
    <cellStyle name="20% - Accent6 4 2 3" xfId="6595" xr:uid="{00000000-0005-0000-0000-0000BC190000}"/>
    <cellStyle name="20% - Accent6 4 2 4" xfId="6596" xr:uid="{00000000-0005-0000-0000-0000BD190000}"/>
    <cellStyle name="20% - Accent6 4 3" xfId="6597" xr:uid="{00000000-0005-0000-0000-0000BE190000}"/>
    <cellStyle name="20% - Accent6 4 3 2" xfId="6598" xr:uid="{00000000-0005-0000-0000-0000BF190000}"/>
    <cellStyle name="20% - Accent6 4 4" xfId="6599" xr:uid="{00000000-0005-0000-0000-0000C0190000}"/>
    <cellStyle name="20% - Accent6 4 5" xfId="6600" xr:uid="{00000000-0005-0000-0000-0000C1190000}"/>
    <cellStyle name="20% - Accent6 4 6" xfId="6601" xr:uid="{00000000-0005-0000-0000-0000C2190000}"/>
    <cellStyle name="20% - Accent6 4 7" xfId="6602" xr:uid="{00000000-0005-0000-0000-0000C3190000}"/>
    <cellStyle name="20% - Accent6 4 8" xfId="6603" xr:uid="{00000000-0005-0000-0000-0000C4190000}"/>
    <cellStyle name="20% - Accent6 5" xfId="6604" xr:uid="{00000000-0005-0000-0000-0000C5190000}"/>
    <cellStyle name="20% - Accent6 5 2" xfId="6605" xr:uid="{00000000-0005-0000-0000-0000C6190000}"/>
    <cellStyle name="20% - Accent6 6" xfId="6606" xr:uid="{00000000-0005-0000-0000-0000C7190000}"/>
    <cellStyle name="20% - Accent6 7" xfId="6607" xr:uid="{00000000-0005-0000-0000-0000C8190000}"/>
    <cellStyle name="20% - Accent6 8" xfId="6608" xr:uid="{00000000-0005-0000-0000-0000C9190000}"/>
    <cellStyle name="20% - Accent6 9" xfId="6609" xr:uid="{00000000-0005-0000-0000-0000CA190000}"/>
    <cellStyle name="40% - Accent1 2" xfId="6610" xr:uid="{00000000-0005-0000-0000-0000CB190000}"/>
    <cellStyle name="40% - Accent1 2 2" xfId="6611" xr:uid="{00000000-0005-0000-0000-0000CC190000}"/>
    <cellStyle name="40% - Accent1 2 2 2" xfId="6612" xr:uid="{00000000-0005-0000-0000-0000CD190000}"/>
    <cellStyle name="40% - Accent1 2 2 3" xfId="6613" xr:uid="{00000000-0005-0000-0000-0000CE190000}"/>
    <cellStyle name="40% - Accent1 2 3" xfId="6614" xr:uid="{00000000-0005-0000-0000-0000CF190000}"/>
    <cellStyle name="40% - Accent1 2 3 2" xfId="6615" xr:uid="{00000000-0005-0000-0000-0000D0190000}"/>
    <cellStyle name="40% - Accent1 2 4" xfId="6616" xr:uid="{00000000-0005-0000-0000-0000D1190000}"/>
    <cellStyle name="40% - Accent1 2 4 2" xfId="6617" xr:uid="{00000000-0005-0000-0000-0000D2190000}"/>
    <cellStyle name="40% - Accent1 2 5" xfId="6618" xr:uid="{00000000-0005-0000-0000-0000D3190000}"/>
    <cellStyle name="40% - Accent1 2_2009 GRC Compl Filing - Exhibit D" xfId="6619" xr:uid="{00000000-0005-0000-0000-0000D4190000}"/>
    <cellStyle name="40% - Accent1 3" xfId="6620" xr:uid="{00000000-0005-0000-0000-0000D5190000}"/>
    <cellStyle name="40% - Accent1 3 2" xfId="6621" xr:uid="{00000000-0005-0000-0000-0000D6190000}"/>
    <cellStyle name="40% - Accent1 3 3" xfId="6622" xr:uid="{00000000-0005-0000-0000-0000D7190000}"/>
    <cellStyle name="40% - Accent1 3 4" xfId="6623" xr:uid="{00000000-0005-0000-0000-0000D8190000}"/>
    <cellStyle name="40% - Accent1 4" xfId="6624" xr:uid="{00000000-0005-0000-0000-0000D9190000}"/>
    <cellStyle name="40% - Accent1 4 2" xfId="6625" xr:uid="{00000000-0005-0000-0000-0000DA190000}"/>
    <cellStyle name="40% - Accent1 4 2 2" xfId="6626" xr:uid="{00000000-0005-0000-0000-0000DB190000}"/>
    <cellStyle name="40% - Accent1 4 2 3" xfId="6627" xr:uid="{00000000-0005-0000-0000-0000DC190000}"/>
    <cellStyle name="40% - Accent1 4 2 4" xfId="6628" xr:uid="{00000000-0005-0000-0000-0000DD190000}"/>
    <cellStyle name="40% - Accent1 4 3" xfId="6629" xr:uid="{00000000-0005-0000-0000-0000DE190000}"/>
    <cellStyle name="40% - Accent1 4 3 2" xfId="6630" xr:uid="{00000000-0005-0000-0000-0000DF190000}"/>
    <cellStyle name="40% - Accent1 4 4" xfId="6631" xr:uid="{00000000-0005-0000-0000-0000E0190000}"/>
    <cellStyle name="40% - Accent1 4 5" xfId="6632" xr:uid="{00000000-0005-0000-0000-0000E1190000}"/>
    <cellStyle name="40% - Accent1 4 6" xfId="6633" xr:uid="{00000000-0005-0000-0000-0000E2190000}"/>
    <cellStyle name="40% - Accent1 4 7" xfId="6634" xr:uid="{00000000-0005-0000-0000-0000E3190000}"/>
    <cellStyle name="40% - Accent1 4 8" xfId="6635" xr:uid="{00000000-0005-0000-0000-0000E4190000}"/>
    <cellStyle name="40% - Accent1 5" xfId="6636" xr:uid="{00000000-0005-0000-0000-0000E5190000}"/>
    <cellStyle name="40% - Accent1 5 2" xfId="6637" xr:uid="{00000000-0005-0000-0000-0000E6190000}"/>
    <cellStyle name="40% - Accent1 6" xfId="6638" xr:uid="{00000000-0005-0000-0000-0000E7190000}"/>
    <cellStyle name="40% - Accent1 7" xfId="6639" xr:uid="{00000000-0005-0000-0000-0000E8190000}"/>
    <cellStyle name="40% - Accent1 8" xfId="6640" xr:uid="{00000000-0005-0000-0000-0000E9190000}"/>
    <cellStyle name="40% - Accent1 9" xfId="6641" xr:uid="{00000000-0005-0000-0000-0000EA190000}"/>
    <cellStyle name="40% - Accent2 2" xfId="6642" xr:uid="{00000000-0005-0000-0000-0000EB190000}"/>
    <cellStyle name="40% - Accent2 2 2" xfId="6643" xr:uid="{00000000-0005-0000-0000-0000EC190000}"/>
    <cellStyle name="40% - Accent2 2 2 2" xfId="6644" xr:uid="{00000000-0005-0000-0000-0000ED190000}"/>
    <cellStyle name="40% - Accent2 2 2 3" xfId="6645" xr:uid="{00000000-0005-0000-0000-0000EE190000}"/>
    <cellStyle name="40% - Accent2 2 3" xfId="6646" xr:uid="{00000000-0005-0000-0000-0000EF190000}"/>
    <cellStyle name="40% - Accent2 2 3 2" xfId="6647" xr:uid="{00000000-0005-0000-0000-0000F0190000}"/>
    <cellStyle name="40% - Accent2 2 4" xfId="6648" xr:uid="{00000000-0005-0000-0000-0000F1190000}"/>
    <cellStyle name="40% - Accent2 2_2009 GRC Compl Filing - Exhibit D" xfId="6649" xr:uid="{00000000-0005-0000-0000-0000F2190000}"/>
    <cellStyle name="40% - Accent2 3" xfId="6650" xr:uid="{00000000-0005-0000-0000-0000F3190000}"/>
    <cellStyle name="40% - Accent2 3 2" xfId="6651" xr:uid="{00000000-0005-0000-0000-0000F4190000}"/>
    <cellStyle name="40% - Accent2 3 3" xfId="6652" xr:uid="{00000000-0005-0000-0000-0000F5190000}"/>
    <cellStyle name="40% - Accent2 3 4" xfId="6653" xr:uid="{00000000-0005-0000-0000-0000F6190000}"/>
    <cellStyle name="40% - Accent2 4" xfId="6654" xr:uid="{00000000-0005-0000-0000-0000F7190000}"/>
    <cellStyle name="40% - Accent2 4 2" xfId="6655" xr:uid="{00000000-0005-0000-0000-0000F8190000}"/>
    <cellStyle name="40% - Accent2 4 3" xfId="6656" xr:uid="{00000000-0005-0000-0000-0000F9190000}"/>
    <cellStyle name="40% - Accent2 4 4" xfId="6657" xr:uid="{00000000-0005-0000-0000-0000FA190000}"/>
    <cellStyle name="40% - Accent2 5" xfId="6658" xr:uid="{00000000-0005-0000-0000-0000FB190000}"/>
    <cellStyle name="40% - Accent2 5 2" xfId="6659" xr:uid="{00000000-0005-0000-0000-0000FC190000}"/>
    <cellStyle name="40% - Accent2 6" xfId="6660" xr:uid="{00000000-0005-0000-0000-0000FD190000}"/>
    <cellStyle name="40% - Accent2 6 2" xfId="6661" xr:uid="{00000000-0005-0000-0000-0000FE190000}"/>
    <cellStyle name="40% - Accent2 7" xfId="6662" xr:uid="{00000000-0005-0000-0000-0000FF190000}"/>
    <cellStyle name="40% - Accent2 8" xfId="6663" xr:uid="{00000000-0005-0000-0000-0000001A0000}"/>
    <cellStyle name="40% - Accent2 9" xfId="6664" xr:uid="{00000000-0005-0000-0000-0000011A0000}"/>
    <cellStyle name="40% - Accent3 2" xfId="6665" xr:uid="{00000000-0005-0000-0000-0000021A0000}"/>
    <cellStyle name="40% - Accent3 2 2" xfId="6666" xr:uid="{00000000-0005-0000-0000-0000031A0000}"/>
    <cellStyle name="40% - Accent3 2 2 2" xfId="6667" xr:uid="{00000000-0005-0000-0000-0000041A0000}"/>
    <cellStyle name="40% - Accent3 2 2 3" xfId="6668" xr:uid="{00000000-0005-0000-0000-0000051A0000}"/>
    <cellStyle name="40% - Accent3 2 3" xfId="6669" xr:uid="{00000000-0005-0000-0000-0000061A0000}"/>
    <cellStyle name="40% - Accent3 2 3 2" xfId="6670" xr:uid="{00000000-0005-0000-0000-0000071A0000}"/>
    <cellStyle name="40% - Accent3 2 4" xfId="6671" xr:uid="{00000000-0005-0000-0000-0000081A0000}"/>
    <cellStyle name="40% - Accent3 2 4 2" xfId="6672" xr:uid="{00000000-0005-0000-0000-0000091A0000}"/>
    <cellStyle name="40% - Accent3 2 5" xfId="6673" xr:uid="{00000000-0005-0000-0000-00000A1A0000}"/>
    <cellStyle name="40% - Accent3 2_2009 GRC Compl Filing - Exhibit D" xfId="6674" xr:uid="{00000000-0005-0000-0000-00000B1A0000}"/>
    <cellStyle name="40% - Accent3 3" xfId="6675" xr:uid="{00000000-0005-0000-0000-00000C1A0000}"/>
    <cellStyle name="40% - Accent3 3 2" xfId="6676" xr:uid="{00000000-0005-0000-0000-00000D1A0000}"/>
    <cellStyle name="40% - Accent3 3 3" xfId="6677" xr:uid="{00000000-0005-0000-0000-00000E1A0000}"/>
    <cellStyle name="40% - Accent3 3 4" xfId="6678" xr:uid="{00000000-0005-0000-0000-00000F1A0000}"/>
    <cellStyle name="40% - Accent3 4" xfId="6679" xr:uid="{00000000-0005-0000-0000-0000101A0000}"/>
    <cellStyle name="40% - Accent3 4 2" xfId="6680" xr:uid="{00000000-0005-0000-0000-0000111A0000}"/>
    <cellStyle name="40% - Accent3 4 2 2" xfId="6681" xr:uid="{00000000-0005-0000-0000-0000121A0000}"/>
    <cellStyle name="40% - Accent3 4 2 3" xfId="6682" xr:uid="{00000000-0005-0000-0000-0000131A0000}"/>
    <cellStyle name="40% - Accent3 4 2 4" xfId="6683" xr:uid="{00000000-0005-0000-0000-0000141A0000}"/>
    <cellStyle name="40% - Accent3 4 3" xfId="6684" xr:uid="{00000000-0005-0000-0000-0000151A0000}"/>
    <cellStyle name="40% - Accent3 4 3 2" xfId="6685" xr:uid="{00000000-0005-0000-0000-0000161A0000}"/>
    <cellStyle name="40% - Accent3 4 4" xfId="6686" xr:uid="{00000000-0005-0000-0000-0000171A0000}"/>
    <cellStyle name="40% - Accent3 4 5" xfId="6687" xr:uid="{00000000-0005-0000-0000-0000181A0000}"/>
    <cellStyle name="40% - Accent3 4 6" xfId="6688" xr:uid="{00000000-0005-0000-0000-0000191A0000}"/>
    <cellStyle name="40% - Accent3 4 7" xfId="6689" xr:uid="{00000000-0005-0000-0000-00001A1A0000}"/>
    <cellStyle name="40% - Accent3 4 8" xfId="6690" xr:uid="{00000000-0005-0000-0000-00001B1A0000}"/>
    <cellStyle name="40% - Accent3 5" xfId="6691" xr:uid="{00000000-0005-0000-0000-00001C1A0000}"/>
    <cellStyle name="40% - Accent3 5 2" xfId="6692" xr:uid="{00000000-0005-0000-0000-00001D1A0000}"/>
    <cellStyle name="40% - Accent3 6" xfId="6693" xr:uid="{00000000-0005-0000-0000-00001E1A0000}"/>
    <cellStyle name="40% - Accent3 7" xfId="6694" xr:uid="{00000000-0005-0000-0000-00001F1A0000}"/>
    <cellStyle name="40% - Accent3 8" xfId="6695" xr:uid="{00000000-0005-0000-0000-0000201A0000}"/>
    <cellStyle name="40% - Accent3 9" xfId="6696" xr:uid="{00000000-0005-0000-0000-0000211A0000}"/>
    <cellStyle name="40% - Accent4 2" xfId="6697" xr:uid="{00000000-0005-0000-0000-0000221A0000}"/>
    <cellStyle name="40% - Accent4 2 2" xfId="6698" xr:uid="{00000000-0005-0000-0000-0000231A0000}"/>
    <cellStyle name="40% - Accent4 2 2 2" xfId="6699" xr:uid="{00000000-0005-0000-0000-0000241A0000}"/>
    <cellStyle name="40% - Accent4 2 2 3" xfId="6700" xr:uid="{00000000-0005-0000-0000-0000251A0000}"/>
    <cellStyle name="40% - Accent4 2 3" xfId="6701" xr:uid="{00000000-0005-0000-0000-0000261A0000}"/>
    <cellStyle name="40% - Accent4 2 3 2" xfId="6702" xr:uid="{00000000-0005-0000-0000-0000271A0000}"/>
    <cellStyle name="40% - Accent4 2 4" xfId="6703" xr:uid="{00000000-0005-0000-0000-0000281A0000}"/>
    <cellStyle name="40% - Accent4 2 4 2" xfId="6704" xr:uid="{00000000-0005-0000-0000-0000291A0000}"/>
    <cellStyle name="40% - Accent4 2 5" xfId="6705" xr:uid="{00000000-0005-0000-0000-00002A1A0000}"/>
    <cellStyle name="40% - Accent4 2_2009 GRC Compl Filing - Exhibit D" xfId="6706" xr:uid="{00000000-0005-0000-0000-00002B1A0000}"/>
    <cellStyle name="40% - Accent4 3" xfId="6707" xr:uid="{00000000-0005-0000-0000-00002C1A0000}"/>
    <cellStyle name="40% - Accent4 3 2" xfId="6708" xr:uid="{00000000-0005-0000-0000-00002D1A0000}"/>
    <cellStyle name="40% - Accent4 3 3" xfId="6709" xr:uid="{00000000-0005-0000-0000-00002E1A0000}"/>
    <cellStyle name="40% - Accent4 3 4" xfId="6710" xr:uid="{00000000-0005-0000-0000-00002F1A0000}"/>
    <cellStyle name="40% - Accent4 4" xfId="6711" xr:uid="{00000000-0005-0000-0000-0000301A0000}"/>
    <cellStyle name="40% - Accent4 4 2" xfId="6712" xr:uid="{00000000-0005-0000-0000-0000311A0000}"/>
    <cellStyle name="40% - Accent4 4 2 2" xfId="6713" xr:uid="{00000000-0005-0000-0000-0000321A0000}"/>
    <cellStyle name="40% - Accent4 4 2 3" xfId="6714" xr:uid="{00000000-0005-0000-0000-0000331A0000}"/>
    <cellStyle name="40% - Accent4 4 2 4" xfId="6715" xr:uid="{00000000-0005-0000-0000-0000341A0000}"/>
    <cellStyle name="40% - Accent4 4 3" xfId="6716" xr:uid="{00000000-0005-0000-0000-0000351A0000}"/>
    <cellStyle name="40% - Accent4 4 3 2" xfId="6717" xr:uid="{00000000-0005-0000-0000-0000361A0000}"/>
    <cellStyle name="40% - Accent4 4 4" xfId="6718" xr:uid="{00000000-0005-0000-0000-0000371A0000}"/>
    <cellStyle name="40% - Accent4 4 5" xfId="6719" xr:uid="{00000000-0005-0000-0000-0000381A0000}"/>
    <cellStyle name="40% - Accent4 4 6" xfId="6720" xr:uid="{00000000-0005-0000-0000-0000391A0000}"/>
    <cellStyle name="40% - Accent4 4 7" xfId="6721" xr:uid="{00000000-0005-0000-0000-00003A1A0000}"/>
    <cellStyle name="40% - Accent4 4 8" xfId="6722" xr:uid="{00000000-0005-0000-0000-00003B1A0000}"/>
    <cellStyle name="40% - Accent4 5" xfId="6723" xr:uid="{00000000-0005-0000-0000-00003C1A0000}"/>
    <cellStyle name="40% - Accent4 5 2" xfId="6724" xr:uid="{00000000-0005-0000-0000-00003D1A0000}"/>
    <cellStyle name="40% - Accent4 6" xfId="6725" xr:uid="{00000000-0005-0000-0000-00003E1A0000}"/>
    <cellStyle name="40% - Accent4 7" xfId="6726" xr:uid="{00000000-0005-0000-0000-00003F1A0000}"/>
    <cellStyle name="40% - Accent4 8" xfId="6727" xr:uid="{00000000-0005-0000-0000-0000401A0000}"/>
    <cellStyle name="40% - Accent4 9" xfId="6728" xr:uid="{00000000-0005-0000-0000-0000411A0000}"/>
    <cellStyle name="40% - Accent5 2" xfId="6729" xr:uid="{00000000-0005-0000-0000-0000421A0000}"/>
    <cellStyle name="40% - Accent5 2 2" xfId="6730" xr:uid="{00000000-0005-0000-0000-0000431A0000}"/>
    <cellStyle name="40% - Accent5 2 2 2" xfId="6731" xr:uid="{00000000-0005-0000-0000-0000441A0000}"/>
    <cellStyle name="40% - Accent5 2 2 3" xfId="6732" xr:uid="{00000000-0005-0000-0000-0000451A0000}"/>
    <cellStyle name="40% - Accent5 2 3" xfId="6733" xr:uid="{00000000-0005-0000-0000-0000461A0000}"/>
    <cellStyle name="40% - Accent5 2 3 2" xfId="6734" xr:uid="{00000000-0005-0000-0000-0000471A0000}"/>
    <cellStyle name="40% - Accent5 2 4" xfId="6735" xr:uid="{00000000-0005-0000-0000-0000481A0000}"/>
    <cellStyle name="40% - Accent5 2 4 2" xfId="6736" xr:uid="{00000000-0005-0000-0000-0000491A0000}"/>
    <cellStyle name="40% - Accent5 2 5" xfId="6737" xr:uid="{00000000-0005-0000-0000-00004A1A0000}"/>
    <cellStyle name="40% - Accent5 2_2009 GRC Compl Filing - Exhibit D" xfId="6738" xr:uid="{00000000-0005-0000-0000-00004B1A0000}"/>
    <cellStyle name="40% - Accent5 3" xfId="6739" xr:uid="{00000000-0005-0000-0000-00004C1A0000}"/>
    <cellStyle name="40% - Accent5 3 2" xfId="6740" xr:uid="{00000000-0005-0000-0000-00004D1A0000}"/>
    <cellStyle name="40% - Accent5 3 3" xfId="6741" xr:uid="{00000000-0005-0000-0000-00004E1A0000}"/>
    <cellStyle name="40% - Accent5 3 4" xfId="6742" xr:uid="{00000000-0005-0000-0000-00004F1A0000}"/>
    <cellStyle name="40% - Accent5 4" xfId="6743" xr:uid="{00000000-0005-0000-0000-0000501A0000}"/>
    <cellStyle name="40% - Accent5 4 2" xfId="6744" xr:uid="{00000000-0005-0000-0000-0000511A0000}"/>
    <cellStyle name="40% - Accent5 4 2 2" xfId="6745" xr:uid="{00000000-0005-0000-0000-0000521A0000}"/>
    <cellStyle name="40% - Accent5 4 2 3" xfId="6746" xr:uid="{00000000-0005-0000-0000-0000531A0000}"/>
    <cellStyle name="40% - Accent5 4 2 4" xfId="6747" xr:uid="{00000000-0005-0000-0000-0000541A0000}"/>
    <cellStyle name="40% - Accent5 4 3" xfId="6748" xr:uid="{00000000-0005-0000-0000-0000551A0000}"/>
    <cellStyle name="40% - Accent5 4 3 2" xfId="6749" xr:uid="{00000000-0005-0000-0000-0000561A0000}"/>
    <cellStyle name="40% - Accent5 4 4" xfId="6750" xr:uid="{00000000-0005-0000-0000-0000571A0000}"/>
    <cellStyle name="40% - Accent5 4 5" xfId="6751" xr:uid="{00000000-0005-0000-0000-0000581A0000}"/>
    <cellStyle name="40% - Accent5 4 6" xfId="6752" xr:uid="{00000000-0005-0000-0000-0000591A0000}"/>
    <cellStyle name="40% - Accent5 4 7" xfId="6753" xr:uid="{00000000-0005-0000-0000-00005A1A0000}"/>
    <cellStyle name="40% - Accent5 4 8" xfId="6754" xr:uid="{00000000-0005-0000-0000-00005B1A0000}"/>
    <cellStyle name="40% - Accent5 5" xfId="6755" xr:uid="{00000000-0005-0000-0000-00005C1A0000}"/>
    <cellStyle name="40% - Accent5 5 2" xfId="6756" xr:uid="{00000000-0005-0000-0000-00005D1A0000}"/>
    <cellStyle name="40% - Accent5 6" xfId="6757" xr:uid="{00000000-0005-0000-0000-00005E1A0000}"/>
    <cellStyle name="40% - Accent5 7" xfId="6758" xr:uid="{00000000-0005-0000-0000-00005F1A0000}"/>
    <cellStyle name="40% - Accent5 8" xfId="6759" xr:uid="{00000000-0005-0000-0000-0000601A0000}"/>
    <cellStyle name="40% - Accent5 9" xfId="6760" xr:uid="{00000000-0005-0000-0000-0000611A0000}"/>
    <cellStyle name="40% - Accent6 2" xfId="6761" xr:uid="{00000000-0005-0000-0000-0000621A0000}"/>
    <cellStyle name="40% - Accent6 2 2" xfId="6762" xr:uid="{00000000-0005-0000-0000-0000631A0000}"/>
    <cellStyle name="40% - Accent6 2 2 2" xfId="6763" xr:uid="{00000000-0005-0000-0000-0000641A0000}"/>
    <cellStyle name="40% - Accent6 2 2 3" xfId="6764" xr:uid="{00000000-0005-0000-0000-0000651A0000}"/>
    <cellStyle name="40% - Accent6 2 3" xfId="6765" xr:uid="{00000000-0005-0000-0000-0000661A0000}"/>
    <cellStyle name="40% - Accent6 2 3 2" xfId="6766" xr:uid="{00000000-0005-0000-0000-0000671A0000}"/>
    <cellStyle name="40% - Accent6 2 4" xfId="6767" xr:uid="{00000000-0005-0000-0000-0000681A0000}"/>
    <cellStyle name="40% - Accent6 2 4 2" xfId="6768" xr:uid="{00000000-0005-0000-0000-0000691A0000}"/>
    <cellStyle name="40% - Accent6 2 5" xfId="6769" xr:uid="{00000000-0005-0000-0000-00006A1A0000}"/>
    <cellStyle name="40% - Accent6 2_2009 GRC Compl Filing - Exhibit D" xfId="6770" xr:uid="{00000000-0005-0000-0000-00006B1A0000}"/>
    <cellStyle name="40% - Accent6 3" xfId="6771" xr:uid="{00000000-0005-0000-0000-00006C1A0000}"/>
    <cellStyle name="40% - Accent6 3 2" xfId="6772" xr:uid="{00000000-0005-0000-0000-00006D1A0000}"/>
    <cellStyle name="40% - Accent6 3 3" xfId="6773" xr:uid="{00000000-0005-0000-0000-00006E1A0000}"/>
    <cellStyle name="40% - Accent6 3 4" xfId="6774" xr:uid="{00000000-0005-0000-0000-00006F1A0000}"/>
    <cellStyle name="40% - Accent6 4" xfId="6775" xr:uid="{00000000-0005-0000-0000-0000701A0000}"/>
    <cellStyle name="40% - Accent6 4 2" xfId="6776" xr:uid="{00000000-0005-0000-0000-0000711A0000}"/>
    <cellStyle name="40% - Accent6 4 2 2" xfId="6777" xr:uid="{00000000-0005-0000-0000-0000721A0000}"/>
    <cellStyle name="40% - Accent6 4 2 3" xfId="6778" xr:uid="{00000000-0005-0000-0000-0000731A0000}"/>
    <cellStyle name="40% - Accent6 4 2 4" xfId="6779" xr:uid="{00000000-0005-0000-0000-0000741A0000}"/>
    <cellStyle name="40% - Accent6 4 3" xfId="6780" xr:uid="{00000000-0005-0000-0000-0000751A0000}"/>
    <cellStyle name="40% - Accent6 4 3 2" xfId="6781" xr:uid="{00000000-0005-0000-0000-0000761A0000}"/>
    <cellStyle name="40% - Accent6 4 4" xfId="6782" xr:uid="{00000000-0005-0000-0000-0000771A0000}"/>
    <cellStyle name="40% - Accent6 4 5" xfId="6783" xr:uid="{00000000-0005-0000-0000-0000781A0000}"/>
    <cellStyle name="40% - Accent6 4 6" xfId="6784" xr:uid="{00000000-0005-0000-0000-0000791A0000}"/>
    <cellStyle name="40% - Accent6 4 7" xfId="6785" xr:uid="{00000000-0005-0000-0000-00007A1A0000}"/>
    <cellStyle name="40% - Accent6 4 8" xfId="6786" xr:uid="{00000000-0005-0000-0000-00007B1A0000}"/>
    <cellStyle name="40% - Accent6 5" xfId="6787" xr:uid="{00000000-0005-0000-0000-00007C1A0000}"/>
    <cellStyle name="40% - Accent6 5 2" xfId="6788" xr:uid="{00000000-0005-0000-0000-00007D1A0000}"/>
    <cellStyle name="40% - Accent6 6" xfId="6789" xr:uid="{00000000-0005-0000-0000-00007E1A0000}"/>
    <cellStyle name="40% - Accent6 7" xfId="6790" xr:uid="{00000000-0005-0000-0000-00007F1A0000}"/>
    <cellStyle name="40% - Accent6 8" xfId="6791" xr:uid="{00000000-0005-0000-0000-0000801A0000}"/>
    <cellStyle name="40% - Accent6 9" xfId="6792" xr:uid="{00000000-0005-0000-0000-0000811A0000}"/>
    <cellStyle name="60% - Accent1 2" xfId="6793" xr:uid="{00000000-0005-0000-0000-0000821A0000}"/>
    <cellStyle name="60% - Accent1 2 2" xfId="6794" xr:uid="{00000000-0005-0000-0000-0000831A0000}"/>
    <cellStyle name="60% - Accent1 2 2 2" xfId="6795" xr:uid="{00000000-0005-0000-0000-0000841A0000}"/>
    <cellStyle name="60% - Accent1 2 3" xfId="6796" xr:uid="{00000000-0005-0000-0000-0000851A0000}"/>
    <cellStyle name="60% - Accent1 3" xfId="6797" xr:uid="{00000000-0005-0000-0000-0000861A0000}"/>
    <cellStyle name="60% - Accent1 3 2" xfId="6798" xr:uid="{00000000-0005-0000-0000-0000871A0000}"/>
    <cellStyle name="60% - Accent1 3 3" xfId="6799" xr:uid="{00000000-0005-0000-0000-0000881A0000}"/>
    <cellStyle name="60% - Accent1 3 4" xfId="6800" xr:uid="{00000000-0005-0000-0000-0000891A0000}"/>
    <cellStyle name="60% - Accent1 4" xfId="6801" xr:uid="{00000000-0005-0000-0000-00008A1A0000}"/>
    <cellStyle name="60% - Accent1 5" xfId="6802" xr:uid="{00000000-0005-0000-0000-00008B1A0000}"/>
    <cellStyle name="60% - Accent1 6" xfId="6803" xr:uid="{00000000-0005-0000-0000-00008C1A0000}"/>
    <cellStyle name="60% - Accent2 2" xfId="6804" xr:uid="{00000000-0005-0000-0000-00008D1A0000}"/>
    <cellStyle name="60% - Accent2 2 2" xfId="6805" xr:uid="{00000000-0005-0000-0000-00008E1A0000}"/>
    <cellStyle name="60% - Accent2 2 2 2" xfId="6806" xr:uid="{00000000-0005-0000-0000-00008F1A0000}"/>
    <cellStyle name="60% - Accent2 2 3" xfId="6807" xr:uid="{00000000-0005-0000-0000-0000901A0000}"/>
    <cellStyle name="60% - Accent2 3" xfId="6808" xr:uid="{00000000-0005-0000-0000-0000911A0000}"/>
    <cellStyle name="60% - Accent2 3 2" xfId="6809" xr:uid="{00000000-0005-0000-0000-0000921A0000}"/>
    <cellStyle name="60% - Accent2 3 3" xfId="6810" xr:uid="{00000000-0005-0000-0000-0000931A0000}"/>
    <cellStyle name="60% - Accent2 3 4" xfId="6811" xr:uid="{00000000-0005-0000-0000-0000941A0000}"/>
    <cellStyle name="60% - Accent2 4" xfId="6812" xr:uid="{00000000-0005-0000-0000-0000951A0000}"/>
    <cellStyle name="60% - Accent2 5" xfId="6813" xr:uid="{00000000-0005-0000-0000-0000961A0000}"/>
    <cellStyle name="60% - Accent2 6" xfId="6814" xr:uid="{00000000-0005-0000-0000-0000971A0000}"/>
    <cellStyle name="60% - Accent3 2" xfId="6815" xr:uid="{00000000-0005-0000-0000-0000981A0000}"/>
    <cellStyle name="60% - Accent3 2 2" xfId="6816" xr:uid="{00000000-0005-0000-0000-0000991A0000}"/>
    <cellStyle name="60% - Accent3 2 2 2" xfId="6817" xr:uid="{00000000-0005-0000-0000-00009A1A0000}"/>
    <cellStyle name="60% - Accent3 2 3" xfId="6818" xr:uid="{00000000-0005-0000-0000-00009B1A0000}"/>
    <cellStyle name="60% - Accent3 3" xfId="6819" xr:uid="{00000000-0005-0000-0000-00009C1A0000}"/>
    <cellStyle name="60% - Accent3 3 2" xfId="6820" xr:uid="{00000000-0005-0000-0000-00009D1A0000}"/>
    <cellStyle name="60% - Accent3 3 3" xfId="6821" xr:uid="{00000000-0005-0000-0000-00009E1A0000}"/>
    <cellStyle name="60% - Accent3 3 4" xfId="6822" xr:uid="{00000000-0005-0000-0000-00009F1A0000}"/>
    <cellStyle name="60% - Accent3 4" xfId="6823" xr:uid="{00000000-0005-0000-0000-0000A01A0000}"/>
    <cellStyle name="60% - Accent3 5" xfId="6824" xr:uid="{00000000-0005-0000-0000-0000A11A0000}"/>
    <cellStyle name="60% - Accent3 6" xfId="6825" xr:uid="{00000000-0005-0000-0000-0000A21A0000}"/>
    <cellStyle name="60% - Accent4 2" xfId="6826" xr:uid="{00000000-0005-0000-0000-0000A31A0000}"/>
    <cellStyle name="60% - Accent4 2 2" xfId="6827" xr:uid="{00000000-0005-0000-0000-0000A41A0000}"/>
    <cellStyle name="60% - Accent4 2 2 2" xfId="6828" xr:uid="{00000000-0005-0000-0000-0000A51A0000}"/>
    <cellStyle name="60% - Accent4 2 3" xfId="6829" xr:uid="{00000000-0005-0000-0000-0000A61A0000}"/>
    <cellStyle name="60% - Accent4 3" xfId="6830" xr:uid="{00000000-0005-0000-0000-0000A71A0000}"/>
    <cellStyle name="60% - Accent4 3 2" xfId="6831" xr:uid="{00000000-0005-0000-0000-0000A81A0000}"/>
    <cellStyle name="60% - Accent4 3 3" xfId="6832" xr:uid="{00000000-0005-0000-0000-0000A91A0000}"/>
    <cellStyle name="60% - Accent4 3 4" xfId="6833" xr:uid="{00000000-0005-0000-0000-0000AA1A0000}"/>
    <cellStyle name="60% - Accent4 4" xfId="6834" xr:uid="{00000000-0005-0000-0000-0000AB1A0000}"/>
    <cellStyle name="60% - Accent4 5" xfId="6835" xr:uid="{00000000-0005-0000-0000-0000AC1A0000}"/>
    <cellStyle name="60% - Accent4 6" xfId="6836" xr:uid="{00000000-0005-0000-0000-0000AD1A0000}"/>
    <cellStyle name="60% - Accent5 2" xfId="6837" xr:uid="{00000000-0005-0000-0000-0000AE1A0000}"/>
    <cellStyle name="60% - Accent5 2 2" xfId="6838" xr:uid="{00000000-0005-0000-0000-0000AF1A0000}"/>
    <cellStyle name="60% - Accent5 2 2 2" xfId="6839" xr:uid="{00000000-0005-0000-0000-0000B01A0000}"/>
    <cellStyle name="60% - Accent5 2 3" xfId="6840" xr:uid="{00000000-0005-0000-0000-0000B11A0000}"/>
    <cellStyle name="60% - Accent5 3" xfId="6841" xr:uid="{00000000-0005-0000-0000-0000B21A0000}"/>
    <cellStyle name="60% - Accent5 3 2" xfId="6842" xr:uid="{00000000-0005-0000-0000-0000B31A0000}"/>
    <cellStyle name="60% - Accent5 3 3" xfId="6843" xr:uid="{00000000-0005-0000-0000-0000B41A0000}"/>
    <cellStyle name="60% - Accent5 3 4" xfId="6844" xr:uid="{00000000-0005-0000-0000-0000B51A0000}"/>
    <cellStyle name="60% - Accent5 4" xfId="6845" xr:uid="{00000000-0005-0000-0000-0000B61A0000}"/>
    <cellStyle name="60% - Accent5 5" xfId="6846" xr:uid="{00000000-0005-0000-0000-0000B71A0000}"/>
    <cellStyle name="60% - Accent5 6" xfId="6847" xr:uid="{00000000-0005-0000-0000-0000B81A0000}"/>
    <cellStyle name="60% - Accent6 2" xfId="6848" xr:uid="{00000000-0005-0000-0000-0000B91A0000}"/>
    <cellStyle name="60% - Accent6 2 2" xfId="6849" xr:uid="{00000000-0005-0000-0000-0000BA1A0000}"/>
    <cellStyle name="60% - Accent6 2 2 2" xfId="6850" xr:uid="{00000000-0005-0000-0000-0000BB1A0000}"/>
    <cellStyle name="60% - Accent6 2 3" xfId="6851" xr:uid="{00000000-0005-0000-0000-0000BC1A0000}"/>
    <cellStyle name="60% - Accent6 3" xfId="6852" xr:uid="{00000000-0005-0000-0000-0000BD1A0000}"/>
    <cellStyle name="60% - Accent6 3 2" xfId="6853" xr:uid="{00000000-0005-0000-0000-0000BE1A0000}"/>
    <cellStyle name="60% - Accent6 3 3" xfId="6854" xr:uid="{00000000-0005-0000-0000-0000BF1A0000}"/>
    <cellStyle name="60% - Accent6 3 4" xfId="6855" xr:uid="{00000000-0005-0000-0000-0000C01A0000}"/>
    <cellStyle name="60% - Accent6 4" xfId="6856" xr:uid="{00000000-0005-0000-0000-0000C11A0000}"/>
    <cellStyle name="60% - Accent6 5" xfId="6857" xr:uid="{00000000-0005-0000-0000-0000C21A0000}"/>
    <cellStyle name="60% - Accent6 6" xfId="6858" xr:uid="{00000000-0005-0000-0000-0000C31A0000}"/>
    <cellStyle name="Accent1 - 20%" xfId="6859" xr:uid="{00000000-0005-0000-0000-0000C41A0000}"/>
    <cellStyle name="Accent1 - 20% 2" xfId="6860" xr:uid="{00000000-0005-0000-0000-0000C51A0000}"/>
    <cellStyle name="Accent1 - 40%" xfId="6861" xr:uid="{00000000-0005-0000-0000-0000C61A0000}"/>
    <cellStyle name="Accent1 - 40% 2" xfId="6862" xr:uid="{00000000-0005-0000-0000-0000C71A0000}"/>
    <cellStyle name="Accent1 - 60%" xfId="6863" xr:uid="{00000000-0005-0000-0000-0000C81A0000}"/>
    <cellStyle name="Accent1 10" xfId="6864" xr:uid="{00000000-0005-0000-0000-0000C91A0000}"/>
    <cellStyle name="Accent1 11" xfId="6865" xr:uid="{00000000-0005-0000-0000-0000CA1A0000}"/>
    <cellStyle name="Accent1 2" xfId="6866" xr:uid="{00000000-0005-0000-0000-0000CB1A0000}"/>
    <cellStyle name="Accent1 2 2" xfId="6867" xr:uid="{00000000-0005-0000-0000-0000CC1A0000}"/>
    <cellStyle name="Accent1 2 2 2" xfId="6868" xr:uid="{00000000-0005-0000-0000-0000CD1A0000}"/>
    <cellStyle name="Accent1 2 3" xfId="6869" xr:uid="{00000000-0005-0000-0000-0000CE1A0000}"/>
    <cellStyle name="Accent1 3" xfId="6870" xr:uid="{00000000-0005-0000-0000-0000CF1A0000}"/>
    <cellStyle name="Accent1 3 2" xfId="6871" xr:uid="{00000000-0005-0000-0000-0000D01A0000}"/>
    <cellStyle name="Accent1 3 3" xfId="6872" xr:uid="{00000000-0005-0000-0000-0000D11A0000}"/>
    <cellStyle name="Accent1 3 4" xfId="6873" xr:uid="{00000000-0005-0000-0000-0000D21A0000}"/>
    <cellStyle name="Accent1 4" xfId="6874" xr:uid="{00000000-0005-0000-0000-0000D31A0000}"/>
    <cellStyle name="Accent1 4 2" xfId="6875" xr:uid="{00000000-0005-0000-0000-0000D41A0000}"/>
    <cellStyle name="Accent1 4 3" xfId="6876" xr:uid="{00000000-0005-0000-0000-0000D51A0000}"/>
    <cellStyle name="Accent1 5" xfId="6877" xr:uid="{00000000-0005-0000-0000-0000D61A0000}"/>
    <cellStyle name="Accent1 6" xfId="6878" xr:uid="{00000000-0005-0000-0000-0000D71A0000}"/>
    <cellStyle name="Accent1 7" xfId="6879" xr:uid="{00000000-0005-0000-0000-0000D81A0000}"/>
    <cellStyle name="Accent1 8" xfId="6880" xr:uid="{00000000-0005-0000-0000-0000D91A0000}"/>
    <cellStyle name="Accent1 9" xfId="6881" xr:uid="{00000000-0005-0000-0000-0000DA1A0000}"/>
    <cellStyle name="Accent2 - 20%" xfId="6882" xr:uid="{00000000-0005-0000-0000-0000DB1A0000}"/>
    <cellStyle name="Accent2 - 20% 2" xfId="6883" xr:uid="{00000000-0005-0000-0000-0000DC1A0000}"/>
    <cellStyle name="Accent2 - 40%" xfId="6884" xr:uid="{00000000-0005-0000-0000-0000DD1A0000}"/>
    <cellStyle name="Accent2 - 40% 2" xfId="6885" xr:uid="{00000000-0005-0000-0000-0000DE1A0000}"/>
    <cellStyle name="Accent2 - 60%" xfId="6886" xr:uid="{00000000-0005-0000-0000-0000DF1A0000}"/>
    <cellStyle name="Accent2 10" xfId="6887" xr:uid="{00000000-0005-0000-0000-0000E01A0000}"/>
    <cellStyle name="Accent2 11" xfId="6888" xr:uid="{00000000-0005-0000-0000-0000E11A0000}"/>
    <cellStyle name="Accent2 2" xfId="6889" xr:uid="{00000000-0005-0000-0000-0000E21A0000}"/>
    <cellStyle name="Accent2 2 2" xfId="6890" xr:uid="{00000000-0005-0000-0000-0000E31A0000}"/>
    <cellStyle name="Accent2 2 2 2" xfId="6891" xr:uid="{00000000-0005-0000-0000-0000E41A0000}"/>
    <cellStyle name="Accent2 2 3" xfId="6892" xr:uid="{00000000-0005-0000-0000-0000E51A0000}"/>
    <cellStyle name="Accent2 3" xfId="6893" xr:uid="{00000000-0005-0000-0000-0000E61A0000}"/>
    <cellStyle name="Accent2 3 2" xfId="6894" xr:uid="{00000000-0005-0000-0000-0000E71A0000}"/>
    <cellStyle name="Accent2 3 3" xfId="6895" xr:uid="{00000000-0005-0000-0000-0000E81A0000}"/>
    <cellStyle name="Accent2 3 4" xfId="6896" xr:uid="{00000000-0005-0000-0000-0000E91A0000}"/>
    <cellStyle name="Accent2 4" xfId="6897" xr:uid="{00000000-0005-0000-0000-0000EA1A0000}"/>
    <cellStyle name="Accent2 4 2" xfId="6898" xr:uid="{00000000-0005-0000-0000-0000EB1A0000}"/>
    <cellStyle name="Accent2 4 3" xfId="6899" xr:uid="{00000000-0005-0000-0000-0000EC1A0000}"/>
    <cellStyle name="Accent2 5" xfId="6900" xr:uid="{00000000-0005-0000-0000-0000ED1A0000}"/>
    <cellStyle name="Accent2 6" xfId="6901" xr:uid="{00000000-0005-0000-0000-0000EE1A0000}"/>
    <cellStyle name="Accent2 7" xfId="6902" xr:uid="{00000000-0005-0000-0000-0000EF1A0000}"/>
    <cellStyle name="Accent2 8" xfId="6903" xr:uid="{00000000-0005-0000-0000-0000F01A0000}"/>
    <cellStyle name="Accent2 9" xfId="6904" xr:uid="{00000000-0005-0000-0000-0000F11A0000}"/>
    <cellStyle name="Accent3 - 20%" xfId="6905" xr:uid="{00000000-0005-0000-0000-0000F21A0000}"/>
    <cellStyle name="Accent3 - 20% 2" xfId="6906" xr:uid="{00000000-0005-0000-0000-0000F31A0000}"/>
    <cellStyle name="Accent3 - 40%" xfId="6907" xr:uid="{00000000-0005-0000-0000-0000F41A0000}"/>
    <cellStyle name="Accent3 - 40% 2" xfId="6908" xr:uid="{00000000-0005-0000-0000-0000F51A0000}"/>
    <cellStyle name="Accent3 - 60%" xfId="6909" xr:uid="{00000000-0005-0000-0000-0000F61A0000}"/>
    <cellStyle name="Accent3 10" xfId="6910" xr:uid="{00000000-0005-0000-0000-0000F71A0000}"/>
    <cellStyle name="Accent3 11" xfId="6911" xr:uid="{00000000-0005-0000-0000-0000F81A0000}"/>
    <cellStyle name="Accent3 2" xfId="6912" xr:uid="{00000000-0005-0000-0000-0000F91A0000}"/>
    <cellStyle name="Accent3 2 2" xfId="6913" xr:uid="{00000000-0005-0000-0000-0000FA1A0000}"/>
    <cellStyle name="Accent3 2 2 2" xfId="6914" xr:uid="{00000000-0005-0000-0000-0000FB1A0000}"/>
    <cellStyle name="Accent3 2 3" xfId="6915" xr:uid="{00000000-0005-0000-0000-0000FC1A0000}"/>
    <cellStyle name="Accent3 3" xfId="6916" xr:uid="{00000000-0005-0000-0000-0000FD1A0000}"/>
    <cellStyle name="Accent3 3 2" xfId="6917" xr:uid="{00000000-0005-0000-0000-0000FE1A0000}"/>
    <cellStyle name="Accent3 3 3" xfId="6918" xr:uid="{00000000-0005-0000-0000-0000FF1A0000}"/>
    <cellStyle name="Accent3 3 4" xfId="6919" xr:uid="{00000000-0005-0000-0000-0000001B0000}"/>
    <cellStyle name="Accent3 4" xfId="6920" xr:uid="{00000000-0005-0000-0000-0000011B0000}"/>
    <cellStyle name="Accent3 4 2" xfId="6921" xr:uid="{00000000-0005-0000-0000-0000021B0000}"/>
    <cellStyle name="Accent3 4 3" xfId="6922" xr:uid="{00000000-0005-0000-0000-0000031B0000}"/>
    <cellStyle name="Accent3 5" xfId="6923" xr:uid="{00000000-0005-0000-0000-0000041B0000}"/>
    <cellStyle name="Accent3 6" xfId="6924" xr:uid="{00000000-0005-0000-0000-0000051B0000}"/>
    <cellStyle name="Accent3 7" xfId="6925" xr:uid="{00000000-0005-0000-0000-0000061B0000}"/>
    <cellStyle name="Accent3 8" xfId="6926" xr:uid="{00000000-0005-0000-0000-0000071B0000}"/>
    <cellStyle name="Accent3 9" xfId="6927" xr:uid="{00000000-0005-0000-0000-0000081B0000}"/>
    <cellStyle name="Accent4 - 20%" xfId="6928" xr:uid="{00000000-0005-0000-0000-0000091B0000}"/>
    <cellStyle name="Accent4 - 20% 2" xfId="6929" xr:uid="{00000000-0005-0000-0000-00000A1B0000}"/>
    <cellStyle name="Accent4 - 40%" xfId="6930" xr:uid="{00000000-0005-0000-0000-00000B1B0000}"/>
    <cellStyle name="Accent4 - 40% 2" xfId="6931" xr:uid="{00000000-0005-0000-0000-00000C1B0000}"/>
    <cellStyle name="Accent4 - 60%" xfId="6932" xr:uid="{00000000-0005-0000-0000-00000D1B0000}"/>
    <cellStyle name="Accent4 10" xfId="6933" xr:uid="{00000000-0005-0000-0000-00000E1B0000}"/>
    <cellStyle name="Accent4 11" xfId="6934" xr:uid="{00000000-0005-0000-0000-00000F1B0000}"/>
    <cellStyle name="Accent4 2" xfId="6935" xr:uid="{00000000-0005-0000-0000-0000101B0000}"/>
    <cellStyle name="Accent4 2 2" xfId="6936" xr:uid="{00000000-0005-0000-0000-0000111B0000}"/>
    <cellStyle name="Accent4 2 2 2" xfId="6937" xr:uid="{00000000-0005-0000-0000-0000121B0000}"/>
    <cellStyle name="Accent4 2 3" xfId="6938" xr:uid="{00000000-0005-0000-0000-0000131B0000}"/>
    <cellStyle name="Accent4 3" xfId="6939" xr:uid="{00000000-0005-0000-0000-0000141B0000}"/>
    <cellStyle name="Accent4 3 2" xfId="6940" xr:uid="{00000000-0005-0000-0000-0000151B0000}"/>
    <cellStyle name="Accent4 3 3" xfId="6941" xr:uid="{00000000-0005-0000-0000-0000161B0000}"/>
    <cellStyle name="Accent4 3 4" xfId="6942" xr:uid="{00000000-0005-0000-0000-0000171B0000}"/>
    <cellStyle name="Accent4 4" xfId="6943" xr:uid="{00000000-0005-0000-0000-0000181B0000}"/>
    <cellStyle name="Accent4 4 2" xfId="6944" xr:uid="{00000000-0005-0000-0000-0000191B0000}"/>
    <cellStyle name="Accent4 4 3" xfId="6945" xr:uid="{00000000-0005-0000-0000-00001A1B0000}"/>
    <cellStyle name="Accent4 5" xfId="6946" xr:uid="{00000000-0005-0000-0000-00001B1B0000}"/>
    <cellStyle name="Accent4 6" xfId="6947" xr:uid="{00000000-0005-0000-0000-00001C1B0000}"/>
    <cellStyle name="Accent4 7" xfId="6948" xr:uid="{00000000-0005-0000-0000-00001D1B0000}"/>
    <cellStyle name="Accent4 8" xfId="6949" xr:uid="{00000000-0005-0000-0000-00001E1B0000}"/>
    <cellStyle name="Accent4 9" xfId="6950" xr:uid="{00000000-0005-0000-0000-00001F1B0000}"/>
    <cellStyle name="Accent5 - 20%" xfId="6951" xr:uid="{00000000-0005-0000-0000-0000201B0000}"/>
    <cellStyle name="Accent5 - 20% 2" xfId="6952" xr:uid="{00000000-0005-0000-0000-0000211B0000}"/>
    <cellStyle name="Accent5 - 40%" xfId="6953" xr:uid="{00000000-0005-0000-0000-0000221B0000}"/>
    <cellStyle name="Accent5 - 40% 2" xfId="6954" xr:uid="{00000000-0005-0000-0000-0000231B0000}"/>
    <cellStyle name="Accent5 - 60%" xfId="6955" xr:uid="{00000000-0005-0000-0000-0000241B0000}"/>
    <cellStyle name="Accent5 10" xfId="6956" xr:uid="{00000000-0005-0000-0000-0000251B0000}"/>
    <cellStyle name="Accent5 11" xfId="6957" xr:uid="{00000000-0005-0000-0000-0000261B0000}"/>
    <cellStyle name="Accent5 12" xfId="6958" xr:uid="{00000000-0005-0000-0000-0000271B0000}"/>
    <cellStyle name="Accent5 13" xfId="6959" xr:uid="{00000000-0005-0000-0000-0000281B0000}"/>
    <cellStyle name="Accent5 14" xfId="6960" xr:uid="{00000000-0005-0000-0000-0000291B0000}"/>
    <cellStyle name="Accent5 15" xfId="6961" xr:uid="{00000000-0005-0000-0000-00002A1B0000}"/>
    <cellStyle name="Accent5 16" xfId="6962" xr:uid="{00000000-0005-0000-0000-00002B1B0000}"/>
    <cellStyle name="Accent5 17" xfId="6963" xr:uid="{00000000-0005-0000-0000-00002C1B0000}"/>
    <cellStyle name="Accent5 18" xfId="6964" xr:uid="{00000000-0005-0000-0000-00002D1B0000}"/>
    <cellStyle name="Accent5 19" xfId="6965" xr:uid="{00000000-0005-0000-0000-00002E1B0000}"/>
    <cellStyle name="Accent5 2" xfId="6966" xr:uid="{00000000-0005-0000-0000-00002F1B0000}"/>
    <cellStyle name="Accent5 2 2" xfId="6967" xr:uid="{00000000-0005-0000-0000-0000301B0000}"/>
    <cellStyle name="Accent5 2 2 2" xfId="6968" xr:uid="{00000000-0005-0000-0000-0000311B0000}"/>
    <cellStyle name="Accent5 2 3" xfId="6969" xr:uid="{00000000-0005-0000-0000-0000321B0000}"/>
    <cellStyle name="Accent5 20" xfId="6970" xr:uid="{00000000-0005-0000-0000-0000331B0000}"/>
    <cellStyle name="Accent5 21" xfId="6971" xr:uid="{00000000-0005-0000-0000-0000341B0000}"/>
    <cellStyle name="Accent5 22" xfId="6972" xr:uid="{00000000-0005-0000-0000-0000351B0000}"/>
    <cellStyle name="Accent5 23" xfId="6973" xr:uid="{00000000-0005-0000-0000-0000361B0000}"/>
    <cellStyle name="Accent5 24" xfId="6974" xr:uid="{00000000-0005-0000-0000-0000371B0000}"/>
    <cellStyle name="Accent5 25" xfId="6975" xr:uid="{00000000-0005-0000-0000-0000381B0000}"/>
    <cellStyle name="Accent5 26" xfId="6976" xr:uid="{00000000-0005-0000-0000-0000391B0000}"/>
    <cellStyle name="Accent5 27" xfId="6977" xr:uid="{00000000-0005-0000-0000-00003A1B0000}"/>
    <cellStyle name="Accent5 28" xfId="6978" xr:uid="{00000000-0005-0000-0000-00003B1B0000}"/>
    <cellStyle name="Accent5 29" xfId="6979" xr:uid="{00000000-0005-0000-0000-00003C1B0000}"/>
    <cellStyle name="Accent5 3" xfId="6980" xr:uid="{00000000-0005-0000-0000-00003D1B0000}"/>
    <cellStyle name="Accent5 3 2" xfId="6981" xr:uid="{00000000-0005-0000-0000-00003E1B0000}"/>
    <cellStyle name="Accent5 3 3" xfId="6982" xr:uid="{00000000-0005-0000-0000-00003F1B0000}"/>
    <cellStyle name="Accent5 30" xfId="6983" xr:uid="{00000000-0005-0000-0000-0000401B0000}"/>
    <cellStyle name="Accent5 31" xfId="6984" xr:uid="{00000000-0005-0000-0000-0000411B0000}"/>
    <cellStyle name="Accent5 32" xfId="6985" xr:uid="{00000000-0005-0000-0000-0000421B0000}"/>
    <cellStyle name="Accent5 4" xfId="6986" xr:uid="{00000000-0005-0000-0000-0000431B0000}"/>
    <cellStyle name="Accent5 5" xfId="6987" xr:uid="{00000000-0005-0000-0000-0000441B0000}"/>
    <cellStyle name="Accent5 6" xfId="6988" xr:uid="{00000000-0005-0000-0000-0000451B0000}"/>
    <cellStyle name="Accent5 7" xfId="6989" xr:uid="{00000000-0005-0000-0000-0000461B0000}"/>
    <cellStyle name="Accent5 8" xfId="6990" xr:uid="{00000000-0005-0000-0000-0000471B0000}"/>
    <cellStyle name="Accent5 9" xfId="6991" xr:uid="{00000000-0005-0000-0000-0000481B0000}"/>
    <cellStyle name="Accent6 - 20%" xfId="6992" xr:uid="{00000000-0005-0000-0000-0000491B0000}"/>
    <cellStyle name="Accent6 - 20% 2" xfId="6993" xr:uid="{00000000-0005-0000-0000-00004A1B0000}"/>
    <cellStyle name="Accent6 - 40%" xfId="6994" xr:uid="{00000000-0005-0000-0000-00004B1B0000}"/>
    <cellStyle name="Accent6 - 40% 2" xfId="6995" xr:uid="{00000000-0005-0000-0000-00004C1B0000}"/>
    <cellStyle name="Accent6 - 60%" xfId="6996" xr:uid="{00000000-0005-0000-0000-00004D1B0000}"/>
    <cellStyle name="Accent6 10" xfId="6997" xr:uid="{00000000-0005-0000-0000-00004E1B0000}"/>
    <cellStyle name="Accent6 11" xfId="6998" xr:uid="{00000000-0005-0000-0000-00004F1B0000}"/>
    <cellStyle name="Accent6 2" xfId="6999" xr:uid="{00000000-0005-0000-0000-0000501B0000}"/>
    <cellStyle name="Accent6 2 2" xfId="7000" xr:uid="{00000000-0005-0000-0000-0000511B0000}"/>
    <cellStyle name="Accent6 2 2 2" xfId="7001" xr:uid="{00000000-0005-0000-0000-0000521B0000}"/>
    <cellStyle name="Accent6 2 3" xfId="7002" xr:uid="{00000000-0005-0000-0000-0000531B0000}"/>
    <cellStyle name="Accent6 3" xfId="7003" xr:uid="{00000000-0005-0000-0000-0000541B0000}"/>
    <cellStyle name="Accent6 3 2" xfId="7004" xr:uid="{00000000-0005-0000-0000-0000551B0000}"/>
    <cellStyle name="Accent6 3 3" xfId="7005" xr:uid="{00000000-0005-0000-0000-0000561B0000}"/>
    <cellStyle name="Accent6 3 4" xfId="7006" xr:uid="{00000000-0005-0000-0000-0000571B0000}"/>
    <cellStyle name="Accent6 4" xfId="7007" xr:uid="{00000000-0005-0000-0000-0000581B0000}"/>
    <cellStyle name="Accent6 4 2" xfId="7008" xr:uid="{00000000-0005-0000-0000-0000591B0000}"/>
    <cellStyle name="Accent6 4 3" xfId="7009" xr:uid="{00000000-0005-0000-0000-00005A1B0000}"/>
    <cellStyle name="Accent6 5" xfId="7010" xr:uid="{00000000-0005-0000-0000-00005B1B0000}"/>
    <cellStyle name="Accent6 6" xfId="7011" xr:uid="{00000000-0005-0000-0000-00005C1B0000}"/>
    <cellStyle name="Accent6 7" xfId="7012" xr:uid="{00000000-0005-0000-0000-00005D1B0000}"/>
    <cellStyle name="Accent6 8" xfId="7013" xr:uid="{00000000-0005-0000-0000-00005E1B0000}"/>
    <cellStyle name="Accent6 9" xfId="7014" xr:uid="{00000000-0005-0000-0000-00005F1B0000}"/>
    <cellStyle name="Bad 2" xfId="7015" xr:uid="{00000000-0005-0000-0000-0000601B0000}"/>
    <cellStyle name="Bad 2 2" xfId="7016" xr:uid="{00000000-0005-0000-0000-0000611B0000}"/>
    <cellStyle name="Bad 2 2 2" xfId="7017" xr:uid="{00000000-0005-0000-0000-0000621B0000}"/>
    <cellStyle name="Bad 2 3" xfId="7018" xr:uid="{00000000-0005-0000-0000-0000631B0000}"/>
    <cellStyle name="Bad 3" xfId="7019" xr:uid="{00000000-0005-0000-0000-0000641B0000}"/>
    <cellStyle name="Bad 3 2" xfId="7020" xr:uid="{00000000-0005-0000-0000-0000651B0000}"/>
    <cellStyle name="Bad 3 3" xfId="7021" xr:uid="{00000000-0005-0000-0000-0000661B0000}"/>
    <cellStyle name="Bad 3 4" xfId="7022" xr:uid="{00000000-0005-0000-0000-0000671B0000}"/>
    <cellStyle name="Bad 4" xfId="7023" xr:uid="{00000000-0005-0000-0000-0000681B0000}"/>
    <cellStyle name="Bad 5" xfId="7024" xr:uid="{00000000-0005-0000-0000-0000691B0000}"/>
    <cellStyle name="Bad 6" xfId="7025" xr:uid="{00000000-0005-0000-0000-00006A1B0000}"/>
    <cellStyle name="blank" xfId="7026" xr:uid="{00000000-0005-0000-0000-00006B1B0000}"/>
    <cellStyle name="bld-li - Style4" xfId="7027" xr:uid="{00000000-0005-0000-0000-00006C1B0000}"/>
    <cellStyle name="Calc Currency (0)" xfId="7028" xr:uid="{00000000-0005-0000-0000-00006D1B0000}"/>
    <cellStyle name="Calc Currency (0) 2" xfId="7029" xr:uid="{00000000-0005-0000-0000-00006E1B0000}"/>
    <cellStyle name="Calc Currency (0) 2 2" xfId="7030" xr:uid="{00000000-0005-0000-0000-00006F1B0000}"/>
    <cellStyle name="Calc Currency (0) 3" xfId="7031" xr:uid="{00000000-0005-0000-0000-0000701B0000}"/>
    <cellStyle name="Calc Currency (0) 4" xfId="7032" xr:uid="{00000000-0005-0000-0000-0000711B0000}"/>
    <cellStyle name="Calculation 2" xfId="7033" xr:uid="{00000000-0005-0000-0000-0000721B0000}"/>
    <cellStyle name="Calculation 2 2" xfId="7034" xr:uid="{00000000-0005-0000-0000-0000731B0000}"/>
    <cellStyle name="Calculation 2 2 2" xfId="7035" xr:uid="{00000000-0005-0000-0000-0000741B0000}"/>
    <cellStyle name="Calculation 2 2 3" xfId="7036" xr:uid="{00000000-0005-0000-0000-0000751B0000}"/>
    <cellStyle name="Calculation 2 3" xfId="7037" xr:uid="{00000000-0005-0000-0000-0000761B0000}"/>
    <cellStyle name="Calculation 2 3 2" xfId="7038" xr:uid="{00000000-0005-0000-0000-0000771B0000}"/>
    <cellStyle name="Calculation 2 3 3" xfId="7039" xr:uid="{00000000-0005-0000-0000-0000781B0000}"/>
    <cellStyle name="Calculation 2 3 4" xfId="7040" xr:uid="{00000000-0005-0000-0000-0000791B0000}"/>
    <cellStyle name="Calculation 2 4" xfId="7041" xr:uid="{00000000-0005-0000-0000-00007A1B0000}"/>
    <cellStyle name="Calculation 2 4 2" xfId="7042" xr:uid="{00000000-0005-0000-0000-00007B1B0000}"/>
    <cellStyle name="Calculation 2 5" xfId="7043" xr:uid="{00000000-0005-0000-0000-00007C1B0000}"/>
    <cellStyle name="Calculation 3" xfId="7044" xr:uid="{00000000-0005-0000-0000-00007D1B0000}"/>
    <cellStyle name="Calculation 3 2" xfId="7045" xr:uid="{00000000-0005-0000-0000-00007E1B0000}"/>
    <cellStyle name="Calculation 3 3" xfId="7046" xr:uid="{00000000-0005-0000-0000-00007F1B0000}"/>
    <cellStyle name="Calculation 3 4" xfId="7047" xr:uid="{00000000-0005-0000-0000-0000801B0000}"/>
    <cellStyle name="Calculation 4" xfId="7048" xr:uid="{00000000-0005-0000-0000-0000811B0000}"/>
    <cellStyle name="Calculation 4 2" xfId="7049" xr:uid="{00000000-0005-0000-0000-0000821B0000}"/>
    <cellStyle name="Calculation 4 2 2" xfId="7050" xr:uid="{00000000-0005-0000-0000-0000831B0000}"/>
    <cellStyle name="Calculation 4 3" xfId="7051" xr:uid="{00000000-0005-0000-0000-0000841B0000}"/>
    <cellStyle name="Calculation 4 3 2" xfId="7052" xr:uid="{00000000-0005-0000-0000-0000851B0000}"/>
    <cellStyle name="Calculation 4 4" xfId="7053" xr:uid="{00000000-0005-0000-0000-0000861B0000}"/>
    <cellStyle name="Calculation 4 4 2" xfId="7054" xr:uid="{00000000-0005-0000-0000-0000871B0000}"/>
    <cellStyle name="Calculation 5" xfId="7055" xr:uid="{00000000-0005-0000-0000-0000881B0000}"/>
    <cellStyle name="Calculation 5 2" xfId="7056" xr:uid="{00000000-0005-0000-0000-0000891B0000}"/>
    <cellStyle name="Calculation 6" xfId="7057" xr:uid="{00000000-0005-0000-0000-00008A1B0000}"/>
    <cellStyle name="Calculation 7" xfId="7058" xr:uid="{00000000-0005-0000-0000-00008B1B0000}"/>
    <cellStyle name="Calculation 8" xfId="7059" xr:uid="{00000000-0005-0000-0000-00008C1B0000}"/>
    <cellStyle name="Calculation 9" xfId="7060" xr:uid="{00000000-0005-0000-0000-00008D1B0000}"/>
    <cellStyle name="Calculation 9 2" xfId="7061" xr:uid="{00000000-0005-0000-0000-00008E1B0000}"/>
    <cellStyle name="Check Cell 2" xfId="7062" xr:uid="{00000000-0005-0000-0000-00008F1B0000}"/>
    <cellStyle name="Check Cell 2 2" xfId="7063" xr:uid="{00000000-0005-0000-0000-0000901B0000}"/>
    <cellStyle name="Check Cell 2 2 2" xfId="7064" xr:uid="{00000000-0005-0000-0000-0000911B0000}"/>
    <cellStyle name="Check Cell 2 2 3" xfId="7065" xr:uid="{00000000-0005-0000-0000-0000921B0000}"/>
    <cellStyle name="Check Cell 2 3" xfId="7066" xr:uid="{00000000-0005-0000-0000-0000931B0000}"/>
    <cellStyle name="Check Cell 3" xfId="7067" xr:uid="{00000000-0005-0000-0000-0000941B0000}"/>
    <cellStyle name="Check Cell 4" xfId="7068" xr:uid="{00000000-0005-0000-0000-0000951B0000}"/>
    <cellStyle name="CheckCell" xfId="7069" xr:uid="{00000000-0005-0000-0000-0000961B0000}"/>
    <cellStyle name="CheckCell 2" xfId="7070" xr:uid="{00000000-0005-0000-0000-0000971B0000}"/>
    <cellStyle name="CheckCell 2 2" xfId="7071" xr:uid="{00000000-0005-0000-0000-0000981B0000}"/>
    <cellStyle name="CheckCell 3" xfId="7072" xr:uid="{00000000-0005-0000-0000-0000991B0000}"/>
    <cellStyle name="CheckCell 4" xfId="7073" xr:uid="{00000000-0005-0000-0000-00009A1B0000}"/>
    <cellStyle name="CheckCell_Electric Rev Req Model (2009 GRC) Rebuttal" xfId="7074" xr:uid="{00000000-0005-0000-0000-00009B1B0000}"/>
    <cellStyle name="Comma" xfId="1" builtinId="3"/>
    <cellStyle name="Comma [0] 2" xfId="9533" xr:uid="{00000000-0005-0000-0000-00009D1B0000}"/>
    <cellStyle name="Comma 10" xfId="7075" xr:uid="{00000000-0005-0000-0000-00009E1B0000}"/>
    <cellStyle name="Comma 10 2" xfId="7076" xr:uid="{00000000-0005-0000-0000-00009F1B0000}"/>
    <cellStyle name="Comma 10 2 2" xfId="7077" xr:uid="{00000000-0005-0000-0000-0000A01B0000}"/>
    <cellStyle name="Comma 10 2 3" xfId="7078" xr:uid="{00000000-0005-0000-0000-0000A11B0000}"/>
    <cellStyle name="Comma 10 3" xfId="7079" xr:uid="{00000000-0005-0000-0000-0000A21B0000}"/>
    <cellStyle name="Comma 10 4" xfId="7080" xr:uid="{00000000-0005-0000-0000-0000A31B0000}"/>
    <cellStyle name="Comma 11" xfId="7081" xr:uid="{00000000-0005-0000-0000-0000A41B0000}"/>
    <cellStyle name="Comma 11 2" xfId="7082" xr:uid="{00000000-0005-0000-0000-0000A51B0000}"/>
    <cellStyle name="Comma 11 2 2" xfId="7083" xr:uid="{00000000-0005-0000-0000-0000A61B0000}"/>
    <cellStyle name="Comma 11 3" xfId="7084" xr:uid="{00000000-0005-0000-0000-0000A71B0000}"/>
    <cellStyle name="Comma 11 4" xfId="7085" xr:uid="{00000000-0005-0000-0000-0000A81B0000}"/>
    <cellStyle name="Comma 12" xfId="7086" xr:uid="{00000000-0005-0000-0000-0000A91B0000}"/>
    <cellStyle name="Comma 12 2" xfId="7087" xr:uid="{00000000-0005-0000-0000-0000AA1B0000}"/>
    <cellStyle name="Comma 12 2 2" xfId="7088" xr:uid="{00000000-0005-0000-0000-0000AB1B0000}"/>
    <cellStyle name="Comma 12 3" xfId="7089" xr:uid="{00000000-0005-0000-0000-0000AC1B0000}"/>
    <cellStyle name="Comma 12 4" xfId="7090" xr:uid="{00000000-0005-0000-0000-0000AD1B0000}"/>
    <cellStyle name="Comma 13" xfId="7091" xr:uid="{00000000-0005-0000-0000-0000AE1B0000}"/>
    <cellStyle name="Comma 13 2" xfId="7092" xr:uid="{00000000-0005-0000-0000-0000AF1B0000}"/>
    <cellStyle name="Comma 13 2 2" xfId="7093" xr:uid="{00000000-0005-0000-0000-0000B01B0000}"/>
    <cellStyle name="Comma 13 3" xfId="7094" xr:uid="{00000000-0005-0000-0000-0000B11B0000}"/>
    <cellStyle name="Comma 13 4" xfId="7095" xr:uid="{00000000-0005-0000-0000-0000B21B0000}"/>
    <cellStyle name="Comma 14" xfId="7096" xr:uid="{00000000-0005-0000-0000-0000B31B0000}"/>
    <cellStyle name="Comma 14 2" xfId="7097" xr:uid="{00000000-0005-0000-0000-0000B41B0000}"/>
    <cellStyle name="Comma 14 2 2" xfId="7098" xr:uid="{00000000-0005-0000-0000-0000B51B0000}"/>
    <cellStyle name="Comma 14 3" xfId="7099" xr:uid="{00000000-0005-0000-0000-0000B61B0000}"/>
    <cellStyle name="Comma 14 4" xfId="7100" xr:uid="{00000000-0005-0000-0000-0000B71B0000}"/>
    <cellStyle name="Comma 15" xfId="7101" xr:uid="{00000000-0005-0000-0000-0000B81B0000}"/>
    <cellStyle name="Comma 15 2" xfId="7102" xr:uid="{00000000-0005-0000-0000-0000B91B0000}"/>
    <cellStyle name="Comma 15 2 2" xfId="7103" xr:uid="{00000000-0005-0000-0000-0000BA1B0000}"/>
    <cellStyle name="Comma 15 3" xfId="7104" xr:uid="{00000000-0005-0000-0000-0000BB1B0000}"/>
    <cellStyle name="Comma 16" xfId="7105" xr:uid="{00000000-0005-0000-0000-0000BC1B0000}"/>
    <cellStyle name="Comma 16 2" xfId="7106" xr:uid="{00000000-0005-0000-0000-0000BD1B0000}"/>
    <cellStyle name="Comma 16 3" xfId="7107" xr:uid="{00000000-0005-0000-0000-0000BE1B0000}"/>
    <cellStyle name="Comma 17" xfId="7108" xr:uid="{00000000-0005-0000-0000-0000BF1B0000}"/>
    <cellStyle name="Comma 17 2" xfId="7109" xr:uid="{00000000-0005-0000-0000-0000C01B0000}"/>
    <cellStyle name="Comma 17 2 2" xfId="7110" xr:uid="{00000000-0005-0000-0000-0000C11B0000}"/>
    <cellStyle name="Comma 17 3" xfId="7111" xr:uid="{00000000-0005-0000-0000-0000C21B0000}"/>
    <cellStyle name="Comma 17 3 2" xfId="7112" xr:uid="{00000000-0005-0000-0000-0000C31B0000}"/>
    <cellStyle name="Comma 17 4" xfId="7113" xr:uid="{00000000-0005-0000-0000-0000C41B0000}"/>
    <cellStyle name="Comma 17 4 2" xfId="7114" xr:uid="{00000000-0005-0000-0000-0000C51B0000}"/>
    <cellStyle name="Comma 17 5" xfId="7115" xr:uid="{00000000-0005-0000-0000-0000C61B0000}"/>
    <cellStyle name="Comma 18" xfId="7116" xr:uid="{00000000-0005-0000-0000-0000C71B0000}"/>
    <cellStyle name="Comma 18 2" xfId="7117" xr:uid="{00000000-0005-0000-0000-0000C81B0000}"/>
    <cellStyle name="Comma 18 3" xfId="7118" xr:uid="{00000000-0005-0000-0000-0000C91B0000}"/>
    <cellStyle name="Comma 18 4" xfId="7119" xr:uid="{00000000-0005-0000-0000-0000CA1B0000}"/>
    <cellStyle name="Comma 19" xfId="7120" xr:uid="{00000000-0005-0000-0000-0000CB1B0000}"/>
    <cellStyle name="Comma 19 2" xfId="7121" xr:uid="{00000000-0005-0000-0000-0000CC1B0000}"/>
    <cellStyle name="Comma 19 3" xfId="7122" xr:uid="{00000000-0005-0000-0000-0000CD1B0000}"/>
    <cellStyle name="Comma 2" xfId="6" xr:uid="{00000000-0005-0000-0000-0000CE1B0000}"/>
    <cellStyle name="Comma 2 10" xfId="7123" xr:uid="{00000000-0005-0000-0000-0000CF1B0000}"/>
    <cellStyle name="Comma 2 2" xfId="7124" xr:uid="{00000000-0005-0000-0000-0000D01B0000}"/>
    <cellStyle name="Comma 2 2 2" xfId="7125" xr:uid="{00000000-0005-0000-0000-0000D11B0000}"/>
    <cellStyle name="Comma 2 2 2 2" xfId="7126" xr:uid="{00000000-0005-0000-0000-0000D21B0000}"/>
    <cellStyle name="Comma 2 2 2 3" xfId="7127" xr:uid="{00000000-0005-0000-0000-0000D31B0000}"/>
    <cellStyle name="Comma 2 2 3" xfId="7128" xr:uid="{00000000-0005-0000-0000-0000D41B0000}"/>
    <cellStyle name="Comma 2 2 3 2" xfId="7129" xr:uid="{00000000-0005-0000-0000-0000D51B0000}"/>
    <cellStyle name="Comma 2 2 4" xfId="7130" xr:uid="{00000000-0005-0000-0000-0000D61B0000}"/>
    <cellStyle name="Comma 2 2 5" xfId="7131" xr:uid="{00000000-0005-0000-0000-0000D71B0000}"/>
    <cellStyle name="Comma 2 3" xfId="7132" xr:uid="{00000000-0005-0000-0000-0000D81B0000}"/>
    <cellStyle name="Comma 2 3 2" xfId="7133" xr:uid="{00000000-0005-0000-0000-0000D91B0000}"/>
    <cellStyle name="Comma 2 3 3" xfId="7134" xr:uid="{00000000-0005-0000-0000-0000DA1B0000}"/>
    <cellStyle name="Comma 2 4" xfId="7135" xr:uid="{00000000-0005-0000-0000-0000DB1B0000}"/>
    <cellStyle name="Comma 2 4 2" xfId="7136" xr:uid="{00000000-0005-0000-0000-0000DC1B0000}"/>
    <cellStyle name="Comma 2 5" xfId="7137" xr:uid="{00000000-0005-0000-0000-0000DD1B0000}"/>
    <cellStyle name="Comma 2 5 2" xfId="7138" xr:uid="{00000000-0005-0000-0000-0000DE1B0000}"/>
    <cellStyle name="Comma 2 6" xfId="7139" xr:uid="{00000000-0005-0000-0000-0000DF1B0000}"/>
    <cellStyle name="Comma 2 6 2" xfId="7140" xr:uid="{00000000-0005-0000-0000-0000E01B0000}"/>
    <cellStyle name="Comma 2 7" xfId="7141" xr:uid="{00000000-0005-0000-0000-0000E11B0000}"/>
    <cellStyle name="Comma 2 7 2" xfId="7142" xr:uid="{00000000-0005-0000-0000-0000E21B0000}"/>
    <cellStyle name="Comma 2 8" xfId="7143" xr:uid="{00000000-0005-0000-0000-0000E31B0000}"/>
    <cellStyle name="Comma 2 8 2" xfId="7144" xr:uid="{00000000-0005-0000-0000-0000E41B0000}"/>
    <cellStyle name="Comma 2 9" xfId="7145" xr:uid="{00000000-0005-0000-0000-0000E51B0000}"/>
    <cellStyle name="Comma 2_Chelan PUD Power Costs (8-10)" xfId="7146" xr:uid="{00000000-0005-0000-0000-0000E61B0000}"/>
    <cellStyle name="Comma 20" xfId="7147" xr:uid="{00000000-0005-0000-0000-0000E71B0000}"/>
    <cellStyle name="Comma 20 2" xfId="7148" xr:uid="{00000000-0005-0000-0000-0000E81B0000}"/>
    <cellStyle name="Comma 21" xfId="7149" xr:uid="{00000000-0005-0000-0000-0000E91B0000}"/>
    <cellStyle name="Comma 22" xfId="7150" xr:uid="{00000000-0005-0000-0000-0000EA1B0000}"/>
    <cellStyle name="Comma 23" xfId="7151" xr:uid="{00000000-0005-0000-0000-0000EB1B0000}"/>
    <cellStyle name="Comma 24" xfId="7152" xr:uid="{00000000-0005-0000-0000-0000EC1B0000}"/>
    <cellStyle name="Comma 24 2" xfId="7153" xr:uid="{00000000-0005-0000-0000-0000ED1B0000}"/>
    <cellStyle name="Comma 24 3" xfId="7154" xr:uid="{00000000-0005-0000-0000-0000EE1B0000}"/>
    <cellStyle name="Comma 25" xfId="7155" xr:uid="{00000000-0005-0000-0000-0000EF1B0000}"/>
    <cellStyle name="Comma 25 2" xfId="7156" xr:uid="{00000000-0005-0000-0000-0000F01B0000}"/>
    <cellStyle name="Comma 26" xfId="7157" xr:uid="{00000000-0005-0000-0000-0000F11B0000}"/>
    <cellStyle name="Comma 26 2" xfId="7158" xr:uid="{00000000-0005-0000-0000-0000F21B0000}"/>
    <cellStyle name="Comma 27" xfId="7159" xr:uid="{00000000-0005-0000-0000-0000F31B0000}"/>
    <cellStyle name="Comma 27 2" xfId="7160" xr:uid="{00000000-0005-0000-0000-0000F41B0000}"/>
    <cellStyle name="Comma 28" xfId="7161" xr:uid="{00000000-0005-0000-0000-0000F51B0000}"/>
    <cellStyle name="Comma 28 2" xfId="7162" xr:uid="{00000000-0005-0000-0000-0000F61B0000}"/>
    <cellStyle name="Comma 29" xfId="7163" xr:uid="{00000000-0005-0000-0000-0000F71B0000}"/>
    <cellStyle name="Comma 3" xfId="7164" xr:uid="{00000000-0005-0000-0000-0000F81B0000}"/>
    <cellStyle name="Comma 3 2" xfId="7165" xr:uid="{00000000-0005-0000-0000-0000F91B0000}"/>
    <cellStyle name="Comma 3 2 2" xfId="7166" xr:uid="{00000000-0005-0000-0000-0000FA1B0000}"/>
    <cellStyle name="Comma 3 2 2 2" xfId="7167" xr:uid="{00000000-0005-0000-0000-0000FB1B0000}"/>
    <cellStyle name="Comma 3 2 3" xfId="7168" xr:uid="{00000000-0005-0000-0000-0000FC1B0000}"/>
    <cellStyle name="Comma 3 2 4" xfId="9532" xr:uid="{00000000-0005-0000-0000-0000FD1B0000}"/>
    <cellStyle name="Comma 3 3" xfId="7169" xr:uid="{00000000-0005-0000-0000-0000FE1B0000}"/>
    <cellStyle name="Comma 3 3 2" xfId="7170" xr:uid="{00000000-0005-0000-0000-0000FF1B0000}"/>
    <cellStyle name="Comma 3 4" xfId="7171" xr:uid="{00000000-0005-0000-0000-0000001C0000}"/>
    <cellStyle name="Comma 3 4 2" xfId="7172" xr:uid="{00000000-0005-0000-0000-0000011C0000}"/>
    <cellStyle name="Comma 3 5" xfId="7173" xr:uid="{00000000-0005-0000-0000-0000021C0000}"/>
    <cellStyle name="Comma 3 6" xfId="7174" xr:uid="{00000000-0005-0000-0000-0000031C0000}"/>
    <cellStyle name="Comma 30" xfId="7175" xr:uid="{00000000-0005-0000-0000-0000041C0000}"/>
    <cellStyle name="Comma 31" xfId="7176" xr:uid="{00000000-0005-0000-0000-0000051C0000}"/>
    <cellStyle name="Comma 31 2" xfId="7177" xr:uid="{00000000-0005-0000-0000-0000061C0000}"/>
    <cellStyle name="Comma 31 3" xfId="7178" xr:uid="{00000000-0005-0000-0000-0000071C0000}"/>
    <cellStyle name="Comma 32" xfId="7179" xr:uid="{00000000-0005-0000-0000-0000081C0000}"/>
    <cellStyle name="Comma 32 2" xfId="7180" xr:uid="{00000000-0005-0000-0000-0000091C0000}"/>
    <cellStyle name="Comma 33" xfId="7181" xr:uid="{00000000-0005-0000-0000-00000A1C0000}"/>
    <cellStyle name="Comma 34" xfId="7182" xr:uid="{00000000-0005-0000-0000-00000B1C0000}"/>
    <cellStyle name="Comma 35" xfId="7183" xr:uid="{00000000-0005-0000-0000-00000C1C0000}"/>
    <cellStyle name="Comma 36" xfId="7184" xr:uid="{00000000-0005-0000-0000-00000D1C0000}"/>
    <cellStyle name="Comma 37" xfId="7185" xr:uid="{00000000-0005-0000-0000-00000E1C0000}"/>
    <cellStyle name="Comma 38" xfId="7186" xr:uid="{00000000-0005-0000-0000-00000F1C0000}"/>
    <cellStyle name="Comma 39" xfId="7187" xr:uid="{00000000-0005-0000-0000-0000101C0000}"/>
    <cellStyle name="Comma 4" xfId="7188" xr:uid="{00000000-0005-0000-0000-0000111C0000}"/>
    <cellStyle name="Comma 4 2" xfId="7189" xr:uid="{00000000-0005-0000-0000-0000121C0000}"/>
    <cellStyle name="Comma 4 2 2" xfId="7190" xr:uid="{00000000-0005-0000-0000-0000131C0000}"/>
    <cellStyle name="Comma 4 2 3" xfId="7191" xr:uid="{00000000-0005-0000-0000-0000141C0000}"/>
    <cellStyle name="Comma 4 3" xfId="7192" xr:uid="{00000000-0005-0000-0000-0000151C0000}"/>
    <cellStyle name="Comma 4 3 2" xfId="7193" xr:uid="{00000000-0005-0000-0000-0000161C0000}"/>
    <cellStyle name="Comma 4 4" xfId="7194" xr:uid="{00000000-0005-0000-0000-0000171C0000}"/>
    <cellStyle name="Comma 4 5" xfId="7195" xr:uid="{00000000-0005-0000-0000-0000181C0000}"/>
    <cellStyle name="Comma 4 6" xfId="7196" xr:uid="{00000000-0005-0000-0000-0000191C0000}"/>
    <cellStyle name="Comma 40" xfId="7197" xr:uid="{00000000-0005-0000-0000-00001A1C0000}"/>
    <cellStyle name="Comma 41" xfId="7198" xr:uid="{00000000-0005-0000-0000-00001B1C0000}"/>
    <cellStyle name="Comma 42" xfId="7199" xr:uid="{00000000-0005-0000-0000-00001C1C0000}"/>
    <cellStyle name="Comma 43" xfId="7200" xr:uid="{00000000-0005-0000-0000-00001D1C0000}"/>
    <cellStyle name="Comma 44" xfId="7201" xr:uid="{00000000-0005-0000-0000-00001E1C0000}"/>
    <cellStyle name="Comma 45" xfId="7202" xr:uid="{00000000-0005-0000-0000-00001F1C0000}"/>
    <cellStyle name="Comma 46" xfId="7203" xr:uid="{00000000-0005-0000-0000-0000201C0000}"/>
    <cellStyle name="Comma 47" xfId="7204" xr:uid="{00000000-0005-0000-0000-0000211C0000}"/>
    <cellStyle name="Comma 48" xfId="7205" xr:uid="{00000000-0005-0000-0000-0000221C0000}"/>
    <cellStyle name="Comma 49" xfId="7206" xr:uid="{00000000-0005-0000-0000-0000231C0000}"/>
    <cellStyle name="Comma 5" xfId="7207" xr:uid="{00000000-0005-0000-0000-0000241C0000}"/>
    <cellStyle name="Comma 5 2" xfId="7208" xr:uid="{00000000-0005-0000-0000-0000251C0000}"/>
    <cellStyle name="Comma 5 2 2" xfId="7209" xr:uid="{00000000-0005-0000-0000-0000261C0000}"/>
    <cellStyle name="Comma 5 3" xfId="7210" xr:uid="{00000000-0005-0000-0000-0000271C0000}"/>
    <cellStyle name="Comma 5 4" xfId="7211" xr:uid="{00000000-0005-0000-0000-0000281C0000}"/>
    <cellStyle name="Comma 5 5" xfId="7212" xr:uid="{00000000-0005-0000-0000-0000291C0000}"/>
    <cellStyle name="Comma 5 6" xfId="7213" xr:uid="{00000000-0005-0000-0000-00002A1C0000}"/>
    <cellStyle name="Comma 50" xfId="7214" xr:uid="{00000000-0005-0000-0000-00002B1C0000}"/>
    <cellStyle name="Comma 51" xfId="7215" xr:uid="{00000000-0005-0000-0000-00002C1C0000}"/>
    <cellStyle name="Comma 51 2" xfId="7216" xr:uid="{00000000-0005-0000-0000-00002D1C0000}"/>
    <cellStyle name="Comma 52" xfId="7217" xr:uid="{00000000-0005-0000-0000-00002E1C0000}"/>
    <cellStyle name="Comma 53" xfId="7218" xr:uid="{00000000-0005-0000-0000-00002F1C0000}"/>
    <cellStyle name="Comma 54" xfId="7219" xr:uid="{00000000-0005-0000-0000-0000301C0000}"/>
    <cellStyle name="Comma 55" xfId="7220" xr:uid="{00000000-0005-0000-0000-0000311C0000}"/>
    <cellStyle name="Comma 56" xfId="7221" xr:uid="{00000000-0005-0000-0000-0000321C0000}"/>
    <cellStyle name="Comma 57" xfId="7222" xr:uid="{00000000-0005-0000-0000-0000331C0000}"/>
    <cellStyle name="Comma 58" xfId="7223" xr:uid="{00000000-0005-0000-0000-0000341C0000}"/>
    <cellStyle name="Comma 59" xfId="7224" xr:uid="{00000000-0005-0000-0000-0000351C0000}"/>
    <cellStyle name="Comma 6" xfId="7225" xr:uid="{00000000-0005-0000-0000-0000361C0000}"/>
    <cellStyle name="Comma 6 2" xfId="7226" xr:uid="{00000000-0005-0000-0000-0000371C0000}"/>
    <cellStyle name="Comma 6 2 2" xfId="7227" xr:uid="{00000000-0005-0000-0000-0000381C0000}"/>
    <cellStyle name="Comma 6 2 2 2" xfId="7228" xr:uid="{00000000-0005-0000-0000-0000391C0000}"/>
    <cellStyle name="Comma 6 2 3" xfId="7229" xr:uid="{00000000-0005-0000-0000-00003A1C0000}"/>
    <cellStyle name="Comma 6 3" xfId="7230" xr:uid="{00000000-0005-0000-0000-00003B1C0000}"/>
    <cellStyle name="Comma 6 3 2" xfId="7231" xr:uid="{00000000-0005-0000-0000-00003C1C0000}"/>
    <cellStyle name="Comma 6 4" xfId="7232" xr:uid="{00000000-0005-0000-0000-00003D1C0000}"/>
    <cellStyle name="Comma 60" xfId="7233" xr:uid="{00000000-0005-0000-0000-00003E1C0000}"/>
    <cellStyle name="Comma 61" xfId="7234" xr:uid="{00000000-0005-0000-0000-00003F1C0000}"/>
    <cellStyle name="Comma 62" xfId="7235" xr:uid="{00000000-0005-0000-0000-0000401C0000}"/>
    <cellStyle name="Comma 63" xfId="7236" xr:uid="{00000000-0005-0000-0000-0000411C0000}"/>
    <cellStyle name="Comma 64" xfId="7237" xr:uid="{00000000-0005-0000-0000-0000421C0000}"/>
    <cellStyle name="Comma 65" xfId="7238" xr:uid="{00000000-0005-0000-0000-0000431C0000}"/>
    <cellStyle name="Comma 66" xfId="9535" xr:uid="{00000000-0005-0000-0000-0000441C0000}"/>
    <cellStyle name="Comma 67" xfId="9514" xr:uid="{00000000-0005-0000-0000-0000451C0000}"/>
    <cellStyle name="Comma 68" xfId="9510" xr:uid="{00000000-0005-0000-0000-0000461C0000}"/>
    <cellStyle name="Comma 69" xfId="9507" xr:uid="{00000000-0005-0000-0000-0000471C0000}"/>
    <cellStyle name="Comma 7" xfId="7239" xr:uid="{00000000-0005-0000-0000-0000481C0000}"/>
    <cellStyle name="Comma 7 2" xfId="7240" xr:uid="{00000000-0005-0000-0000-0000491C0000}"/>
    <cellStyle name="Comma 7 2 2" xfId="7241" xr:uid="{00000000-0005-0000-0000-00004A1C0000}"/>
    <cellStyle name="Comma 7 3" xfId="7242" xr:uid="{00000000-0005-0000-0000-00004B1C0000}"/>
    <cellStyle name="Comma 7 4" xfId="7243" xr:uid="{00000000-0005-0000-0000-00004C1C0000}"/>
    <cellStyle name="Comma 70" xfId="9537" xr:uid="{00000000-0005-0000-0000-00004D1C0000}"/>
    <cellStyle name="Comma 8" xfId="7244" xr:uid="{00000000-0005-0000-0000-00004E1C0000}"/>
    <cellStyle name="Comma 8 2" xfId="7245" xr:uid="{00000000-0005-0000-0000-00004F1C0000}"/>
    <cellStyle name="Comma 8 2 2" xfId="7246" xr:uid="{00000000-0005-0000-0000-0000501C0000}"/>
    <cellStyle name="Comma 8 2 2 2" xfId="7247" xr:uid="{00000000-0005-0000-0000-0000511C0000}"/>
    <cellStyle name="Comma 8 2 3" xfId="7248" xr:uid="{00000000-0005-0000-0000-0000521C0000}"/>
    <cellStyle name="Comma 8 3" xfId="7249" xr:uid="{00000000-0005-0000-0000-0000531C0000}"/>
    <cellStyle name="Comma 8 3 2" xfId="7250" xr:uid="{00000000-0005-0000-0000-0000541C0000}"/>
    <cellStyle name="Comma 8 4" xfId="7251" xr:uid="{00000000-0005-0000-0000-0000551C0000}"/>
    <cellStyle name="Comma 8 5" xfId="7252" xr:uid="{00000000-0005-0000-0000-0000561C0000}"/>
    <cellStyle name="Comma 9" xfId="7253" xr:uid="{00000000-0005-0000-0000-0000571C0000}"/>
    <cellStyle name="Comma 9 2" xfId="7254" xr:uid="{00000000-0005-0000-0000-0000581C0000}"/>
    <cellStyle name="Comma 9 2 2" xfId="7255" xr:uid="{00000000-0005-0000-0000-0000591C0000}"/>
    <cellStyle name="Comma 9 2 2 2" xfId="7256" xr:uid="{00000000-0005-0000-0000-00005A1C0000}"/>
    <cellStyle name="Comma 9 2 3" xfId="7257" xr:uid="{00000000-0005-0000-0000-00005B1C0000}"/>
    <cellStyle name="Comma 9 3" xfId="7258" xr:uid="{00000000-0005-0000-0000-00005C1C0000}"/>
    <cellStyle name="Comma 9 3 2" xfId="7259" xr:uid="{00000000-0005-0000-0000-00005D1C0000}"/>
    <cellStyle name="Comma 9 3 3" xfId="7260" xr:uid="{00000000-0005-0000-0000-00005E1C0000}"/>
    <cellStyle name="Comma 9 3 4" xfId="7261" xr:uid="{00000000-0005-0000-0000-00005F1C0000}"/>
    <cellStyle name="Comma 9 4" xfId="7262" xr:uid="{00000000-0005-0000-0000-0000601C0000}"/>
    <cellStyle name="Comma 9 4 2" xfId="7263" xr:uid="{00000000-0005-0000-0000-0000611C0000}"/>
    <cellStyle name="Comma 9 5" xfId="7264" xr:uid="{00000000-0005-0000-0000-0000621C0000}"/>
    <cellStyle name="Comma 9 5 2" xfId="7265" xr:uid="{00000000-0005-0000-0000-0000631C0000}"/>
    <cellStyle name="Comma 9 6" xfId="7266" xr:uid="{00000000-0005-0000-0000-0000641C0000}"/>
    <cellStyle name="Comma 9 7" xfId="7267" xr:uid="{00000000-0005-0000-0000-0000651C0000}"/>
    <cellStyle name="Comma 9 8" xfId="7268" xr:uid="{00000000-0005-0000-0000-0000661C0000}"/>
    <cellStyle name="Comma 9 9" xfId="7269" xr:uid="{00000000-0005-0000-0000-0000671C0000}"/>
    <cellStyle name="Comma0" xfId="7270" xr:uid="{00000000-0005-0000-0000-0000681C0000}"/>
    <cellStyle name="Comma0 - Style2" xfId="7271" xr:uid="{00000000-0005-0000-0000-0000691C0000}"/>
    <cellStyle name="Comma0 - Style2 2" xfId="7272" xr:uid="{00000000-0005-0000-0000-00006A1C0000}"/>
    <cellStyle name="Comma0 - Style4" xfId="7273" xr:uid="{00000000-0005-0000-0000-00006B1C0000}"/>
    <cellStyle name="Comma0 - Style4 2" xfId="7274" xr:uid="{00000000-0005-0000-0000-00006C1C0000}"/>
    <cellStyle name="Comma0 - Style4 3" xfId="7275" xr:uid="{00000000-0005-0000-0000-00006D1C0000}"/>
    <cellStyle name="Comma0 - Style5" xfId="7276" xr:uid="{00000000-0005-0000-0000-00006E1C0000}"/>
    <cellStyle name="Comma0 - Style5 2" xfId="7277" xr:uid="{00000000-0005-0000-0000-00006F1C0000}"/>
    <cellStyle name="Comma0 - Style5 2 2" xfId="7278" xr:uid="{00000000-0005-0000-0000-0000701C0000}"/>
    <cellStyle name="Comma0 - Style5 3" xfId="7279" xr:uid="{00000000-0005-0000-0000-0000711C0000}"/>
    <cellStyle name="Comma0 - Style5_ACCOUNTS" xfId="7280" xr:uid="{00000000-0005-0000-0000-0000721C0000}"/>
    <cellStyle name="Comma0 10" xfId="7281" xr:uid="{00000000-0005-0000-0000-0000731C0000}"/>
    <cellStyle name="Comma0 11" xfId="7282" xr:uid="{00000000-0005-0000-0000-0000741C0000}"/>
    <cellStyle name="Comma0 12" xfId="7283" xr:uid="{00000000-0005-0000-0000-0000751C0000}"/>
    <cellStyle name="Comma0 13" xfId="7284" xr:uid="{00000000-0005-0000-0000-0000761C0000}"/>
    <cellStyle name="Comma0 14" xfId="7285" xr:uid="{00000000-0005-0000-0000-0000771C0000}"/>
    <cellStyle name="Comma0 15" xfId="7286" xr:uid="{00000000-0005-0000-0000-0000781C0000}"/>
    <cellStyle name="Comma0 16" xfId="7287" xr:uid="{00000000-0005-0000-0000-0000791C0000}"/>
    <cellStyle name="Comma0 17" xfId="7288" xr:uid="{00000000-0005-0000-0000-00007A1C0000}"/>
    <cellStyle name="Comma0 18" xfId="7289" xr:uid="{00000000-0005-0000-0000-00007B1C0000}"/>
    <cellStyle name="Comma0 19" xfId="7290" xr:uid="{00000000-0005-0000-0000-00007C1C0000}"/>
    <cellStyle name="Comma0 2" xfId="7291" xr:uid="{00000000-0005-0000-0000-00007D1C0000}"/>
    <cellStyle name="Comma0 2 2" xfId="7292" xr:uid="{00000000-0005-0000-0000-00007E1C0000}"/>
    <cellStyle name="Comma0 2 3" xfId="7293" xr:uid="{00000000-0005-0000-0000-00007F1C0000}"/>
    <cellStyle name="Comma0 20" xfId="7294" xr:uid="{00000000-0005-0000-0000-0000801C0000}"/>
    <cellStyle name="Comma0 21" xfId="7295" xr:uid="{00000000-0005-0000-0000-0000811C0000}"/>
    <cellStyle name="Comma0 22" xfId="7296" xr:uid="{00000000-0005-0000-0000-0000821C0000}"/>
    <cellStyle name="Comma0 23" xfId="7297" xr:uid="{00000000-0005-0000-0000-0000831C0000}"/>
    <cellStyle name="Comma0 24" xfId="7298" xr:uid="{00000000-0005-0000-0000-0000841C0000}"/>
    <cellStyle name="Comma0 25" xfId="7299" xr:uid="{00000000-0005-0000-0000-0000851C0000}"/>
    <cellStyle name="Comma0 26" xfId="7300" xr:uid="{00000000-0005-0000-0000-0000861C0000}"/>
    <cellStyle name="Comma0 27" xfId="7301" xr:uid="{00000000-0005-0000-0000-0000871C0000}"/>
    <cellStyle name="Comma0 28" xfId="7302" xr:uid="{00000000-0005-0000-0000-0000881C0000}"/>
    <cellStyle name="Comma0 29" xfId="7303" xr:uid="{00000000-0005-0000-0000-0000891C0000}"/>
    <cellStyle name="Comma0 3" xfId="7304" xr:uid="{00000000-0005-0000-0000-00008A1C0000}"/>
    <cellStyle name="Comma0 3 2" xfId="7305" xr:uid="{00000000-0005-0000-0000-00008B1C0000}"/>
    <cellStyle name="Comma0 3 3" xfId="7306" xr:uid="{00000000-0005-0000-0000-00008C1C0000}"/>
    <cellStyle name="Comma0 30" xfId="7307" xr:uid="{00000000-0005-0000-0000-00008D1C0000}"/>
    <cellStyle name="Comma0 31" xfId="7308" xr:uid="{00000000-0005-0000-0000-00008E1C0000}"/>
    <cellStyle name="Comma0 32" xfId="7309" xr:uid="{00000000-0005-0000-0000-00008F1C0000}"/>
    <cellStyle name="Comma0 33" xfId="7310" xr:uid="{00000000-0005-0000-0000-0000901C0000}"/>
    <cellStyle name="Comma0 34" xfId="7311" xr:uid="{00000000-0005-0000-0000-0000911C0000}"/>
    <cellStyle name="Comma0 35" xfId="7312" xr:uid="{00000000-0005-0000-0000-0000921C0000}"/>
    <cellStyle name="Comma0 36" xfId="7313" xr:uid="{00000000-0005-0000-0000-0000931C0000}"/>
    <cellStyle name="Comma0 37" xfId="7314" xr:uid="{00000000-0005-0000-0000-0000941C0000}"/>
    <cellStyle name="Comma0 38" xfId="7315" xr:uid="{00000000-0005-0000-0000-0000951C0000}"/>
    <cellStyle name="Comma0 39" xfId="7316" xr:uid="{00000000-0005-0000-0000-0000961C0000}"/>
    <cellStyle name="Comma0 4" xfId="7317" xr:uid="{00000000-0005-0000-0000-0000971C0000}"/>
    <cellStyle name="Comma0 4 2" xfId="7318" xr:uid="{00000000-0005-0000-0000-0000981C0000}"/>
    <cellStyle name="Comma0 40" xfId="7319" xr:uid="{00000000-0005-0000-0000-0000991C0000}"/>
    <cellStyle name="Comma0 41" xfId="7320" xr:uid="{00000000-0005-0000-0000-00009A1C0000}"/>
    <cellStyle name="Comma0 42" xfId="7321" xr:uid="{00000000-0005-0000-0000-00009B1C0000}"/>
    <cellStyle name="Comma0 43" xfId="7322" xr:uid="{00000000-0005-0000-0000-00009C1C0000}"/>
    <cellStyle name="Comma0 44" xfId="7323" xr:uid="{00000000-0005-0000-0000-00009D1C0000}"/>
    <cellStyle name="Comma0 45" xfId="7324" xr:uid="{00000000-0005-0000-0000-00009E1C0000}"/>
    <cellStyle name="Comma0 46" xfId="7325" xr:uid="{00000000-0005-0000-0000-00009F1C0000}"/>
    <cellStyle name="Comma0 47" xfId="7326" xr:uid="{00000000-0005-0000-0000-0000A01C0000}"/>
    <cellStyle name="Comma0 5" xfId="7327" xr:uid="{00000000-0005-0000-0000-0000A11C0000}"/>
    <cellStyle name="Comma0 5 2" xfId="7328" xr:uid="{00000000-0005-0000-0000-0000A21C0000}"/>
    <cellStyle name="Comma0 5 3" xfId="7329" xr:uid="{00000000-0005-0000-0000-0000A31C0000}"/>
    <cellStyle name="Comma0 6" xfId="7330" xr:uid="{00000000-0005-0000-0000-0000A41C0000}"/>
    <cellStyle name="Comma0 7" xfId="7331" xr:uid="{00000000-0005-0000-0000-0000A51C0000}"/>
    <cellStyle name="Comma0 8" xfId="7332" xr:uid="{00000000-0005-0000-0000-0000A61C0000}"/>
    <cellStyle name="Comma0 9" xfId="7333" xr:uid="{00000000-0005-0000-0000-0000A71C0000}"/>
    <cellStyle name="Comma0_00COS Ind Allocators" xfId="7334" xr:uid="{00000000-0005-0000-0000-0000A81C0000}"/>
    <cellStyle name="Comma1 - Style1" xfId="7335" xr:uid="{00000000-0005-0000-0000-0000A91C0000}"/>
    <cellStyle name="Comma1 - Style1 2" xfId="7336" xr:uid="{00000000-0005-0000-0000-0000AA1C0000}"/>
    <cellStyle name="Comma1 - Style1 2 2" xfId="7337" xr:uid="{00000000-0005-0000-0000-0000AB1C0000}"/>
    <cellStyle name="Comma1 - Style1 3" xfId="7338" xr:uid="{00000000-0005-0000-0000-0000AC1C0000}"/>
    <cellStyle name="Comma1 - Style1 4" xfId="7339" xr:uid="{00000000-0005-0000-0000-0000AD1C0000}"/>
    <cellStyle name="Comma1 - Style1_ACCOUNTS" xfId="7340" xr:uid="{00000000-0005-0000-0000-0000AE1C0000}"/>
    <cellStyle name="Copied" xfId="7341" xr:uid="{00000000-0005-0000-0000-0000AF1C0000}"/>
    <cellStyle name="Copied 2" xfId="7342" xr:uid="{00000000-0005-0000-0000-0000B01C0000}"/>
    <cellStyle name="Copied 2 2" xfId="7343" xr:uid="{00000000-0005-0000-0000-0000B11C0000}"/>
    <cellStyle name="Copied 3" xfId="7344" xr:uid="{00000000-0005-0000-0000-0000B21C0000}"/>
    <cellStyle name="Copied 4" xfId="7345" xr:uid="{00000000-0005-0000-0000-0000B31C0000}"/>
    <cellStyle name="COST1" xfId="7346" xr:uid="{00000000-0005-0000-0000-0000B41C0000}"/>
    <cellStyle name="COST1 2" xfId="7347" xr:uid="{00000000-0005-0000-0000-0000B51C0000}"/>
    <cellStyle name="COST1 2 2" xfId="7348" xr:uid="{00000000-0005-0000-0000-0000B61C0000}"/>
    <cellStyle name="COST1 3" xfId="7349" xr:uid="{00000000-0005-0000-0000-0000B71C0000}"/>
    <cellStyle name="COST1 4" xfId="7350" xr:uid="{00000000-0005-0000-0000-0000B81C0000}"/>
    <cellStyle name="Curren - Style1" xfId="7351" xr:uid="{00000000-0005-0000-0000-0000B91C0000}"/>
    <cellStyle name="Curren - Style1 2" xfId="7352" xr:uid="{00000000-0005-0000-0000-0000BA1C0000}"/>
    <cellStyle name="Curren - Style2" xfId="7353" xr:uid="{00000000-0005-0000-0000-0000BB1C0000}"/>
    <cellStyle name="Curren - Style2 2" xfId="7354" xr:uid="{00000000-0005-0000-0000-0000BC1C0000}"/>
    <cellStyle name="Curren - Style2 2 2" xfId="7355" xr:uid="{00000000-0005-0000-0000-0000BD1C0000}"/>
    <cellStyle name="Curren - Style2 3" xfId="7356" xr:uid="{00000000-0005-0000-0000-0000BE1C0000}"/>
    <cellStyle name="Curren - Style2 4" xfId="7357" xr:uid="{00000000-0005-0000-0000-0000BF1C0000}"/>
    <cellStyle name="Curren - Style2_ACCOUNTS" xfId="7358" xr:uid="{00000000-0005-0000-0000-0000C01C0000}"/>
    <cellStyle name="Curren - Style5" xfId="7359" xr:uid="{00000000-0005-0000-0000-0000C11C0000}"/>
    <cellStyle name="Curren - Style5 2" xfId="7360" xr:uid="{00000000-0005-0000-0000-0000C21C0000}"/>
    <cellStyle name="Curren - Style6" xfId="7361" xr:uid="{00000000-0005-0000-0000-0000C31C0000}"/>
    <cellStyle name="Curren - Style6 2" xfId="7362" xr:uid="{00000000-0005-0000-0000-0000C41C0000}"/>
    <cellStyle name="Curren - Style6 2 2" xfId="7363" xr:uid="{00000000-0005-0000-0000-0000C51C0000}"/>
    <cellStyle name="Curren - Style6 3" xfId="7364" xr:uid="{00000000-0005-0000-0000-0000C61C0000}"/>
    <cellStyle name="Curren - Style6_ACCOUNTS" xfId="7365" xr:uid="{00000000-0005-0000-0000-0000C71C0000}"/>
    <cellStyle name="Currency" xfId="2" builtinId="4"/>
    <cellStyle name="Currency 10" xfId="7366" xr:uid="{00000000-0005-0000-0000-0000C91C0000}"/>
    <cellStyle name="Currency 10 2" xfId="7367" xr:uid="{00000000-0005-0000-0000-0000CA1C0000}"/>
    <cellStyle name="Currency 10 2 2" xfId="7368" xr:uid="{00000000-0005-0000-0000-0000CB1C0000}"/>
    <cellStyle name="Currency 10 3" xfId="7369" xr:uid="{00000000-0005-0000-0000-0000CC1C0000}"/>
    <cellStyle name="Currency 10 4" xfId="7370" xr:uid="{00000000-0005-0000-0000-0000CD1C0000}"/>
    <cellStyle name="Currency 11" xfId="7371" xr:uid="{00000000-0005-0000-0000-0000CE1C0000}"/>
    <cellStyle name="Currency 11 2" xfId="7372" xr:uid="{00000000-0005-0000-0000-0000CF1C0000}"/>
    <cellStyle name="Currency 11 2 2" xfId="7373" xr:uid="{00000000-0005-0000-0000-0000D01C0000}"/>
    <cellStyle name="Currency 11 3" xfId="7374" xr:uid="{00000000-0005-0000-0000-0000D11C0000}"/>
    <cellStyle name="Currency 11 4" xfId="7375" xr:uid="{00000000-0005-0000-0000-0000D21C0000}"/>
    <cellStyle name="Currency 12" xfId="7376" xr:uid="{00000000-0005-0000-0000-0000D31C0000}"/>
    <cellStyle name="Currency 12 2" xfId="7377" xr:uid="{00000000-0005-0000-0000-0000D41C0000}"/>
    <cellStyle name="Currency 12 2 2" xfId="7378" xr:uid="{00000000-0005-0000-0000-0000D51C0000}"/>
    <cellStyle name="Currency 12 3" xfId="7379" xr:uid="{00000000-0005-0000-0000-0000D61C0000}"/>
    <cellStyle name="Currency 12 3 2" xfId="7380" xr:uid="{00000000-0005-0000-0000-0000D71C0000}"/>
    <cellStyle name="Currency 12 4" xfId="7381" xr:uid="{00000000-0005-0000-0000-0000D81C0000}"/>
    <cellStyle name="Currency 12 4 2" xfId="7382" xr:uid="{00000000-0005-0000-0000-0000D91C0000}"/>
    <cellStyle name="Currency 12 5" xfId="7383" xr:uid="{00000000-0005-0000-0000-0000DA1C0000}"/>
    <cellStyle name="Currency 12 6" xfId="7384" xr:uid="{00000000-0005-0000-0000-0000DB1C0000}"/>
    <cellStyle name="Currency 13" xfId="7385" xr:uid="{00000000-0005-0000-0000-0000DC1C0000}"/>
    <cellStyle name="Currency 13 2" xfId="7386" xr:uid="{00000000-0005-0000-0000-0000DD1C0000}"/>
    <cellStyle name="Currency 13 3" xfId="7387" xr:uid="{00000000-0005-0000-0000-0000DE1C0000}"/>
    <cellStyle name="Currency 14" xfId="7388" xr:uid="{00000000-0005-0000-0000-0000DF1C0000}"/>
    <cellStyle name="Currency 14 2" xfId="7389" xr:uid="{00000000-0005-0000-0000-0000E01C0000}"/>
    <cellStyle name="Currency 14 2 2" xfId="7390" xr:uid="{00000000-0005-0000-0000-0000E11C0000}"/>
    <cellStyle name="Currency 14 3" xfId="7391" xr:uid="{00000000-0005-0000-0000-0000E21C0000}"/>
    <cellStyle name="Currency 14 3 2" xfId="7392" xr:uid="{00000000-0005-0000-0000-0000E31C0000}"/>
    <cellStyle name="Currency 14 4" xfId="7393" xr:uid="{00000000-0005-0000-0000-0000E41C0000}"/>
    <cellStyle name="Currency 14 4 2" xfId="7394" xr:uid="{00000000-0005-0000-0000-0000E51C0000}"/>
    <cellStyle name="Currency 15" xfId="7395" xr:uid="{00000000-0005-0000-0000-0000E61C0000}"/>
    <cellStyle name="Currency 15 2" xfId="7396" xr:uid="{00000000-0005-0000-0000-0000E71C0000}"/>
    <cellStyle name="Currency 15 3" xfId="7397" xr:uid="{00000000-0005-0000-0000-0000E81C0000}"/>
    <cellStyle name="Currency 15 4" xfId="7398" xr:uid="{00000000-0005-0000-0000-0000E91C0000}"/>
    <cellStyle name="Currency 16" xfId="7399" xr:uid="{00000000-0005-0000-0000-0000EA1C0000}"/>
    <cellStyle name="Currency 16 2" xfId="7400" xr:uid="{00000000-0005-0000-0000-0000EB1C0000}"/>
    <cellStyle name="Currency 16 3" xfId="7401" xr:uid="{00000000-0005-0000-0000-0000EC1C0000}"/>
    <cellStyle name="Currency 16 4" xfId="7402" xr:uid="{00000000-0005-0000-0000-0000ED1C0000}"/>
    <cellStyle name="Currency 17" xfId="7403" xr:uid="{00000000-0005-0000-0000-0000EE1C0000}"/>
    <cellStyle name="Currency 18" xfId="7404" xr:uid="{00000000-0005-0000-0000-0000EF1C0000}"/>
    <cellStyle name="Currency 18 2" xfId="7405" xr:uid="{00000000-0005-0000-0000-0000F01C0000}"/>
    <cellStyle name="Currency 19" xfId="7406" xr:uid="{00000000-0005-0000-0000-0000F11C0000}"/>
    <cellStyle name="Currency 19 2" xfId="7407" xr:uid="{00000000-0005-0000-0000-0000F21C0000}"/>
    <cellStyle name="Currency 2" xfId="5" xr:uid="{00000000-0005-0000-0000-0000F31C0000}"/>
    <cellStyle name="Currency 2 2" xfId="7408" xr:uid="{00000000-0005-0000-0000-0000F41C0000}"/>
    <cellStyle name="Currency 2 2 2" xfId="7409" xr:uid="{00000000-0005-0000-0000-0000F51C0000}"/>
    <cellStyle name="Currency 2 2 2 2" xfId="7410" xr:uid="{00000000-0005-0000-0000-0000F61C0000}"/>
    <cellStyle name="Currency 2 2 2 3" xfId="7411" xr:uid="{00000000-0005-0000-0000-0000F71C0000}"/>
    <cellStyle name="Currency 2 2 3" xfId="7412" xr:uid="{00000000-0005-0000-0000-0000F81C0000}"/>
    <cellStyle name="Currency 2 2 4" xfId="7413" xr:uid="{00000000-0005-0000-0000-0000F91C0000}"/>
    <cellStyle name="Currency 2 3" xfId="7414" xr:uid="{00000000-0005-0000-0000-0000FA1C0000}"/>
    <cellStyle name="Currency 2 3 2" xfId="7415" xr:uid="{00000000-0005-0000-0000-0000FB1C0000}"/>
    <cellStyle name="Currency 2 3 3" xfId="7416" xr:uid="{00000000-0005-0000-0000-0000FC1C0000}"/>
    <cellStyle name="Currency 2 4" xfId="7417" xr:uid="{00000000-0005-0000-0000-0000FD1C0000}"/>
    <cellStyle name="Currency 2 4 2" xfId="7418" xr:uid="{00000000-0005-0000-0000-0000FE1C0000}"/>
    <cellStyle name="Currency 2 5" xfId="7419" xr:uid="{00000000-0005-0000-0000-0000FF1C0000}"/>
    <cellStyle name="Currency 2 5 2" xfId="7420" xr:uid="{00000000-0005-0000-0000-0000001D0000}"/>
    <cellStyle name="Currency 2 6" xfId="7421" xr:uid="{00000000-0005-0000-0000-0000011D0000}"/>
    <cellStyle name="Currency 2 6 2" xfId="7422" xr:uid="{00000000-0005-0000-0000-0000021D0000}"/>
    <cellStyle name="Currency 2 7" xfId="7423" xr:uid="{00000000-0005-0000-0000-0000031D0000}"/>
    <cellStyle name="Currency 2 7 2" xfId="7424" xr:uid="{00000000-0005-0000-0000-0000041D0000}"/>
    <cellStyle name="Currency 2 8" xfId="7425" xr:uid="{00000000-0005-0000-0000-0000051D0000}"/>
    <cellStyle name="Currency 2 8 2" xfId="7426" xr:uid="{00000000-0005-0000-0000-0000061D0000}"/>
    <cellStyle name="Currency 2 9" xfId="7427" xr:uid="{00000000-0005-0000-0000-0000071D0000}"/>
    <cellStyle name="Currency 20" xfId="7428" xr:uid="{00000000-0005-0000-0000-0000081D0000}"/>
    <cellStyle name="Currency 21" xfId="7429" xr:uid="{00000000-0005-0000-0000-0000091D0000}"/>
    <cellStyle name="Currency 22" xfId="7430" xr:uid="{00000000-0005-0000-0000-00000A1D0000}"/>
    <cellStyle name="Currency 23" xfId="7431" xr:uid="{00000000-0005-0000-0000-00000B1D0000}"/>
    <cellStyle name="Currency 24" xfId="7432" xr:uid="{00000000-0005-0000-0000-00000C1D0000}"/>
    <cellStyle name="Currency 24 2" xfId="7433" xr:uid="{00000000-0005-0000-0000-00000D1D0000}"/>
    <cellStyle name="Currency 25" xfId="7434" xr:uid="{00000000-0005-0000-0000-00000E1D0000}"/>
    <cellStyle name="Currency 25 2" xfId="7435" xr:uid="{00000000-0005-0000-0000-00000F1D0000}"/>
    <cellStyle name="Currency 25 3" xfId="7436" xr:uid="{00000000-0005-0000-0000-0000101D0000}"/>
    <cellStyle name="Currency 26" xfId="7437" xr:uid="{00000000-0005-0000-0000-0000111D0000}"/>
    <cellStyle name="Currency 27" xfId="7438" xr:uid="{00000000-0005-0000-0000-0000121D0000}"/>
    <cellStyle name="Currency 27 2" xfId="7439" xr:uid="{00000000-0005-0000-0000-0000131D0000}"/>
    <cellStyle name="Currency 3" xfId="7440" xr:uid="{00000000-0005-0000-0000-0000141D0000}"/>
    <cellStyle name="Currency 3 2" xfId="7441" xr:uid="{00000000-0005-0000-0000-0000151D0000}"/>
    <cellStyle name="Currency 3 2 2" xfId="7442" xr:uid="{00000000-0005-0000-0000-0000161D0000}"/>
    <cellStyle name="Currency 3 2 2 2" xfId="7443" xr:uid="{00000000-0005-0000-0000-0000171D0000}"/>
    <cellStyle name="Currency 3 2 3" xfId="7444" xr:uid="{00000000-0005-0000-0000-0000181D0000}"/>
    <cellStyle name="Currency 3 2 4" xfId="9531" xr:uid="{00000000-0005-0000-0000-0000191D0000}"/>
    <cellStyle name="Currency 3 3" xfId="7445" xr:uid="{00000000-0005-0000-0000-00001A1D0000}"/>
    <cellStyle name="Currency 3 3 2" xfId="7446" xr:uid="{00000000-0005-0000-0000-00001B1D0000}"/>
    <cellStyle name="Currency 3 4" xfId="7447" xr:uid="{00000000-0005-0000-0000-00001C1D0000}"/>
    <cellStyle name="Currency 3 5" xfId="7448" xr:uid="{00000000-0005-0000-0000-00001D1D0000}"/>
    <cellStyle name="Currency 4" xfId="7449" xr:uid="{00000000-0005-0000-0000-00001E1D0000}"/>
    <cellStyle name="Currency 4 2" xfId="7450" xr:uid="{00000000-0005-0000-0000-00001F1D0000}"/>
    <cellStyle name="Currency 4 2 2" xfId="7451" xr:uid="{00000000-0005-0000-0000-0000201D0000}"/>
    <cellStyle name="Currency 4 2 2 2" xfId="7452" xr:uid="{00000000-0005-0000-0000-0000211D0000}"/>
    <cellStyle name="Currency 4 2 3" xfId="7453" xr:uid="{00000000-0005-0000-0000-0000221D0000}"/>
    <cellStyle name="Currency 4 2 4" xfId="7454" xr:uid="{00000000-0005-0000-0000-0000231D0000}"/>
    <cellStyle name="Currency 4 3" xfId="7455" xr:uid="{00000000-0005-0000-0000-0000241D0000}"/>
    <cellStyle name="Currency 4 3 2" xfId="7456" xr:uid="{00000000-0005-0000-0000-0000251D0000}"/>
    <cellStyle name="Currency 4 3 2 2" xfId="7457" xr:uid="{00000000-0005-0000-0000-0000261D0000}"/>
    <cellStyle name="Currency 4 3 3" xfId="7458" xr:uid="{00000000-0005-0000-0000-0000271D0000}"/>
    <cellStyle name="Currency 4 3 3 2" xfId="7459" xr:uid="{00000000-0005-0000-0000-0000281D0000}"/>
    <cellStyle name="Currency 4 3 4" xfId="7460" xr:uid="{00000000-0005-0000-0000-0000291D0000}"/>
    <cellStyle name="Currency 4 3 4 2" xfId="7461" xr:uid="{00000000-0005-0000-0000-00002A1D0000}"/>
    <cellStyle name="Currency 4 4" xfId="7462" xr:uid="{00000000-0005-0000-0000-00002B1D0000}"/>
    <cellStyle name="Currency 4 4 2" xfId="7463" xr:uid="{00000000-0005-0000-0000-00002C1D0000}"/>
    <cellStyle name="Currency 4 5" xfId="7464" xr:uid="{00000000-0005-0000-0000-00002D1D0000}"/>
    <cellStyle name="Currency 4 6" xfId="7465" xr:uid="{00000000-0005-0000-0000-00002E1D0000}"/>
    <cellStyle name="Currency 4 7" xfId="9530" xr:uid="{00000000-0005-0000-0000-00002F1D0000}"/>
    <cellStyle name="Currency 4_2009 GRC Compliance Filing (Electric) for Exh A-1" xfId="7466" xr:uid="{00000000-0005-0000-0000-0000301D0000}"/>
    <cellStyle name="Currency 5" xfId="7467" xr:uid="{00000000-0005-0000-0000-0000311D0000}"/>
    <cellStyle name="Currency 5 2" xfId="7468" xr:uid="{00000000-0005-0000-0000-0000321D0000}"/>
    <cellStyle name="Currency 5 2 2" xfId="7469" xr:uid="{00000000-0005-0000-0000-0000331D0000}"/>
    <cellStyle name="Currency 5 3" xfId="7470" xr:uid="{00000000-0005-0000-0000-0000341D0000}"/>
    <cellStyle name="Currency 5 4" xfId="7471" xr:uid="{00000000-0005-0000-0000-0000351D0000}"/>
    <cellStyle name="Currency 6" xfId="7472" xr:uid="{00000000-0005-0000-0000-0000361D0000}"/>
    <cellStyle name="Currency 6 2" xfId="7473" xr:uid="{00000000-0005-0000-0000-0000371D0000}"/>
    <cellStyle name="Currency 6 2 2" xfId="7474" xr:uid="{00000000-0005-0000-0000-0000381D0000}"/>
    <cellStyle name="Currency 6 3" xfId="7475" xr:uid="{00000000-0005-0000-0000-0000391D0000}"/>
    <cellStyle name="Currency 6 4" xfId="7476" xr:uid="{00000000-0005-0000-0000-00003A1D0000}"/>
    <cellStyle name="Currency 7" xfId="7477" xr:uid="{00000000-0005-0000-0000-00003B1D0000}"/>
    <cellStyle name="Currency 7 2" xfId="7478" xr:uid="{00000000-0005-0000-0000-00003C1D0000}"/>
    <cellStyle name="Currency 7 2 2" xfId="7479" xr:uid="{00000000-0005-0000-0000-00003D1D0000}"/>
    <cellStyle name="Currency 7 3" xfId="7480" xr:uid="{00000000-0005-0000-0000-00003E1D0000}"/>
    <cellStyle name="Currency 7 4" xfId="7481" xr:uid="{00000000-0005-0000-0000-00003F1D0000}"/>
    <cellStyle name="Currency 8" xfId="7482" xr:uid="{00000000-0005-0000-0000-0000401D0000}"/>
    <cellStyle name="Currency 8 2" xfId="7483" xr:uid="{00000000-0005-0000-0000-0000411D0000}"/>
    <cellStyle name="Currency 8 2 2" xfId="7484" xr:uid="{00000000-0005-0000-0000-0000421D0000}"/>
    <cellStyle name="Currency 8 2 2 2" xfId="7485" xr:uid="{00000000-0005-0000-0000-0000431D0000}"/>
    <cellStyle name="Currency 8 2 2 3" xfId="7486" xr:uid="{00000000-0005-0000-0000-0000441D0000}"/>
    <cellStyle name="Currency 8 2 2 4" xfId="7487" xr:uid="{00000000-0005-0000-0000-0000451D0000}"/>
    <cellStyle name="Currency 8 2 3" xfId="7488" xr:uid="{00000000-0005-0000-0000-0000461D0000}"/>
    <cellStyle name="Currency 8 2 3 2" xfId="7489" xr:uid="{00000000-0005-0000-0000-0000471D0000}"/>
    <cellStyle name="Currency 8 2 4" xfId="7490" xr:uid="{00000000-0005-0000-0000-0000481D0000}"/>
    <cellStyle name="Currency 8 2 5" xfId="7491" xr:uid="{00000000-0005-0000-0000-0000491D0000}"/>
    <cellStyle name="Currency 8 2 6" xfId="7492" xr:uid="{00000000-0005-0000-0000-00004A1D0000}"/>
    <cellStyle name="Currency 8 3" xfId="7493" xr:uid="{00000000-0005-0000-0000-00004B1D0000}"/>
    <cellStyle name="Currency 8 3 2" xfId="7494" xr:uid="{00000000-0005-0000-0000-00004C1D0000}"/>
    <cellStyle name="Currency 8 4" xfId="7495" xr:uid="{00000000-0005-0000-0000-00004D1D0000}"/>
    <cellStyle name="Currency 8 4 2" xfId="7496" xr:uid="{00000000-0005-0000-0000-00004E1D0000}"/>
    <cellStyle name="Currency 8 5" xfId="7497" xr:uid="{00000000-0005-0000-0000-00004F1D0000}"/>
    <cellStyle name="Currency 8 6" xfId="7498" xr:uid="{00000000-0005-0000-0000-0000501D0000}"/>
    <cellStyle name="Currency 9" xfId="7499" xr:uid="{00000000-0005-0000-0000-0000511D0000}"/>
    <cellStyle name="Currency 9 2" xfId="7500" xr:uid="{00000000-0005-0000-0000-0000521D0000}"/>
    <cellStyle name="Currency 9 2 2" xfId="7501" xr:uid="{00000000-0005-0000-0000-0000531D0000}"/>
    <cellStyle name="Currency 9 2 2 2" xfId="7502" xr:uid="{00000000-0005-0000-0000-0000541D0000}"/>
    <cellStyle name="Currency 9 2 3" xfId="7503" xr:uid="{00000000-0005-0000-0000-0000551D0000}"/>
    <cellStyle name="Currency 9 3" xfId="7504" xr:uid="{00000000-0005-0000-0000-0000561D0000}"/>
    <cellStyle name="Currency 9 3 2" xfId="7505" xr:uid="{00000000-0005-0000-0000-0000571D0000}"/>
    <cellStyle name="Currency 9 3 3" xfId="7506" xr:uid="{00000000-0005-0000-0000-0000581D0000}"/>
    <cellStyle name="Currency 9 3 4" xfId="7507" xr:uid="{00000000-0005-0000-0000-0000591D0000}"/>
    <cellStyle name="Currency 9 4" xfId="7508" xr:uid="{00000000-0005-0000-0000-00005A1D0000}"/>
    <cellStyle name="Currency 9 4 2" xfId="7509" xr:uid="{00000000-0005-0000-0000-00005B1D0000}"/>
    <cellStyle name="Currency 9 5" xfId="7510" xr:uid="{00000000-0005-0000-0000-00005C1D0000}"/>
    <cellStyle name="Currency 9 5 2" xfId="7511" xr:uid="{00000000-0005-0000-0000-00005D1D0000}"/>
    <cellStyle name="Currency 9 6" xfId="7512" xr:uid="{00000000-0005-0000-0000-00005E1D0000}"/>
    <cellStyle name="Currency 9 7" xfId="7513" xr:uid="{00000000-0005-0000-0000-00005F1D0000}"/>
    <cellStyle name="Currency 9 8" xfId="7514" xr:uid="{00000000-0005-0000-0000-0000601D0000}"/>
    <cellStyle name="Currency 9 9" xfId="7515" xr:uid="{00000000-0005-0000-0000-0000611D0000}"/>
    <cellStyle name="Currency0" xfId="7516" xr:uid="{00000000-0005-0000-0000-0000621D0000}"/>
    <cellStyle name="Currency0 2" xfId="7517" xr:uid="{00000000-0005-0000-0000-0000631D0000}"/>
    <cellStyle name="Currency0 2 2" xfId="7518" xr:uid="{00000000-0005-0000-0000-0000641D0000}"/>
    <cellStyle name="Currency0 2 2 2" xfId="7519" xr:uid="{00000000-0005-0000-0000-0000651D0000}"/>
    <cellStyle name="Currency0 2 3" xfId="7520" xr:uid="{00000000-0005-0000-0000-0000661D0000}"/>
    <cellStyle name="Currency0 3" xfId="7521" xr:uid="{00000000-0005-0000-0000-0000671D0000}"/>
    <cellStyle name="Currency0 3 2" xfId="7522" xr:uid="{00000000-0005-0000-0000-0000681D0000}"/>
    <cellStyle name="Currency0 3 3" xfId="7523" xr:uid="{00000000-0005-0000-0000-0000691D0000}"/>
    <cellStyle name="Currency0 4" xfId="7524" xr:uid="{00000000-0005-0000-0000-00006A1D0000}"/>
    <cellStyle name="Currency0 4 2" xfId="7525" xr:uid="{00000000-0005-0000-0000-00006B1D0000}"/>
    <cellStyle name="Currency0 4 3" xfId="7526" xr:uid="{00000000-0005-0000-0000-00006C1D0000}"/>
    <cellStyle name="Currency0 5" xfId="7527" xr:uid="{00000000-0005-0000-0000-00006D1D0000}"/>
    <cellStyle name="Currency0 6" xfId="7528" xr:uid="{00000000-0005-0000-0000-00006E1D0000}"/>
    <cellStyle name="Currency0 7" xfId="7529" xr:uid="{00000000-0005-0000-0000-00006F1D0000}"/>
    <cellStyle name="Currency0_ACCOUNTS" xfId="7530" xr:uid="{00000000-0005-0000-0000-0000701D0000}"/>
    <cellStyle name="Date" xfId="7531" xr:uid="{00000000-0005-0000-0000-0000711D0000}"/>
    <cellStyle name="Date 2" xfId="7532" xr:uid="{00000000-0005-0000-0000-0000721D0000}"/>
    <cellStyle name="Date 2 2" xfId="7533" xr:uid="{00000000-0005-0000-0000-0000731D0000}"/>
    <cellStyle name="Date 2 3" xfId="7534" xr:uid="{00000000-0005-0000-0000-0000741D0000}"/>
    <cellStyle name="Date 3" xfId="7535" xr:uid="{00000000-0005-0000-0000-0000751D0000}"/>
    <cellStyle name="Date 3 2" xfId="7536" xr:uid="{00000000-0005-0000-0000-0000761D0000}"/>
    <cellStyle name="Date 3 3" xfId="7537" xr:uid="{00000000-0005-0000-0000-0000771D0000}"/>
    <cellStyle name="Date 4" xfId="7538" xr:uid="{00000000-0005-0000-0000-0000781D0000}"/>
    <cellStyle name="Date 4 2" xfId="7539" xr:uid="{00000000-0005-0000-0000-0000791D0000}"/>
    <cellStyle name="Date 5" xfId="7540" xr:uid="{00000000-0005-0000-0000-00007A1D0000}"/>
    <cellStyle name="Date 5 2" xfId="7541" xr:uid="{00000000-0005-0000-0000-00007B1D0000}"/>
    <cellStyle name="Date 5 3" xfId="7542" xr:uid="{00000000-0005-0000-0000-00007C1D0000}"/>
    <cellStyle name="Date 6" xfId="7543" xr:uid="{00000000-0005-0000-0000-00007D1D0000}"/>
    <cellStyle name="Date 7" xfId="7544" xr:uid="{00000000-0005-0000-0000-00007E1D0000}"/>
    <cellStyle name="Date 8" xfId="7545" xr:uid="{00000000-0005-0000-0000-00007F1D0000}"/>
    <cellStyle name="Date_903 SAP 2-6-09" xfId="7546" xr:uid="{00000000-0005-0000-0000-0000801D0000}"/>
    <cellStyle name="drp-sh - Style2" xfId="7547" xr:uid="{00000000-0005-0000-0000-0000811D0000}"/>
    <cellStyle name="Emphasis 1" xfId="7548" xr:uid="{00000000-0005-0000-0000-0000821D0000}"/>
    <cellStyle name="Emphasis 1 2" xfId="7549" xr:uid="{00000000-0005-0000-0000-0000831D0000}"/>
    <cellStyle name="Emphasis 2" xfId="7550" xr:uid="{00000000-0005-0000-0000-0000841D0000}"/>
    <cellStyle name="Emphasis 2 2" xfId="7551" xr:uid="{00000000-0005-0000-0000-0000851D0000}"/>
    <cellStyle name="Emphasis 3" xfId="7552" xr:uid="{00000000-0005-0000-0000-0000861D0000}"/>
    <cellStyle name="Emphasis 3 2" xfId="7553" xr:uid="{00000000-0005-0000-0000-0000871D0000}"/>
    <cellStyle name="Entered" xfId="7554" xr:uid="{00000000-0005-0000-0000-0000881D0000}"/>
    <cellStyle name="Entered 2" xfId="7555" xr:uid="{00000000-0005-0000-0000-0000891D0000}"/>
    <cellStyle name="Entered 2 2" xfId="7556" xr:uid="{00000000-0005-0000-0000-00008A1D0000}"/>
    <cellStyle name="Entered 2 2 2" xfId="7557" xr:uid="{00000000-0005-0000-0000-00008B1D0000}"/>
    <cellStyle name="Entered 2 3" xfId="7558" xr:uid="{00000000-0005-0000-0000-00008C1D0000}"/>
    <cellStyle name="Entered 3" xfId="7559" xr:uid="{00000000-0005-0000-0000-00008D1D0000}"/>
    <cellStyle name="Entered 3 2" xfId="7560" xr:uid="{00000000-0005-0000-0000-00008E1D0000}"/>
    <cellStyle name="Entered 3 2 2" xfId="7561" xr:uid="{00000000-0005-0000-0000-00008F1D0000}"/>
    <cellStyle name="Entered 3 3" xfId="7562" xr:uid="{00000000-0005-0000-0000-0000901D0000}"/>
    <cellStyle name="Entered 3 3 2" xfId="7563" xr:uid="{00000000-0005-0000-0000-0000911D0000}"/>
    <cellStyle name="Entered 3 4" xfId="7564" xr:uid="{00000000-0005-0000-0000-0000921D0000}"/>
    <cellStyle name="Entered 3 4 2" xfId="7565" xr:uid="{00000000-0005-0000-0000-0000931D0000}"/>
    <cellStyle name="Entered 4" xfId="7566" xr:uid="{00000000-0005-0000-0000-0000941D0000}"/>
    <cellStyle name="Entered 4 2" xfId="7567" xr:uid="{00000000-0005-0000-0000-0000951D0000}"/>
    <cellStyle name="Entered 5" xfId="7568" xr:uid="{00000000-0005-0000-0000-0000961D0000}"/>
    <cellStyle name="Entered 5 2" xfId="7569" xr:uid="{00000000-0005-0000-0000-0000971D0000}"/>
    <cellStyle name="Entered 6" xfId="7570" xr:uid="{00000000-0005-0000-0000-0000981D0000}"/>
    <cellStyle name="Entered 7" xfId="7571" xr:uid="{00000000-0005-0000-0000-0000991D0000}"/>
    <cellStyle name="Entered 8" xfId="7572" xr:uid="{00000000-0005-0000-0000-00009A1D0000}"/>
    <cellStyle name="Entered_4.32E Depreciation Study Robs file" xfId="7573" xr:uid="{00000000-0005-0000-0000-00009B1D0000}"/>
    <cellStyle name="Euro" xfId="7574" xr:uid="{00000000-0005-0000-0000-00009C1D0000}"/>
    <cellStyle name="Euro 2" xfId="7575" xr:uid="{00000000-0005-0000-0000-00009D1D0000}"/>
    <cellStyle name="Euro 2 2" xfId="7576" xr:uid="{00000000-0005-0000-0000-00009E1D0000}"/>
    <cellStyle name="Euro 2 2 2" xfId="7577" xr:uid="{00000000-0005-0000-0000-00009F1D0000}"/>
    <cellStyle name="Euro 2 3" xfId="7578" xr:uid="{00000000-0005-0000-0000-0000A01D0000}"/>
    <cellStyle name="Euro 3" xfId="7579" xr:uid="{00000000-0005-0000-0000-0000A11D0000}"/>
    <cellStyle name="Euro 3 2" xfId="7580" xr:uid="{00000000-0005-0000-0000-0000A21D0000}"/>
    <cellStyle name="Euro 4" xfId="7581" xr:uid="{00000000-0005-0000-0000-0000A31D0000}"/>
    <cellStyle name="Euro 5" xfId="7582" xr:uid="{00000000-0005-0000-0000-0000A41D0000}"/>
    <cellStyle name="Explanatory Text 2" xfId="7583" xr:uid="{00000000-0005-0000-0000-0000A51D0000}"/>
    <cellStyle name="Explanatory Text 2 2" xfId="7584" xr:uid="{00000000-0005-0000-0000-0000A61D0000}"/>
    <cellStyle name="Explanatory Text 2 2 2" xfId="7585" xr:uid="{00000000-0005-0000-0000-0000A71D0000}"/>
    <cellStyle name="Explanatory Text 2 3" xfId="7586" xr:uid="{00000000-0005-0000-0000-0000A81D0000}"/>
    <cellStyle name="Explanatory Text 3" xfId="7587" xr:uid="{00000000-0005-0000-0000-0000A91D0000}"/>
    <cellStyle name="Explanatory Text 4" xfId="7588" xr:uid="{00000000-0005-0000-0000-0000AA1D0000}"/>
    <cellStyle name="Fixed" xfId="7589" xr:uid="{00000000-0005-0000-0000-0000AB1D0000}"/>
    <cellStyle name="Fixed 2" xfId="7590" xr:uid="{00000000-0005-0000-0000-0000AC1D0000}"/>
    <cellStyle name="Fixed 2 2" xfId="7591" xr:uid="{00000000-0005-0000-0000-0000AD1D0000}"/>
    <cellStyle name="Fixed 3" xfId="7592" xr:uid="{00000000-0005-0000-0000-0000AE1D0000}"/>
    <cellStyle name="Fixed 4" xfId="7593" xr:uid="{00000000-0005-0000-0000-0000AF1D0000}"/>
    <cellStyle name="Fixed 5" xfId="7594" xr:uid="{00000000-0005-0000-0000-0000B01D0000}"/>
    <cellStyle name="Fixed 6" xfId="7595" xr:uid="{00000000-0005-0000-0000-0000B11D0000}"/>
    <cellStyle name="Fixed 7" xfId="7596" xr:uid="{00000000-0005-0000-0000-0000B21D0000}"/>
    <cellStyle name="Fixed_ACCOUNTS" xfId="7597" xr:uid="{00000000-0005-0000-0000-0000B31D0000}"/>
    <cellStyle name="Fixed3 - Style3" xfId="7598" xr:uid="{00000000-0005-0000-0000-0000B41D0000}"/>
    <cellStyle name="Fixed3 - Style3 2" xfId="7599" xr:uid="{00000000-0005-0000-0000-0000B51D0000}"/>
    <cellStyle name="Followed Hyperlink" xfId="9538" builtinId="9" customBuiltin="1"/>
    <cellStyle name="Followed Hyperlink 2" xfId="9544" xr:uid="{00000000-0005-0000-0000-0000B71D0000}"/>
    <cellStyle name="Good 2" xfId="7600" xr:uid="{00000000-0005-0000-0000-0000B81D0000}"/>
    <cellStyle name="Good 2 2" xfId="7601" xr:uid="{00000000-0005-0000-0000-0000B91D0000}"/>
    <cellStyle name="Good 2 2 2" xfId="7602" xr:uid="{00000000-0005-0000-0000-0000BA1D0000}"/>
    <cellStyle name="Good 2 3" xfId="7603" xr:uid="{00000000-0005-0000-0000-0000BB1D0000}"/>
    <cellStyle name="Good 3" xfId="7604" xr:uid="{00000000-0005-0000-0000-0000BC1D0000}"/>
    <cellStyle name="Good 3 2" xfId="7605" xr:uid="{00000000-0005-0000-0000-0000BD1D0000}"/>
    <cellStyle name="Good 3 3" xfId="7606" xr:uid="{00000000-0005-0000-0000-0000BE1D0000}"/>
    <cellStyle name="Good 3 4" xfId="7607" xr:uid="{00000000-0005-0000-0000-0000BF1D0000}"/>
    <cellStyle name="Good 4" xfId="7608" xr:uid="{00000000-0005-0000-0000-0000C01D0000}"/>
    <cellStyle name="Good 5" xfId="7609" xr:uid="{00000000-0005-0000-0000-0000C11D0000}"/>
    <cellStyle name="Good 6" xfId="7610" xr:uid="{00000000-0005-0000-0000-0000C21D0000}"/>
    <cellStyle name="Grey" xfId="7611" xr:uid="{00000000-0005-0000-0000-0000C31D0000}"/>
    <cellStyle name="Grey 2" xfId="7612" xr:uid="{00000000-0005-0000-0000-0000C41D0000}"/>
    <cellStyle name="Grey 2 2" xfId="7613" xr:uid="{00000000-0005-0000-0000-0000C51D0000}"/>
    <cellStyle name="Grey 2 3" xfId="7614" xr:uid="{00000000-0005-0000-0000-0000C61D0000}"/>
    <cellStyle name="Grey 2 4" xfId="7615" xr:uid="{00000000-0005-0000-0000-0000C71D0000}"/>
    <cellStyle name="Grey 3" xfId="7616" xr:uid="{00000000-0005-0000-0000-0000C81D0000}"/>
    <cellStyle name="Grey 3 2" xfId="7617" xr:uid="{00000000-0005-0000-0000-0000C91D0000}"/>
    <cellStyle name="Grey 3 3" xfId="7618" xr:uid="{00000000-0005-0000-0000-0000CA1D0000}"/>
    <cellStyle name="Grey 3 4" xfId="7619" xr:uid="{00000000-0005-0000-0000-0000CB1D0000}"/>
    <cellStyle name="Grey 4" xfId="7620" xr:uid="{00000000-0005-0000-0000-0000CC1D0000}"/>
    <cellStyle name="Grey 4 2" xfId="7621" xr:uid="{00000000-0005-0000-0000-0000CD1D0000}"/>
    <cellStyle name="Grey 4 3" xfId="7622" xr:uid="{00000000-0005-0000-0000-0000CE1D0000}"/>
    <cellStyle name="Grey 4 4" xfId="7623" xr:uid="{00000000-0005-0000-0000-0000CF1D0000}"/>
    <cellStyle name="Grey 5" xfId="7624" xr:uid="{00000000-0005-0000-0000-0000D01D0000}"/>
    <cellStyle name="Grey 5 2" xfId="7625" xr:uid="{00000000-0005-0000-0000-0000D11D0000}"/>
    <cellStyle name="Grey 6" xfId="7626" xr:uid="{00000000-0005-0000-0000-0000D21D0000}"/>
    <cellStyle name="Grey 6 2" xfId="7627" xr:uid="{00000000-0005-0000-0000-0000D31D0000}"/>
    <cellStyle name="Grey 7" xfId="7628" xr:uid="{00000000-0005-0000-0000-0000D41D0000}"/>
    <cellStyle name="Grey 8" xfId="7629" xr:uid="{00000000-0005-0000-0000-0000D51D0000}"/>
    <cellStyle name="Grey_(C) WHE Proforma with ITC cash grant 10 Yr Amort_for deferral_102809" xfId="7630" xr:uid="{00000000-0005-0000-0000-0000D61D0000}"/>
    <cellStyle name="g-tota - Style7" xfId="7631" xr:uid="{00000000-0005-0000-0000-0000D71D0000}"/>
    <cellStyle name="Header" xfId="7632" xr:uid="{00000000-0005-0000-0000-0000D81D0000}"/>
    <cellStyle name="Header1" xfId="7633" xr:uid="{00000000-0005-0000-0000-0000D91D0000}"/>
    <cellStyle name="Header1 2" xfId="7634" xr:uid="{00000000-0005-0000-0000-0000DA1D0000}"/>
    <cellStyle name="Header1 3" xfId="7635" xr:uid="{00000000-0005-0000-0000-0000DB1D0000}"/>
    <cellStyle name="Header1 3 2" xfId="7636" xr:uid="{00000000-0005-0000-0000-0000DC1D0000}"/>
    <cellStyle name="Header1 4" xfId="7637" xr:uid="{00000000-0005-0000-0000-0000DD1D0000}"/>
    <cellStyle name="Header1_AURORA Total New" xfId="7638" xr:uid="{00000000-0005-0000-0000-0000DE1D0000}"/>
    <cellStyle name="Header2" xfId="7639" xr:uid="{00000000-0005-0000-0000-0000DF1D0000}"/>
    <cellStyle name="Header2 2" xfId="7640" xr:uid="{00000000-0005-0000-0000-0000E01D0000}"/>
    <cellStyle name="Header2 3" xfId="7641" xr:uid="{00000000-0005-0000-0000-0000E11D0000}"/>
    <cellStyle name="Header2 3 2" xfId="7642" xr:uid="{00000000-0005-0000-0000-0000E21D0000}"/>
    <cellStyle name="Header2 4" xfId="7643" xr:uid="{00000000-0005-0000-0000-0000E31D0000}"/>
    <cellStyle name="Header2 5" xfId="7644" xr:uid="{00000000-0005-0000-0000-0000E41D0000}"/>
    <cellStyle name="Header2 6" xfId="7645" xr:uid="{00000000-0005-0000-0000-0000E51D0000}"/>
    <cellStyle name="Header2_AURORA Total New" xfId="7646" xr:uid="{00000000-0005-0000-0000-0000E61D0000}"/>
    <cellStyle name="Heading" xfId="7647" xr:uid="{00000000-0005-0000-0000-0000E71D0000}"/>
    <cellStyle name="Heading 1 2" xfId="7648" xr:uid="{00000000-0005-0000-0000-0000E81D0000}"/>
    <cellStyle name="Heading 1 2 2" xfId="7649" xr:uid="{00000000-0005-0000-0000-0000E91D0000}"/>
    <cellStyle name="Heading 1 2 2 2" xfId="7650" xr:uid="{00000000-0005-0000-0000-0000EA1D0000}"/>
    <cellStyle name="Heading 1 2 3" xfId="7651" xr:uid="{00000000-0005-0000-0000-0000EB1D0000}"/>
    <cellStyle name="Heading 1 2 3 2" xfId="7652" xr:uid="{00000000-0005-0000-0000-0000EC1D0000}"/>
    <cellStyle name="Heading 1 2 3 3" xfId="7653" xr:uid="{00000000-0005-0000-0000-0000ED1D0000}"/>
    <cellStyle name="Heading 1 2 3 4" xfId="7654" xr:uid="{00000000-0005-0000-0000-0000EE1D0000}"/>
    <cellStyle name="Heading 1 2 4" xfId="7655" xr:uid="{00000000-0005-0000-0000-0000EF1D0000}"/>
    <cellStyle name="Heading 1 3" xfId="7656" xr:uid="{00000000-0005-0000-0000-0000F01D0000}"/>
    <cellStyle name="Heading 1 3 2" xfId="7657" xr:uid="{00000000-0005-0000-0000-0000F11D0000}"/>
    <cellStyle name="Heading 1 3 3" xfId="7658" xr:uid="{00000000-0005-0000-0000-0000F21D0000}"/>
    <cellStyle name="Heading 1 3 4" xfId="7659" xr:uid="{00000000-0005-0000-0000-0000F31D0000}"/>
    <cellStyle name="Heading 1 4" xfId="7660" xr:uid="{00000000-0005-0000-0000-0000F41D0000}"/>
    <cellStyle name="Heading 1 4 2" xfId="7661" xr:uid="{00000000-0005-0000-0000-0000F51D0000}"/>
    <cellStyle name="Heading 1 5" xfId="7662" xr:uid="{00000000-0005-0000-0000-0000F61D0000}"/>
    <cellStyle name="Heading 1 6" xfId="7663" xr:uid="{00000000-0005-0000-0000-0000F71D0000}"/>
    <cellStyle name="Heading 1 9" xfId="7664" xr:uid="{00000000-0005-0000-0000-0000F81D0000}"/>
    <cellStyle name="Heading 1 9 2" xfId="7665" xr:uid="{00000000-0005-0000-0000-0000F91D0000}"/>
    <cellStyle name="Heading 2 2" xfId="7666" xr:uid="{00000000-0005-0000-0000-0000FA1D0000}"/>
    <cellStyle name="Heading 2 2 2" xfId="7667" xr:uid="{00000000-0005-0000-0000-0000FB1D0000}"/>
    <cellStyle name="Heading 2 2 2 2" xfId="7668" xr:uid="{00000000-0005-0000-0000-0000FC1D0000}"/>
    <cellStyle name="Heading 2 2 3" xfId="7669" xr:uid="{00000000-0005-0000-0000-0000FD1D0000}"/>
    <cellStyle name="Heading 2 2 3 2" xfId="7670" xr:uid="{00000000-0005-0000-0000-0000FE1D0000}"/>
    <cellStyle name="Heading 2 2 3 3" xfId="7671" xr:uid="{00000000-0005-0000-0000-0000FF1D0000}"/>
    <cellStyle name="Heading 2 2 3 4" xfId="7672" xr:uid="{00000000-0005-0000-0000-0000001E0000}"/>
    <cellStyle name="Heading 2 2 4" xfId="7673" xr:uid="{00000000-0005-0000-0000-0000011E0000}"/>
    <cellStyle name="Heading 2 3" xfId="7674" xr:uid="{00000000-0005-0000-0000-0000021E0000}"/>
    <cellStyle name="Heading 2 3 2" xfId="7675" xr:uid="{00000000-0005-0000-0000-0000031E0000}"/>
    <cellStyle name="Heading 2 3 3" xfId="7676" xr:uid="{00000000-0005-0000-0000-0000041E0000}"/>
    <cellStyle name="Heading 2 3 4" xfId="7677" xr:uid="{00000000-0005-0000-0000-0000051E0000}"/>
    <cellStyle name="Heading 2 4" xfId="7678" xr:uid="{00000000-0005-0000-0000-0000061E0000}"/>
    <cellStyle name="Heading 2 4 2" xfId="7679" xr:uid="{00000000-0005-0000-0000-0000071E0000}"/>
    <cellStyle name="Heading 2 5" xfId="7680" xr:uid="{00000000-0005-0000-0000-0000081E0000}"/>
    <cellStyle name="Heading 2 6" xfId="7681" xr:uid="{00000000-0005-0000-0000-0000091E0000}"/>
    <cellStyle name="Heading 2 9" xfId="7682" xr:uid="{00000000-0005-0000-0000-00000A1E0000}"/>
    <cellStyle name="Heading 2 9 2" xfId="7683" xr:uid="{00000000-0005-0000-0000-00000B1E0000}"/>
    <cellStyle name="Heading 3 2" xfId="7684" xr:uid="{00000000-0005-0000-0000-00000C1E0000}"/>
    <cellStyle name="Heading 3 2 2" xfId="7685" xr:uid="{00000000-0005-0000-0000-00000D1E0000}"/>
    <cellStyle name="Heading 3 2 2 2" xfId="7686" xr:uid="{00000000-0005-0000-0000-00000E1E0000}"/>
    <cellStyle name="Heading 3 2 3" xfId="7687" xr:uid="{00000000-0005-0000-0000-00000F1E0000}"/>
    <cellStyle name="Heading 3 3" xfId="7688" xr:uid="{00000000-0005-0000-0000-0000101E0000}"/>
    <cellStyle name="Heading 3 3 2" xfId="7689" xr:uid="{00000000-0005-0000-0000-0000111E0000}"/>
    <cellStyle name="Heading 3 3 3" xfId="7690" xr:uid="{00000000-0005-0000-0000-0000121E0000}"/>
    <cellStyle name="Heading 3 3 4" xfId="7691" xr:uid="{00000000-0005-0000-0000-0000131E0000}"/>
    <cellStyle name="Heading 3 4" xfId="7692" xr:uid="{00000000-0005-0000-0000-0000141E0000}"/>
    <cellStyle name="Heading 3 5" xfId="7693" xr:uid="{00000000-0005-0000-0000-0000151E0000}"/>
    <cellStyle name="Heading 3 6" xfId="7694" xr:uid="{00000000-0005-0000-0000-0000161E0000}"/>
    <cellStyle name="Heading 4 2" xfId="7695" xr:uid="{00000000-0005-0000-0000-0000171E0000}"/>
    <cellStyle name="Heading 4 2 2" xfId="7696" xr:uid="{00000000-0005-0000-0000-0000181E0000}"/>
    <cellStyle name="Heading 4 2 2 2" xfId="7697" xr:uid="{00000000-0005-0000-0000-0000191E0000}"/>
    <cellStyle name="Heading 4 2 3" xfId="7698" xr:uid="{00000000-0005-0000-0000-00001A1E0000}"/>
    <cellStyle name="Heading 4 3" xfId="7699" xr:uid="{00000000-0005-0000-0000-00001B1E0000}"/>
    <cellStyle name="Heading 4 3 2" xfId="7700" xr:uid="{00000000-0005-0000-0000-00001C1E0000}"/>
    <cellStyle name="Heading 4 3 3" xfId="7701" xr:uid="{00000000-0005-0000-0000-00001D1E0000}"/>
    <cellStyle name="Heading 4 3 4" xfId="7702" xr:uid="{00000000-0005-0000-0000-00001E1E0000}"/>
    <cellStyle name="Heading 4 4" xfId="7703" xr:uid="{00000000-0005-0000-0000-00001F1E0000}"/>
    <cellStyle name="Heading 4 5" xfId="7704" xr:uid="{00000000-0005-0000-0000-0000201E0000}"/>
    <cellStyle name="Heading 4 6" xfId="7705" xr:uid="{00000000-0005-0000-0000-0000211E0000}"/>
    <cellStyle name="Heading1" xfId="7706" xr:uid="{00000000-0005-0000-0000-0000221E0000}"/>
    <cellStyle name="Heading1 2" xfId="7707" xr:uid="{00000000-0005-0000-0000-0000231E0000}"/>
    <cellStyle name="Heading1 2 2" xfId="7708" xr:uid="{00000000-0005-0000-0000-0000241E0000}"/>
    <cellStyle name="Heading1 3" xfId="7709" xr:uid="{00000000-0005-0000-0000-0000251E0000}"/>
    <cellStyle name="Heading1 3 2" xfId="7710" xr:uid="{00000000-0005-0000-0000-0000261E0000}"/>
    <cellStyle name="Heading1 4" xfId="7711" xr:uid="{00000000-0005-0000-0000-0000271E0000}"/>
    <cellStyle name="Heading1 5" xfId="7712" xr:uid="{00000000-0005-0000-0000-0000281E0000}"/>
    <cellStyle name="Heading1 6" xfId="7713" xr:uid="{00000000-0005-0000-0000-0000291E0000}"/>
    <cellStyle name="Heading1 7" xfId="7714" xr:uid="{00000000-0005-0000-0000-00002A1E0000}"/>
    <cellStyle name="Heading1 8" xfId="7715" xr:uid="{00000000-0005-0000-0000-00002B1E0000}"/>
    <cellStyle name="Heading1_4.32E Depreciation Study Robs file" xfId="7716" xr:uid="{00000000-0005-0000-0000-00002C1E0000}"/>
    <cellStyle name="Heading2" xfId="7717" xr:uid="{00000000-0005-0000-0000-00002D1E0000}"/>
    <cellStyle name="Heading2 2" xfId="7718" xr:uid="{00000000-0005-0000-0000-00002E1E0000}"/>
    <cellStyle name="Heading2 2 2" xfId="7719" xr:uid="{00000000-0005-0000-0000-00002F1E0000}"/>
    <cellStyle name="Heading2 3" xfId="7720" xr:uid="{00000000-0005-0000-0000-0000301E0000}"/>
    <cellStyle name="Heading2 3 2" xfId="7721" xr:uid="{00000000-0005-0000-0000-0000311E0000}"/>
    <cellStyle name="Heading2 4" xfId="7722" xr:uid="{00000000-0005-0000-0000-0000321E0000}"/>
    <cellStyle name="Heading2 5" xfId="7723" xr:uid="{00000000-0005-0000-0000-0000331E0000}"/>
    <cellStyle name="Heading2 6" xfId="7724" xr:uid="{00000000-0005-0000-0000-0000341E0000}"/>
    <cellStyle name="Heading2 7" xfId="7725" xr:uid="{00000000-0005-0000-0000-0000351E0000}"/>
    <cellStyle name="Heading2 8" xfId="7726" xr:uid="{00000000-0005-0000-0000-0000361E0000}"/>
    <cellStyle name="Heading2_4.32E Depreciation Study Robs file" xfId="7727" xr:uid="{00000000-0005-0000-0000-0000371E0000}"/>
    <cellStyle name="Hyperlink" xfId="9539" builtinId="8" customBuiltin="1"/>
    <cellStyle name="Hyperlink 2" xfId="7728" xr:uid="{00000000-0005-0000-0000-0000391E0000}"/>
    <cellStyle name="Hyperlink 2 2" xfId="9545" xr:uid="{00000000-0005-0000-0000-00003A1E0000}"/>
    <cellStyle name="Hyperlink 3" xfId="7729" xr:uid="{00000000-0005-0000-0000-00003B1E0000}"/>
    <cellStyle name="Input [yellow]" xfId="7730" xr:uid="{00000000-0005-0000-0000-00003C1E0000}"/>
    <cellStyle name="Input [yellow] 2" xfId="7731" xr:uid="{00000000-0005-0000-0000-00003D1E0000}"/>
    <cellStyle name="Input [yellow] 2 2" xfId="7732" xr:uid="{00000000-0005-0000-0000-00003E1E0000}"/>
    <cellStyle name="Input [yellow] 2 3" xfId="7733" xr:uid="{00000000-0005-0000-0000-00003F1E0000}"/>
    <cellStyle name="Input [yellow] 2 4" xfId="7734" xr:uid="{00000000-0005-0000-0000-0000401E0000}"/>
    <cellStyle name="Input [yellow] 2 5" xfId="7735" xr:uid="{00000000-0005-0000-0000-0000411E0000}"/>
    <cellStyle name="Input [yellow] 3" xfId="7736" xr:uid="{00000000-0005-0000-0000-0000421E0000}"/>
    <cellStyle name="Input [yellow] 3 2" xfId="7737" xr:uid="{00000000-0005-0000-0000-0000431E0000}"/>
    <cellStyle name="Input [yellow] 3 3" xfId="7738" xr:uid="{00000000-0005-0000-0000-0000441E0000}"/>
    <cellStyle name="Input [yellow] 3 4" xfId="7739" xr:uid="{00000000-0005-0000-0000-0000451E0000}"/>
    <cellStyle name="Input [yellow] 3 5" xfId="7740" xr:uid="{00000000-0005-0000-0000-0000461E0000}"/>
    <cellStyle name="Input [yellow] 4" xfId="7741" xr:uid="{00000000-0005-0000-0000-0000471E0000}"/>
    <cellStyle name="Input [yellow] 4 2" xfId="7742" xr:uid="{00000000-0005-0000-0000-0000481E0000}"/>
    <cellStyle name="Input [yellow] 4 3" xfId="7743" xr:uid="{00000000-0005-0000-0000-0000491E0000}"/>
    <cellStyle name="Input [yellow] 4 4" xfId="7744" xr:uid="{00000000-0005-0000-0000-00004A1E0000}"/>
    <cellStyle name="Input [yellow] 4 5" xfId="7745" xr:uid="{00000000-0005-0000-0000-00004B1E0000}"/>
    <cellStyle name="Input [yellow] 5" xfId="7746" xr:uid="{00000000-0005-0000-0000-00004C1E0000}"/>
    <cellStyle name="Input [yellow] 5 2" xfId="7747" xr:uid="{00000000-0005-0000-0000-00004D1E0000}"/>
    <cellStyle name="Input [yellow] 6" xfId="7748" xr:uid="{00000000-0005-0000-0000-00004E1E0000}"/>
    <cellStyle name="Input [yellow] 7" xfId="7749" xr:uid="{00000000-0005-0000-0000-00004F1E0000}"/>
    <cellStyle name="Input [yellow] 8" xfId="7750" xr:uid="{00000000-0005-0000-0000-0000501E0000}"/>
    <cellStyle name="Input [yellow] 9" xfId="7751" xr:uid="{00000000-0005-0000-0000-0000511E0000}"/>
    <cellStyle name="Input [yellow]_(C) WHE Proforma with ITC cash grant 10 Yr Amort_for deferral_102809" xfId="7752" xr:uid="{00000000-0005-0000-0000-0000521E0000}"/>
    <cellStyle name="Input 10" xfId="7753" xr:uid="{00000000-0005-0000-0000-0000531E0000}"/>
    <cellStyle name="Input 11" xfId="7754" xr:uid="{00000000-0005-0000-0000-0000541E0000}"/>
    <cellStyle name="Input 12" xfId="7755" xr:uid="{00000000-0005-0000-0000-0000551E0000}"/>
    <cellStyle name="Input 13" xfId="7756" xr:uid="{00000000-0005-0000-0000-0000561E0000}"/>
    <cellStyle name="Input 14" xfId="7757" xr:uid="{00000000-0005-0000-0000-0000571E0000}"/>
    <cellStyle name="Input 15" xfId="7758" xr:uid="{00000000-0005-0000-0000-0000581E0000}"/>
    <cellStyle name="Input 16" xfId="7759" xr:uid="{00000000-0005-0000-0000-0000591E0000}"/>
    <cellStyle name="Input 17" xfId="7760" xr:uid="{00000000-0005-0000-0000-00005A1E0000}"/>
    <cellStyle name="Input 18" xfId="7761" xr:uid="{00000000-0005-0000-0000-00005B1E0000}"/>
    <cellStyle name="Input 19" xfId="7762" xr:uid="{00000000-0005-0000-0000-00005C1E0000}"/>
    <cellStyle name="Input 2" xfId="7763" xr:uid="{00000000-0005-0000-0000-00005D1E0000}"/>
    <cellStyle name="Input 2 2" xfId="7764" xr:uid="{00000000-0005-0000-0000-00005E1E0000}"/>
    <cellStyle name="Input 2 2 2" xfId="7765" xr:uid="{00000000-0005-0000-0000-00005F1E0000}"/>
    <cellStyle name="Input 2 2 3" xfId="7766" xr:uid="{00000000-0005-0000-0000-0000601E0000}"/>
    <cellStyle name="Input 2 3" xfId="7767" xr:uid="{00000000-0005-0000-0000-0000611E0000}"/>
    <cellStyle name="Input 3" xfId="7768" xr:uid="{00000000-0005-0000-0000-0000621E0000}"/>
    <cellStyle name="Input 3 2" xfId="7769" xr:uid="{00000000-0005-0000-0000-0000631E0000}"/>
    <cellStyle name="Input 3 3" xfId="7770" xr:uid="{00000000-0005-0000-0000-0000641E0000}"/>
    <cellStyle name="Input 3 4" xfId="7771" xr:uid="{00000000-0005-0000-0000-0000651E0000}"/>
    <cellStyle name="Input 3 5" xfId="7772" xr:uid="{00000000-0005-0000-0000-0000661E0000}"/>
    <cellStyle name="Input 4" xfId="7773" xr:uid="{00000000-0005-0000-0000-0000671E0000}"/>
    <cellStyle name="Input 4 2" xfId="7774" xr:uid="{00000000-0005-0000-0000-0000681E0000}"/>
    <cellStyle name="Input 4 3" xfId="7775" xr:uid="{00000000-0005-0000-0000-0000691E0000}"/>
    <cellStyle name="Input 4 4" xfId="7776" xr:uid="{00000000-0005-0000-0000-00006A1E0000}"/>
    <cellStyle name="Input 5" xfId="7777" xr:uid="{00000000-0005-0000-0000-00006B1E0000}"/>
    <cellStyle name="Input 6" xfId="7778" xr:uid="{00000000-0005-0000-0000-00006C1E0000}"/>
    <cellStyle name="Input 7" xfId="7779" xr:uid="{00000000-0005-0000-0000-00006D1E0000}"/>
    <cellStyle name="Input 8" xfId="7780" xr:uid="{00000000-0005-0000-0000-00006E1E0000}"/>
    <cellStyle name="Input 9" xfId="7781" xr:uid="{00000000-0005-0000-0000-00006F1E0000}"/>
    <cellStyle name="Input Cells" xfId="7782" xr:uid="{00000000-0005-0000-0000-0000701E0000}"/>
    <cellStyle name="Input Cells 2" xfId="7783" xr:uid="{00000000-0005-0000-0000-0000711E0000}"/>
    <cellStyle name="Input Cells 3" xfId="7784" xr:uid="{00000000-0005-0000-0000-0000721E0000}"/>
    <cellStyle name="Input Cells Percent" xfId="7785" xr:uid="{00000000-0005-0000-0000-0000731E0000}"/>
    <cellStyle name="Input Cells Percent 2" xfId="7786" xr:uid="{00000000-0005-0000-0000-0000741E0000}"/>
    <cellStyle name="Input Cells Percent 3" xfId="7787" xr:uid="{00000000-0005-0000-0000-0000751E0000}"/>
    <cellStyle name="Input Cells Percent_AURORA Total New" xfId="7788" xr:uid="{00000000-0005-0000-0000-0000761E0000}"/>
    <cellStyle name="Input Cells_4.34E Mint Farm Deferral" xfId="7789" xr:uid="{00000000-0005-0000-0000-0000771E0000}"/>
    <cellStyle name="line b - Style6" xfId="7790" xr:uid="{00000000-0005-0000-0000-0000781E0000}"/>
    <cellStyle name="Lines" xfId="7791" xr:uid="{00000000-0005-0000-0000-0000791E0000}"/>
    <cellStyle name="Lines 2" xfId="7792" xr:uid="{00000000-0005-0000-0000-00007A1E0000}"/>
    <cellStyle name="Lines 3" xfId="7793" xr:uid="{00000000-0005-0000-0000-00007B1E0000}"/>
    <cellStyle name="Lines 4" xfId="7794" xr:uid="{00000000-0005-0000-0000-00007C1E0000}"/>
    <cellStyle name="Lines_Electric Rev Req Model (2009 GRC) Rebuttal" xfId="7795" xr:uid="{00000000-0005-0000-0000-00007D1E0000}"/>
    <cellStyle name="LINKED" xfId="7796" xr:uid="{00000000-0005-0000-0000-00007E1E0000}"/>
    <cellStyle name="LINKED 2" xfId="7797" xr:uid="{00000000-0005-0000-0000-00007F1E0000}"/>
    <cellStyle name="LINKED 2 2" xfId="7798" xr:uid="{00000000-0005-0000-0000-0000801E0000}"/>
    <cellStyle name="LINKED 3" xfId="7799" xr:uid="{00000000-0005-0000-0000-0000811E0000}"/>
    <cellStyle name="LINKED 4" xfId="7800" xr:uid="{00000000-0005-0000-0000-0000821E0000}"/>
    <cellStyle name="Linked Cell 2" xfId="7801" xr:uid="{00000000-0005-0000-0000-0000831E0000}"/>
    <cellStyle name="Linked Cell 2 2" xfId="7802" xr:uid="{00000000-0005-0000-0000-0000841E0000}"/>
    <cellStyle name="Linked Cell 2 2 2" xfId="7803" xr:uid="{00000000-0005-0000-0000-0000851E0000}"/>
    <cellStyle name="Linked Cell 2 3" xfId="7804" xr:uid="{00000000-0005-0000-0000-0000861E0000}"/>
    <cellStyle name="Linked Cell 3" xfId="7805" xr:uid="{00000000-0005-0000-0000-0000871E0000}"/>
    <cellStyle name="Linked Cell 3 2" xfId="7806" xr:uid="{00000000-0005-0000-0000-0000881E0000}"/>
    <cellStyle name="Linked Cell 3 3" xfId="7807" xr:uid="{00000000-0005-0000-0000-0000891E0000}"/>
    <cellStyle name="Linked Cell 3 4" xfId="7808" xr:uid="{00000000-0005-0000-0000-00008A1E0000}"/>
    <cellStyle name="Linked Cell 4" xfId="7809" xr:uid="{00000000-0005-0000-0000-00008B1E0000}"/>
    <cellStyle name="Linked Cell 5" xfId="7810" xr:uid="{00000000-0005-0000-0000-00008C1E0000}"/>
    <cellStyle name="Linked Cell 6" xfId="7811" xr:uid="{00000000-0005-0000-0000-00008D1E0000}"/>
    <cellStyle name="Manual-Input" xfId="9543" xr:uid="{00000000-0005-0000-0000-00008E1E0000}"/>
    <cellStyle name="Millares [0]_2AV_M_M " xfId="7812" xr:uid="{00000000-0005-0000-0000-00008F1E0000}"/>
    <cellStyle name="Millares_2AV_M_M " xfId="7813" xr:uid="{00000000-0005-0000-0000-0000901E0000}"/>
    <cellStyle name="modified border" xfId="7814" xr:uid="{00000000-0005-0000-0000-0000911E0000}"/>
    <cellStyle name="modified border 2" xfId="7815" xr:uid="{00000000-0005-0000-0000-0000921E0000}"/>
    <cellStyle name="modified border 2 2" xfId="7816" xr:uid="{00000000-0005-0000-0000-0000931E0000}"/>
    <cellStyle name="modified border 2 3" xfId="7817" xr:uid="{00000000-0005-0000-0000-0000941E0000}"/>
    <cellStyle name="modified border 3" xfId="7818" xr:uid="{00000000-0005-0000-0000-0000951E0000}"/>
    <cellStyle name="modified border 3 2" xfId="7819" xr:uid="{00000000-0005-0000-0000-0000961E0000}"/>
    <cellStyle name="modified border 3 3" xfId="7820" xr:uid="{00000000-0005-0000-0000-0000971E0000}"/>
    <cellStyle name="modified border 4" xfId="7821" xr:uid="{00000000-0005-0000-0000-0000981E0000}"/>
    <cellStyle name="modified border 4 2" xfId="7822" xr:uid="{00000000-0005-0000-0000-0000991E0000}"/>
    <cellStyle name="modified border 4 3" xfId="7823" xr:uid="{00000000-0005-0000-0000-00009A1E0000}"/>
    <cellStyle name="modified border 5" xfId="7824" xr:uid="{00000000-0005-0000-0000-00009B1E0000}"/>
    <cellStyle name="modified border 5 2" xfId="7825" xr:uid="{00000000-0005-0000-0000-00009C1E0000}"/>
    <cellStyle name="modified border 6" xfId="7826" xr:uid="{00000000-0005-0000-0000-00009D1E0000}"/>
    <cellStyle name="modified border 7" xfId="7827" xr:uid="{00000000-0005-0000-0000-00009E1E0000}"/>
    <cellStyle name="modified border 8" xfId="7828" xr:uid="{00000000-0005-0000-0000-00009F1E0000}"/>
    <cellStyle name="modified border_4.34E Mint Farm Deferral" xfId="7829" xr:uid="{00000000-0005-0000-0000-0000A01E0000}"/>
    <cellStyle name="modified border1" xfId="7830" xr:uid="{00000000-0005-0000-0000-0000A11E0000}"/>
    <cellStyle name="modified border1 2" xfId="7831" xr:uid="{00000000-0005-0000-0000-0000A21E0000}"/>
    <cellStyle name="modified border1 2 2" xfId="7832" xr:uid="{00000000-0005-0000-0000-0000A31E0000}"/>
    <cellStyle name="modified border1 2 3" xfId="7833" xr:uid="{00000000-0005-0000-0000-0000A41E0000}"/>
    <cellStyle name="modified border1 3" xfId="7834" xr:uid="{00000000-0005-0000-0000-0000A51E0000}"/>
    <cellStyle name="modified border1 3 2" xfId="7835" xr:uid="{00000000-0005-0000-0000-0000A61E0000}"/>
    <cellStyle name="modified border1 3 3" xfId="7836" xr:uid="{00000000-0005-0000-0000-0000A71E0000}"/>
    <cellStyle name="modified border1 4" xfId="7837" xr:uid="{00000000-0005-0000-0000-0000A81E0000}"/>
    <cellStyle name="modified border1 4 2" xfId="7838" xr:uid="{00000000-0005-0000-0000-0000A91E0000}"/>
    <cellStyle name="modified border1 4 3" xfId="7839" xr:uid="{00000000-0005-0000-0000-0000AA1E0000}"/>
    <cellStyle name="modified border1 5" xfId="7840" xr:uid="{00000000-0005-0000-0000-0000AB1E0000}"/>
    <cellStyle name="modified border1 5 2" xfId="7841" xr:uid="{00000000-0005-0000-0000-0000AC1E0000}"/>
    <cellStyle name="modified border1 6" xfId="7842" xr:uid="{00000000-0005-0000-0000-0000AD1E0000}"/>
    <cellStyle name="modified border1 7" xfId="7843" xr:uid="{00000000-0005-0000-0000-0000AE1E0000}"/>
    <cellStyle name="modified border1 8" xfId="7844" xr:uid="{00000000-0005-0000-0000-0000AF1E0000}"/>
    <cellStyle name="modified border1_4.34E Mint Farm Deferral" xfId="7845" xr:uid="{00000000-0005-0000-0000-0000B01E0000}"/>
    <cellStyle name="Moneda [0]_2AV_M_M " xfId="7846" xr:uid="{00000000-0005-0000-0000-0000B11E0000}"/>
    <cellStyle name="Moneda_2AV_M_M " xfId="7847" xr:uid="{00000000-0005-0000-0000-0000B21E0000}"/>
    <cellStyle name="Neutral 2" xfId="7848" xr:uid="{00000000-0005-0000-0000-0000B31E0000}"/>
    <cellStyle name="Neutral 2 2" xfId="7849" xr:uid="{00000000-0005-0000-0000-0000B41E0000}"/>
    <cellStyle name="Neutral 2 2 2" xfId="7850" xr:uid="{00000000-0005-0000-0000-0000B51E0000}"/>
    <cellStyle name="Neutral 2 3" xfId="7851" xr:uid="{00000000-0005-0000-0000-0000B61E0000}"/>
    <cellStyle name="Neutral 3" xfId="7852" xr:uid="{00000000-0005-0000-0000-0000B71E0000}"/>
    <cellStyle name="Neutral 3 2" xfId="7853" xr:uid="{00000000-0005-0000-0000-0000B81E0000}"/>
    <cellStyle name="Neutral 3 3" xfId="7854" xr:uid="{00000000-0005-0000-0000-0000B91E0000}"/>
    <cellStyle name="Neutral 3 4" xfId="7855" xr:uid="{00000000-0005-0000-0000-0000BA1E0000}"/>
    <cellStyle name="Neutral 4" xfId="7856" xr:uid="{00000000-0005-0000-0000-0000BB1E0000}"/>
    <cellStyle name="Neutral 5" xfId="7857" xr:uid="{00000000-0005-0000-0000-0000BC1E0000}"/>
    <cellStyle name="Neutral 6" xfId="7858" xr:uid="{00000000-0005-0000-0000-0000BD1E0000}"/>
    <cellStyle name="no dec" xfId="7859" xr:uid="{00000000-0005-0000-0000-0000BE1E0000}"/>
    <cellStyle name="no dec 2" xfId="7860" xr:uid="{00000000-0005-0000-0000-0000BF1E0000}"/>
    <cellStyle name="no dec 2 2" xfId="7861" xr:uid="{00000000-0005-0000-0000-0000C01E0000}"/>
    <cellStyle name="no dec 3" xfId="7862" xr:uid="{00000000-0005-0000-0000-0000C11E0000}"/>
    <cellStyle name="no dec 4" xfId="7863" xr:uid="{00000000-0005-0000-0000-0000C21E0000}"/>
    <cellStyle name="Normal" xfId="0" builtinId="0"/>
    <cellStyle name="Normal - Style1" xfId="7864" xr:uid="{00000000-0005-0000-0000-0000C41E0000}"/>
    <cellStyle name="Normal - Style1 2" xfId="7865" xr:uid="{00000000-0005-0000-0000-0000C51E0000}"/>
    <cellStyle name="Normal - Style1 2 2" xfId="7866" xr:uid="{00000000-0005-0000-0000-0000C61E0000}"/>
    <cellStyle name="Normal - Style1 2 2 2" xfId="7867" xr:uid="{00000000-0005-0000-0000-0000C71E0000}"/>
    <cellStyle name="Normal - Style1 2 3" xfId="7868" xr:uid="{00000000-0005-0000-0000-0000C81E0000}"/>
    <cellStyle name="Normal - Style1 2 4" xfId="7869" xr:uid="{00000000-0005-0000-0000-0000C91E0000}"/>
    <cellStyle name="Normal - Style1 3" xfId="7870" xr:uid="{00000000-0005-0000-0000-0000CA1E0000}"/>
    <cellStyle name="Normal - Style1 3 2" xfId="7871" xr:uid="{00000000-0005-0000-0000-0000CB1E0000}"/>
    <cellStyle name="Normal - Style1 3 2 2" xfId="7872" xr:uid="{00000000-0005-0000-0000-0000CC1E0000}"/>
    <cellStyle name="Normal - Style1 3 3" xfId="7873" xr:uid="{00000000-0005-0000-0000-0000CD1E0000}"/>
    <cellStyle name="Normal - Style1 3 4" xfId="7874" xr:uid="{00000000-0005-0000-0000-0000CE1E0000}"/>
    <cellStyle name="Normal - Style1 4" xfId="7875" xr:uid="{00000000-0005-0000-0000-0000CF1E0000}"/>
    <cellStyle name="Normal - Style1 4 2" xfId="7876" xr:uid="{00000000-0005-0000-0000-0000D01E0000}"/>
    <cellStyle name="Normal - Style1 4 2 2" xfId="7877" xr:uid="{00000000-0005-0000-0000-0000D11E0000}"/>
    <cellStyle name="Normal - Style1 4 3" xfId="7878" xr:uid="{00000000-0005-0000-0000-0000D21E0000}"/>
    <cellStyle name="Normal - Style1 4 4" xfId="7879" xr:uid="{00000000-0005-0000-0000-0000D31E0000}"/>
    <cellStyle name="Normal - Style1 5" xfId="7880" xr:uid="{00000000-0005-0000-0000-0000D41E0000}"/>
    <cellStyle name="Normal - Style1 5 2" xfId="7881" xr:uid="{00000000-0005-0000-0000-0000D51E0000}"/>
    <cellStyle name="Normal - Style1 5 3" xfId="7882" xr:uid="{00000000-0005-0000-0000-0000D61E0000}"/>
    <cellStyle name="Normal - Style1 5 4" xfId="7883" xr:uid="{00000000-0005-0000-0000-0000D71E0000}"/>
    <cellStyle name="Normal - Style1 6" xfId="7884" xr:uid="{00000000-0005-0000-0000-0000D81E0000}"/>
    <cellStyle name="Normal - Style1 6 2" xfId="7885" xr:uid="{00000000-0005-0000-0000-0000D91E0000}"/>
    <cellStyle name="Normal - Style1 6 2 2" xfId="7886" xr:uid="{00000000-0005-0000-0000-0000DA1E0000}"/>
    <cellStyle name="Normal - Style1 6 3" xfId="7887" xr:uid="{00000000-0005-0000-0000-0000DB1E0000}"/>
    <cellStyle name="Normal - Style1 6 4" xfId="7888" xr:uid="{00000000-0005-0000-0000-0000DC1E0000}"/>
    <cellStyle name="Normal - Style1 7" xfId="7889" xr:uid="{00000000-0005-0000-0000-0000DD1E0000}"/>
    <cellStyle name="Normal - Style1 8" xfId="7890" xr:uid="{00000000-0005-0000-0000-0000DE1E0000}"/>
    <cellStyle name="Normal - Style1_(C) WHE Proforma with ITC cash grant 10 Yr Amort_for deferral_102809" xfId="7891" xr:uid="{00000000-0005-0000-0000-0000DF1E0000}"/>
    <cellStyle name="Normal 1" xfId="7892" xr:uid="{00000000-0005-0000-0000-0000E01E0000}"/>
    <cellStyle name="Normal 1 2" xfId="7893" xr:uid="{00000000-0005-0000-0000-0000E11E0000}"/>
    <cellStyle name="Normal 10" xfId="7894" xr:uid="{00000000-0005-0000-0000-0000E21E0000}"/>
    <cellStyle name="Normal 10 2" xfId="7895" xr:uid="{00000000-0005-0000-0000-0000E31E0000}"/>
    <cellStyle name="Normal 10 2 2" xfId="7896" xr:uid="{00000000-0005-0000-0000-0000E41E0000}"/>
    <cellStyle name="Normal 10 2 2 2" xfId="7897" xr:uid="{00000000-0005-0000-0000-0000E51E0000}"/>
    <cellStyle name="Normal 10 2 2 3" xfId="7898" xr:uid="{00000000-0005-0000-0000-0000E61E0000}"/>
    <cellStyle name="Normal 10 2 3" xfId="7899" xr:uid="{00000000-0005-0000-0000-0000E71E0000}"/>
    <cellStyle name="Normal 10 2 4" xfId="7900" xr:uid="{00000000-0005-0000-0000-0000E81E0000}"/>
    <cellStyle name="Normal 10 3" xfId="7901" xr:uid="{00000000-0005-0000-0000-0000E91E0000}"/>
    <cellStyle name="Normal 10 3 2" xfId="7902" xr:uid="{00000000-0005-0000-0000-0000EA1E0000}"/>
    <cellStyle name="Normal 10 3 2 2" xfId="7903" xr:uid="{00000000-0005-0000-0000-0000EB1E0000}"/>
    <cellStyle name="Normal 10 3 3" xfId="7904" xr:uid="{00000000-0005-0000-0000-0000EC1E0000}"/>
    <cellStyle name="Normal 10 3 4" xfId="7905" xr:uid="{00000000-0005-0000-0000-0000ED1E0000}"/>
    <cellStyle name="Normal 10 4" xfId="7906" xr:uid="{00000000-0005-0000-0000-0000EE1E0000}"/>
    <cellStyle name="Normal 10 4 2" xfId="7907" xr:uid="{00000000-0005-0000-0000-0000EF1E0000}"/>
    <cellStyle name="Normal 10 4 2 2" xfId="7908" xr:uid="{00000000-0005-0000-0000-0000F01E0000}"/>
    <cellStyle name="Normal 10 4 3" xfId="7909" xr:uid="{00000000-0005-0000-0000-0000F11E0000}"/>
    <cellStyle name="Normal 10 5" xfId="7910" xr:uid="{00000000-0005-0000-0000-0000F21E0000}"/>
    <cellStyle name="Normal 10 5 2" xfId="7911" xr:uid="{00000000-0005-0000-0000-0000F31E0000}"/>
    <cellStyle name="Normal 10 5 3" xfId="7912" xr:uid="{00000000-0005-0000-0000-0000F41E0000}"/>
    <cellStyle name="Normal 10 6" xfId="7913" xr:uid="{00000000-0005-0000-0000-0000F51E0000}"/>
    <cellStyle name="Normal 10 6 2" xfId="7914" xr:uid="{00000000-0005-0000-0000-0000F61E0000}"/>
    <cellStyle name="Normal 10 7" xfId="7915" xr:uid="{00000000-0005-0000-0000-0000F71E0000}"/>
    <cellStyle name="Normal 10 8" xfId="7916" xr:uid="{00000000-0005-0000-0000-0000F81E0000}"/>
    <cellStyle name="Normal 10 9" xfId="7917" xr:uid="{00000000-0005-0000-0000-0000F91E0000}"/>
    <cellStyle name="Normal 10_ Price Inputs" xfId="7918" xr:uid="{00000000-0005-0000-0000-0000FA1E0000}"/>
    <cellStyle name="Normal 100" xfId="7919" xr:uid="{00000000-0005-0000-0000-0000FB1E0000}"/>
    <cellStyle name="Normal 101" xfId="7920" xr:uid="{00000000-0005-0000-0000-0000FC1E0000}"/>
    <cellStyle name="Normal 102" xfId="7921" xr:uid="{00000000-0005-0000-0000-0000FD1E0000}"/>
    <cellStyle name="Normal 103" xfId="7922" xr:uid="{00000000-0005-0000-0000-0000FE1E0000}"/>
    <cellStyle name="Normal 104" xfId="7923" xr:uid="{00000000-0005-0000-0000-0000FF1E0000}"/>
    <cellStyle name="Normal 105" xfId="7924" xr:uid="{00000000-0005-0000-0000-0000001F0000}"/>
    <cellStyle name="Normal 106" xfId="7925" xr:uid="{00000000-0005-0000-0000-0000011F0000}"/>
    <cellStyle name="Normal 107" xfId="7926" xr:uid="{00000000-0005-0000-0000-0000021F0000}"/>
    <cellStyle name="Normal 108" xfId="7927" xr:uid="{00000000-0005-0000-0000-0000031F0000}"/>
    <cellStyle name="Normal 109" xfId="7928" xr:uid="{00000000-0005-0000-0000-0000041F0000}"/>
    <cellStyle name="Normal 11" xfId="7929" xr:uid="{00000000-0005-0000-0000-0000051F0000}"/>
    <cellStyle name="Normal 11 2" xfId="7930" xr:uid="{00000000-0005-0000-0000-0000061F0000}"/>
    <cellStyle name="Normal 11 2 2" xfId="7931" xr:uid="{00000000-0005-0000-0000-0000071F0000}"/>
    <cellStyle name="Normal 11 2 2 2" xfId="7932" xr:uid="{00000000-0005-0000-0000-0000081F0000}"/>
    <cellStyle name="Normal 11 2 3" xfId="7933" xr:uid="{00000000-0005-0000-0000-0000091F0000}"/>
    <cellStyle name="Normal 11 3" xfId="7934" xr:uid="{00000000-0005-0000-0000-00000A1F0000}"/>
    <cellStyle name="Normal 11 3 2" xfId="7935" xr:uid="{00000000-0005-0000-0000-00000B1F0000}"/>
    <cellStyle name="Normal 11 3 3" xfId="7936" xr:uid="{00000000-0005-0000-0000-00000C1F0000}"/>
    <cellStyle name="Normal 11 4" xfId="7937" xr:uid="{00000000-0005-0000-0000-00000D1F0000}"/>
    <cellStyle name="Normal 11 4 2" xfId="7938" xr:uid="{00000000-0005-0000-0000-00000E1F0000}"/>
    <cellStyle name="Normal 11 5" xfId="7939" xr:uid="{00000000-0005-0000-0000-00000F1F0000}"/>
    <cellStyle name="Normal 11 6" xfId="7940" xr:uid="{00000000-0005-0000-0000-0000101F0000}"/>
    <cellStyle name="Normal 11 7" xfId="7941" xr:uid="{00000000-0005-0000-0000-0000111F0000}"/>
    <cellStyle name="Normal 11_16.37E Wild Horse Expansion DeferralRevwrkingfile SF" xfId="7942" xr:uid="{00000000-0005-0000-0000-0000121F0000}"/>
    <cellStyle name="Normal 110" xfId="7943" xr:uid="{00000000-0005-0000-0000-0000131F0000}"/>
    <cellStyle name="Normal 111" xfId="7944" xr:uid="{00000000-0005-0000-0000-0000141F0000}"/>
    <cellStyle name="Normal 112" xfId="7945" xr:uid="{00000000-0005-0000-0000-0000151F0000}"/>
    <cellStyle name="Normal 112 2" xfId="7946" xr:uid="{00000000-0005-0000-0000-0000161F0000}"/>
    <cellStyle name="Normal 113" xfId="7947" xr:uid="{00000000-0005-0000-0000-0000171F0000}"/>
    <cellStyle name="Normal 114" xfId="7948" xr:uid="{00000000-0005-0000-0000-0000181F0000}"/>
    <cellStyle name="Normal 115" xfId="7949" xr:uid="{00000000-0005-0000-0000-0000191F0000}"/>
    <cellStyle name="Normal 116" xfId="7950" xr:uid="{00000000-0005-0000-0000-00001A1F0000}"/>
    <cellStyle name="Normal 116 2" xfId="7951" xr:uid="{00000000-0005-0000-0000-00001B1F0000}"/>
    <cellStyle name="Normal 117" xfId="7952" xr:uid="{00000000-0005-0000-0000-00001C1F0000}"/>
    <cellStyle name="Normal 118" xfId="7953" xr:uid="{00000000-0005-0000-0000-00001D1F0000}"/>
    <cellStyle name="Normal 119" xfId="7954" xr:uid="{00000000-0005-0000-0000-00001E1F0000}"/>
    <cellStyle name="Normal 12" xfId="7955" xr:uid="{00000000-0005-0000-0000-00001F1F0000}"/>
    <cellStyle name="Normal 12 2" xfId="7956" xr:uid="{00000000-0005-0000-0000-0000201F0000}"/>
    <cellStyle name="Normal 12 2 2" xfId="7957" xr:uid="{00000000-0005-0000-0000-0000211F0000}"/>
    <cellStyle name="Normal 12 2 2 2" xfId="7958" xr:uid="{00000000-0005-0000-0000-0000221F0000}"/>
    <cellStyle name="Normal 12 2 3" xfId="7959" xr:uid="{00000000-0005-0000-0000-0000231F0000}"/>
    <cellStyle name="Normal 12 3" xfId="7960" xr:uid="{00000000-0005-0000-0000-0000241F0000}"/>
    <cellStyle name="Normal 12 3 2" xfId="7961" xr:uid="{00000000-0005-0000-0000-0000251F0000}"/>
    <cellStyle name="Normal 12 3 3" xfId="7962" xr:uid="{00000000-0005-0000-0000-0000261F0000}"/>
    <cellStyle name="Normal 12 4" xfId="7963" xr:uid="{00000000-0005-0000-0000-0000271F0000}"/>
    <cellStyle name="Normal 12 4 2" xfId="7964" xr:uid="{00000000-0005-0000-0000-0000281F0000}"/>
    <cellStyle name="Normal 12 5" xfId="7965" xr:uid="{00000000-0005-0000-0000-0000291F0000}"/>
    <cellStyle name="Normal 12 6" xfId="7966" xr:uid="{00000000-0005-0000-0000-00002A1F0000}"/>
    <cellStyle name="Normal 12 7" xfId="7967" xr:uid="{00000000-0005-0000-0000-00002B1F0000}"/>
    <cellStyle name="Normal 12_2011 CBR Rev Calc by schedule" xfId="7968" xr:uid="{00000000-0005-0000-0000-00002C1F0000}"/>
    <cellStyle name="Normal 120" xfId="7969" xr:uid="{00000000-0005-0000-0000-00002D1F0000}"/>
    <cellStyle name="Normal 121" xfId="7970" xr:uid="{00000000-0005-0000-0000-00002E1F0000}"/>
    <cellStyle name="Normal 122" xfId="7971" xr:uid="{00000000-0005-0000-0000-00002F1F0000}"/>
    <cellStyle name="Normal 123" xfId="7972" xr:uid="{00000000-0005-0000-0000-0000301F0000}"/>
    <cellStyle name="Normal 124" xfId="7973" xr:uid="{00000000-0005-0000-0000-0000311F0000}"/>
    <cellStyle name="Normal 125" xfId="7974" xr:uid="{00000000-0005-0000-0000-0000321F0000}"/>
    <cellStyle name="Normal 126" xfId="7975" xr:uid="{00000000-0005-0000-0000-0000331F0000}"/>
    <cellStyle name="Normal 127" xfId="7976" xr:uid="{00000000-0005-0000-0000-0000341F0000}"/>
    <cellStyle name="Normal 128" xfId="7977" xr:uid="{00000000-0005-0000-0000-0000351F0000}"/>
    <cellStyle name="Normal 129" xfId="7978" xr:uid="{00000000-0005-0000-0000-0000361F0000}"/>
    <cellStyle name="Normal 13" xfId="7979" xr:uid="{00000000-0005-0000-0000-0000371F0000}"/>
    <cellStyle name="Normal 13 2" xfId="7980" xr:uid="{00000000-0005-0000-0000-0000381F0000}"/>
    <cellStyle name="Normal 13 2 2" xfId="7981" xr:uid="{00000000-0005-0000-0000-0000391F0000}"/>
    <cellStyle name="Normal 13 2 2 2" xfId="7982" xr:uid="{00000000-0005-0000-0000-00003A1F0000}"/>
    <cellStyle name="Normal 13 2 3" xfId="7983" xr:uid="{00000000-0005-0000-0000-00003B1F0000}"/>
    <cellStyle name="Normal 13 3" xfId="7984" xr:uid="{00000000-0005-0000-0000-00003C1F0000}"/>
    <cellStyle name="Normal 13 3 2" xfId="7985" xr:uid="{00000000-0005-0000-0000-00003D1F0000}"/>
    <cellStyle name="Normal 13 3 3" xfId="7986" xr:uid="{00000000-0005-0000-0000-00003E1F0000}"/>
    <cellStyle name="Normal 13 4" xfId="7987" xr:uid="{00000000-0005-0000-0000-00003F1F0000}"/>
    <cellStyle name="Normal 13 4 2" xfId="7988" xr:uid="{00000000-0005-0000-0000-0000401F0000}"/>
    <cellStyle name="Normal 13 5" xfId="7989" xr:uid="{00000000-0005-0000-0000-0000411F0000}"/>
    <cellStyle name="Normal 13 6" xfId="7990" xr:uid="{00000000-0005-0000-0000-0000421F0000}"/>
    <cellStyle name="Normal 13 7" xfId="7991" xr:uid="{00000000-0005-0000-0000-0000431F0000}"/>
    <cellStyle name="Normal 13_2011 CBR Rev Calc by schedule" xfId="7992" xr:uid="{00000000-0005-0000-0000-0000441F0000}"/>
    <cellStyle name="Normal 130" xfId="7993" xr:uid="{00000000-0005-0000-0000-0000451F0000}"/>
    <cellStyle name="Normal 131" xfId="7994" xr:uid="{00000000-0005-0000-0000-0000461F0000}"/>
    <cellStyle name="Normal 132" xfId="7995" xr:uid="{00000000-0005-0000-0000-0000471F0000}"/>
    <cellStyle name="Normal 133" xfId="7996" xr:uid="{00000000-0005-0000-0000-0000481F0000}"/>
    <cellStyle name="Normal 134" xfId="7997" xr:uid="{00000000-0005-0000-0000-0000491F0000}"/>
    <cellStyle name="Normal 135" xfId="7998" xr:uid="{00000000-0005-0000-0000-00004A1F0000}"/>
    <cellStyle name="Normal 136" xfId="7999" xr:uid="{00000000-0005-0000-0000-00004B1F0000}"/>
    <cellStyle name="Normal 137" xfId="8000" xr:uid="{00000000-0005-0000-0000-00004C1F0000}"/>
    <cellStyle name="Normal 138" xfId="8001" xr:uid="{00000000-0005-0000-0000-00004D1F0000}"/>
    <cellStyle name="Normal 139" xfId="8002" xr:uid="{00000000-0005-0000-0000-00004E1F0000}"/>
    <cellStyle name="Normal 14" xfId="8003" xr:uid="{00000000-0005-0000-0000-00004F1F0000}"/>
    <cellStyle name="Normal 14 2" xfId="8004" xr:uid="{00000000-0005-0000-0000-0000501F0000}"/>
    <cellStyle name="Normal 14 2 2" xfId="8005" xr:uid="{00000000-0005-0000-0000-0000511F0000}"/>
    <cellStyle name="Normal 14 3" xfId="8006" xr:uid="{00000000-0005-0000-0000-0000521F0000}"/>
    <cellStyle name="Normal 14 4" xfId="8007" xr:uid="{00000000-0005-0000-0000-0000531F0000}"/>
    <cellStyle name="Normal 14_2011 CBR Rev Calc by schedule" xfId="8008" xr:uid="{00000000-0005-0000-0000-0000541F0000}"/>
    <cellStyle name="Normal 140" xfId="8009" xr:uid="{00000000-0005-0000-0000-0000551F0000}"/>
    <cellStyle name="Normal 141" xfId="8010" xr:uid="{00000000-0005-0000-0000-0000561F0000}"/>
    <cellStyle name="Normal 142" xfId="8011" xr:uid="{00000000-0005-0000-0000-0000571F0000}"/>
    <cellStyle name="Normal 143" xfId="8012" xr:uid="{00000000-0005-0000-0000-0000581F0000}"/>
    <cellStyle name="Normal 144" xfId="8013" xr:uid="{00000000-0005-0000-0000-0000591F0000}"/>
    <cellStyle name="Normal 145" xfId="8014" xr:uid="{00000000-0005-0000-0000-00005A1F0000}"/>
    <cellStyle name="Normal 146" xfId="8015" xr:uid="{00000000-0005-0000-0000-00005B1F0000}"/>
    <cellStyle name="Normal 147" xfId="8016" xr:uid="{00000000-0005-0000-0000-00005C1F0000}"/>
    <cellStyle name="Normal 148" xfId="8017" xr:uid="{00000000-0005-0000-0000-00005D1F0000}"/>
    <cellStyle name="Normal 149" xfId="8018" xr:uid="{00000000-0005-0000-0000-00005E1F0000}"/>
    <cellStyle name="Normal 15" xfId="8019" xr:uid="{00000000-0005-0000-0000-00005F1F0000}"/>
    <cellStyle name="Normal 15 2" xfId="8020" xr:uid="{00000000-0005-0000-0000-0000601F0000}"/>
    <cellStyle name="Normal 15 3" xfId="8021" xr:uid="{00000000-0005-0000-0000-0000611F0000}"/>
    <cellStyle name="Normal 15 3 2" xfId="8022" xr:uid="{00000000-0005-0000-0000-0000621F0000}"/>
    <cellStyle name="Normal 15 3 3" xfId="8023" xr:uid="{00000000-0005-0000-0000-0000631F0000}"/>
    <cellStyle name="Normal 15 4" xfId="8024" xr:uid="{00000000-0005-0000-0000-0000641F0000}"/>
    <cellStyle name="Normal 15 4 2" xfId="8025" xr:uid="{00000000-0005-0000-0000-0000651F0000}"/>
    <cellStyle name="Normal 15 5" xfId="8026" xr:uid="{00000000-0005-0000-0000-0000661F0000}"/>
    <cellStyle name="Normal 15 6" xfId="8027" xr:uid="{00000000-0005-0000-0000-0000671F0000}"/>
    <cellStyle name="Normal 15 7" xfId="8028" xr:uid="{00000000-0005-0000-0000-0000681F0000}"/>
    <cellStyle name="Normal 15_2011 CBR Rev Calc by schedule" xfId="8029" xr:uid="{00000000-0005-0000-0000-0000691F0000}"/>
    <cellStyle name="Normal 150" xfId="8030" xr:uid="{00000000-0005-0000-0000-00006A1F0000}"/>
    <cellStyle name="Normal 151" xfId="8031" xr:uid="{00000000-0005-0000-0000-00006B1F0000}"/>
    <cellStyle name="Normal 152" xfId="9513" xr:uid="{00000000-0005-0000-0000-00006C1F0000}"/>
    <cellStyle name="Normal 152 2" xfId="9551" xr:uid="{00000000-0005-0000-0000-00006D1F0000}"/>
    <cellStyle name="Normal 152 3" xfId="9549" xr:uid="{00000000-0005-0000-0000-00006E1F0000}"/>
    <cellStyle name="Normal 153" xfId="9520" xr:uid="{00000000-0005-0000-0000-00006F1F0000}"/>
    <cellStyle name="Normal 153 2" xfId="9552" xr:uid="{00000000-0005-0000-0000-0000701F0000}"/>
    <cellStyle name="Normal 153 3" xfId="9550" xr:uid="{00000000-0005-0000-0000-0000711F0000}"/>
    <cellStyle name="Normal 154" xfId="9512" xr:uid="{00000000-0005-0000-0000-0000721F0000}"/>
    <cellStyle name="Normal 154 2" xfId="9553" xr:uid="{00000000-0005-0000-0000-0000731F0000}"/>
    <cellStyle name="Normal 154 3" xfId="9548" xr:uid="{00000000-0005-0000-0000-0000741F0000}"/>
    <cellStyle name="Normal 155" xfId="9506" xr:uid="{00000000-0005-0000-0000-0000751F0000}"/>
    <cellStyle name="Normal 155 2" xfId="9554" xr:uid="{00000000-0005-0000-0000-0000761F0000}"/>
    <cellStyle name="Normal 155 3" xfId="9547" xr:uid="{00000000-0005-0000-0000-0000771F0000}"/>
    <cellStyle name="Normal 156" xfId="9536" xr:uid="{00000000-0005-0000-0000-0000781F0000}"/>
    <cellStyle name="Normal 16" xfId="8032" xr:uid="{00000000-0005-0000-0000-0000791F0000}"/>
    <cellStyle name="Normal 16 2" xfId="8033" xr:uid="{00000000-0005-0000-0000-00007A1F0000}"/>
    <cellStyle name="Normal 16 3" xfId="8034" xr:uid="{00000000-0005-0000-0000-00007B1F0000}"/>
    <cellStyle name="Normal 16 3 2" xfId="8035" xr:uid="{00000000-0005-0000-0000-00007C1F0000}"/>
    <cellStyle name="Normal 16 3 3" xfId="8036" xr:uid="{00000000-0005-0000-0000-00007D1F0000}"/>
    <cellStyle name="Normal 16 4" xfId="8037" xr:uid="{00000000-0005-0000-0000-00007E1F0000}"/>
    <cellStyle name="Normal 16 4 2" xfId="8038" xr:uid="{00000000-0005-0000-0000-00007F1F0000}"/>
    <cellStyle name="Normal 16 5" xfId="8039" xr:uid="{00000000-0005-0000-0000-0000801F0000}"/>
    <cellStyle name="Normal 16 6" xfId="8040" xr:uid="{00000000-0005-0000-0000-0000811F0000}"/>
    <cellStyle name="Normal 16 7" xfId="8041" xr:uid="{00000000-0005-0000-0000-0000821F0000}"/>
    <cellStyle name="Normal 16_2011 CBR Rev Calc by schedule" xfId="8042" xr:uid="{00000000-0005-0000-0000-0000831F0000}"/>
    <cellStyle name="Normal 17" xfId="8043" xr:uid="{00000000-0005-0000-0000-0000841F0000}"/>
    <cellStyle name="Normal 17 2" xfId="8044" xr:uid="{00000000-0005-0000-0000-0000851F0000}"/>
    <cellStyle name="Normal 17 3" xfId="8045" xr:uid="{00000000-0005-0000-0000-0000861F0000}"/>
    <cellStyle name="Normal 17 3 2" xfId="8046" xr:uid="{00000000-0005-0000-0000-0000871F0000}"/>
    <cellStyle name="Normal 17 4" xfId="8047" xr:uid="{00000000-0005-0000-0000-0000881F0000}"/>
    <cellStyle name="Normal 17 5" xfId="8048" xr:uid="{00000000-0005-0000-0000-0000891F0000}"/>
    <cellStyle name="Normal 18" xfId="8049" xr:uid="{00000000-0005-0000-0000-00008A1F0000}"/>
    <cellStyle name="Normal 18 2" xfId="8050" xr:uid="{00000000-0005-0000-0000-00008B1F0000}"/>
    <cellStyle name="Normal 18 3" xfId="8051" xr:uid="{00000000-0005-0000-0000-00008C1F0000}"/>
    <cellStyle name="Normal 18 3 2" xfId="8052" xr:uid="{00000000-0005-0000-0000-00008D1F0000}"/>
    <cellStyle name="Normal 18 4" xfId="8053" xr:uid="{00000000-0005-0000-0000-00008E1F0000}"/>
    <cellStyle name="Normal 18 5" xfId="8054" xr:uid="{00000000-0005-0000-0000-00008F1F0000}"/>
    <cellStyle name="Normal 19" xfId="8055" xr:uid="{00000000-0005-0000-0000-0000901F0000}"/>
    <cellStyle name="Normal 19 2" xfId="8056" xr:uid="{00000000-0005-0000-0000-0000911F0000}"/>
    <cellStyle name="Normal 19 3" xfId="8057" xr:uid="{00000000-0005-0000-0000-0000921F0000}"/>
    <cellStyle name="Normal 19 3 2" xfId="8058" xr:uid="{00000000-0005-0000-0000-0000931F0000}"/>
    <cellStyle name="Normal 19 4" xfId="8059" xr:uid="{00000000-0005-0000-0000-0000941F0000}"/>
    <cellStyle name="Normal 2" xfId="4" xr:uid="{00000000-0005-0000-0000-0000951F0000}"/>
    <cellStyle name="Normal 2 10" xfId="8060" xr:uid="{00000000-0005-0000-0000-0000961F0000}"/>
    <cellStyle name="Normal 2 10 2" xfId="8061" xr:uid="{00000000-0005-0000-0000-0000971F0000}"/>
    <cellStyle name="Normal 2 10 2 2" xfId="8062" xr:uid="{00000000-0005-0000-0000-0000981F0000}"/>
    <cellStyle name="Normal 2 10 3" xfId="8063" xr:uid="{00000000-0005-0000-0000-0000991F0000}"/>
    <cellStyle name="Normal 2 11" xfId="8064" xr:uid="{00000000-0005-0000-0000-00009A1F0000}"/>
    <cellStyle name="Normal 2 11 2" xfId="8065" xr:uid="{00000000-0005-0000-0000-00009B1F0000}"/>
    <cellStyle name="Normal 2 12" xfId="8066" xr:uid="{00000000-0005-0000-0000-00009C1F0000}"/>
    <cellStyle name="Normal 2 13" xfId="9542" xr:uid="{00000000-0005-0000-0000-00009D1F0000}"/>
    <cellStyle name="Normal 2 2" xfId="8067" xr:uid="{00000000-0005-0000-0000-00009E1F0000}"/>
    <cellStyle name="Normal 2 2 10" xfId="8068" xr:uid="{00000000-0005-0000-0000-00009F1F0000}"/>
    <cellStyle name="Normal 2 2 11" xfId="8069" xr:uid="{00000000-0005-0000-0000-0000A01F0000}"/>
    <cellStyle name="Normal 2 2 2" xfId="8070" xr:uid="{00000000-0005-0000-0000-0000A11F0000}"/>
    <cellStyle name="Normal 2 2 2 2" xfId="8071" xr:uid="{00000000-0005-0000-0000-0000A21F0000}"/>
    <cellStyle name="Normal 2 2 2 2 2" xfId="8072" xr:uid="{00000000-0005-0000-0000-0000A31F0000}"/>
    <cellStyle name="Normal 2 2 2 3" xfId="8073" xr:uid="{00000000-0005-0000-0000-0000A41F0000}"/>
    <cellStyle name="Normal 2 2 2 3 2" xfId="8074" xr:uid="{00000000-0005-0000-0000-0000A51F0000}"/>
    <cellStyle name="Normal 2 2 2 4" xfId="8075" xr:uid="{00000000-0005-0000-0000-0000A61F0000}"/>
    <cellStyle name="Normal 2 2 2 5" xfId="8076" xr:uid="{00000000-0005-0000-0000-0000A71F0000}"/>
    <cellStyle name="Normal 2 2 2 6" xfId="8077" xr:uid="{00000000-0005-0000-0000-0000A81F0000}"/>
    <cellStyle name="Normal 2 2 2 7" xfId="8078" xr:uid="{00000000-0005-0000-0000-0000A91F0000}"/>
    <cellStyle name="Normal 2 2 2_Chelan PUD Power Costs (8-10)" xfId="8079" xr:uid="{00000000-0005-0000-0000-0000AA1F0000}"/>
    <cellStyle name="Normal 2 2 3" xfId="8080" xr:uid="{00000000-0005-0000-0000-0000AB1F0000}"/>
    <cellStyle name="Normal 2 2 3 2" xfId="8081" xr:uid="{00000000-0005-0000-0000-0000AC1F0000}"/>
    <cellStyle name="Normal 2 2 3 3" xfId="8082" xr:uid="{00000000-0005-0000-0000-0000AD1F0000}"/>
    <cellStyle name="Normal 2 2 4" xfId="8083" xr:uid="{00000000-0005-0000-0000-0000AE1F0000}"/>
    <cellStyle name="Normal 2 2 4 2" xfId="8084" xr:uid="{00000000-0005-0000-0000-0000AF1F0000}"/>
    <cellStyle name="Normal 2 2 5" xfId="8085" xr:uid="{00000000-0005-0000-0000-0000B01F0000}"/>
    <cellStyle name="Normal 2 2 6" xfId="8086" xr:uid="{00000000-0005-0000-0000-0000B11F0000}"/>
    <cellStyle name="Normal 2 2 7" xfId="8087" xr:uid="{00000000-0005-0000-0000-0000B21F0000}"/>
    <cellStyle name="Normal 2 2 8" xfId="8088" xr:uid="{00000000-0005-0000-0000-0000B31F0000}"/>
    <cellStyle name="Normal 2 2 9" xfId="8089" xr:uid="{00000000-0005-0000-0000-0000B41F0000}"/>
    <cellStyle name="Normal 2 2_ Price Inputs" xfId="8090" xr:uid="{00000000-0005-0000-0000-0000B51F0000}"/>
    <cellStyle name="Normal 2 23" xfId="9546" xr:uid="{00000000-0005-0000-0000-0000B61F0000}"/>
    <cellStyle name="Normal 2 3" xfId="8091" xr:uid="{00000000-0005-0000-0000-0000B71F0000}"/>
    <cellStyle name="Normal 2 3 2" xfId="8092" xr:uid="{00000000-0005-0000-0000-0000B81F0000}"/>
    <cellStyle name="Normal 2 3 3" xfId="8093" xr:uid="{00000000-0005-0000-0000-0000B91F0000}"/>
    <cellStyle name="Normal 2 3 4" xfId="8094" xr:uid="{00000000-0005-0000-0000-0000BA1F0000}"/>
    <cellStyle name="Normal 2 3 5" xfId="9540" xr:uid="{00000000-0005-0000-0000-0000BB1F0000}"/>
    <cellStyle name="Normal 2 4" xfId="8095" xr:uid="{00000000-0005-0000-0000-0000BC1F0000}"/>
    <cellStyle name="Normal 2 4 2" xfId="8096" xr:uid="{00000000-0005-0000-0000-0000BD1F0000}"/>
    <cellStyle name="Normal 2 4 3" xfId="8097" xr:uid="{00000000-0005-0000-0000-0000BE1F0000}"/>
    <cellStyle name="Normal 2 5" xfId="8098" xr:uid="{00000000-0005-0000-0000-0000BF1F0000}"/>
    <cellStyle name="Normal 2 5 2" xfId="8099" xr:uid="{00000000-0005-0000-0000-0000C01F0000}"/>
    <cellStyle name="Normal 2 5 3" xfId="8100" xr:uid="{00000000-0005-0000-0000-0000C11F0000}"/>
    <cellStyle name="Normal 2 6" xfId="8101" xr:uid="{00000000-0005-0000-0000-0000C21F0000}"/>
    <cellStyle name="Normal 2 6 2" xfId="8102" xr:uid="{00000000-0005-0000-0000-0000C31F0000}"/>
    <cellStyle name="Normal 2 6 2 2" xfId="8103" xr:uid="{00000000-0005-0000-0000-0000C41F0000}"/>
    <cellStyle name="Normal 2 6 3" xfId="8104" xr:uid="{00000000-0005-0000-0000-0000C51F0000}"/>
    <cellStyle name="Normal 2 6 4" xfId="8105" xr:uid="{00000000-0005-0000-0000-0000C61F0000}"/>
    <cellStyle name="Normal 2 6 5" xfId="8106" xr:uid="{00000000-0005-0000-0000-0000C71F0000}"/>
    <cellStyle name="Normal 2 6 6" xfId="8107" xr:uid="{00000000-0005-0000-0000-0000C81F0000}"/>
    <cellStyle name="Normal 2 7" xfId="8108" xr:uid="{00000000-0005-0000-0000-0000C91F0000}"/>
    <cellStyle name="Normal 2 7 2" xfId="8109" xr:uid="{00000000-0005-0000-0000-0000CA1F0000}"/>
    <cellStyle name="Normal 2 7 2 2" xfId="8110" xr:uid="{00000000-0005-0000-0000-0000CB1F0000}"/>
    <cellStyle name="Normal 2 7 3" xfId="8111" xr:uid="{00000000-0005-0000-0000-0000CC1F0000}"/>
    <cellStyle name="Normal 2 7 4" xfId="8112" xr:uid="{00000000-0005-0000-0000-0000CD1F0000}"/>
    <cellStyle name="Normal 2 8" xfId="8113" xr:uid="{00000000-0005-0000-0000-0000CE1F0000}"/>
    <cellStyle name="Normal 2 8 2" xfId="8114" xr:uid="{00000000-0005-0000-0000-0000CF1F0000}"/>
    <cellStyle name="Normal 2 8 2 2" xfId="8115" xr:uid="{00000000-0005-0000-0000-0000D01F0000}"/>
    <cellStyle name="Normal 2 8 2 2 2" xfId="8116" xr:uid="{00000000-0005-0000-0000-0000D11F0000}"/>
    <cellStyle name="Normal 2 8 2 3" xfId="8117" xr:uid="{00000000-0005-0000-0000-0000D21F0000}"/>
    <cellStyle name="Normal 2 8 3" xfId="8118" xr:uid="{00000000-0005-0000-0000-0000D31F0000}"/>
    <cellStyle name="Normal 2 8 3 2" xfId="8119" xr:uid="{00000000-0005-0000-0000-0000D41F0000}"/>
    <cellStyle name="Normal 2 8 4" xfId="8120" xr:uid="{00000000-0005-0000-0000-0000D51F0000}"/>
    <cellStyle name="Normal 2 8 5" xfId="8121" xr:uid="{00000000-0005-0000-0000-0000D61F0000}"/>
    <cellStyle name="Normal 2 9" xfId="8122" xr:uid="{00000000-0005-0000-0000-0000D71F0000}"/>
    <cellStyle name="Normal 2 9 2" xfId="8123" xr:uid="{00000000-0005-0000-0000-0000D81F0000}"/>
    <cellStyle name="Normal 2 9 2 2" xfId="8124" xr:uid="{00000000-0005-0000-0000-0000D91F0000}"/>
    <cellStyle name="Normal 2 9 3" xfId="8125" xr:uid="{00000000-0005-0000-0000-0000DA1F0000}"/>
    <cellStyle name="Normal 2 9 4" xfId="8126" xr:uid="{00000000-0005-0000-0000-0000DB1F0000}"/>
    <cellStyle name="Normal 2_16.37E Wild Horse Expansion DeferralRevwrkingfile SF" xfId="8127" xr:uid="{00000000-0005-0000-0000-0000DC1F0000}"/>
    <cellStyle name="Normal 20" xfId="8128" xr:uid="{00000000-0005-0000-0000-0000DD1F0000}"/>
    <cellStyle name="Normal 20 2" xfId="8129" xr:uid="{00000000-0005-0000-0000-0000DE1F0000}"/>
    <cellStyle name="Normal 20 2 2" xfId="8130" xr:uid="{00000000-0005-0000-0000-0000DF1F0000}"/>
    <cellStyle name="Normal 20 3" xfId="8131" xr:uid="{00000000-0005-0000-0000-0000E01F0000}"/>
    <cellStyle name="Normal 20 3 2" xfId="8132" xr:uid="{00000000-0005-0000-0000-0000E11F0000}"/>
    <cellStyle name="Normal 20 4" xfId="8133" xr:uid="{00000000-0005-0000-0000-0000E21F0000}"/>
    <cellStyle name="Normal 20 4 2" xfId="8134" xr:uid="{00000000-0005-0000-0000-0000E31F0000}"/>
    <cellStyle name="Normal 20 5" xfId="8135" xr:uid="{00000000-0005-0000-0000-0000E41F0000}"/>
    <cellStyle name="Normal 20 6" xfId="8136" xr:uid="{00000000-0005-0000-0000-0000E51F0000}"/>
    <cellStyle name="Normal 21" xfId="8137" xr:uid="{00000000-0005-0000-0000-0000E61F0000}"/>
    <cellStyle name="Normal 21 2" xfId="8138" xr:uid="{00000000-0005-0000-0000-0000E71F0000}"/>
    <cellStyle name="Normal 21 2 2" xfId="8139" xr:uid="{00000000-0005-0000-0000-0000E81F0000}"/>
    <cellStyle name="Normal 21 2 3" xfId="8140" xr:uid="{00000000-0005-0000-0000-0000E91F0000}"/>
    <cellStyle name="Normal 21 3" xfId="8141" xr:uid="{00000000-0005-0000-0000-0000EA1F0000}"/>
    <cellStyle name="Normal 21 3 2" xfId="8142" xr:uid="{00000000-0005-0000-0000-0000EB1F0000}"/>
    <cellStyle name="Normal 21 4" xfId="8143" xr:uid="{00000000-0005-0000-0000-0000EC1F0000}"/>
    <cellStyle name="Normal 21 5" xfId="8144" xr:uid="{00000000-0005-0000-0000-0000ED1F0000}"/>
    <cellStyle name="Normal 21 6" xfId="8145" xr:uid="{00000000-0005-0000-0000-0000EE1F0000}"/>
    <cellStyle name="Normal 22" xfId="8146" xr:uid="{00000000-0005-0000-0000-0000EF1F0000}"/>
    <cellStyle name="Normal 22 2" xfId="8147" xr:uid="{00000000-0005-0000-0000-0000F01F0000}"/>
    <cellStyle name="Normal 22 2 2" xfId="8148" xr:uid="{00000000-0005-0000-0000-0000F11F0000}"/>
    <cellStyle name="Normal 22 2 3" xfId="8149" xr:uid="{00000000-0005-0000-0000-0000F21F0000}"/>
    <cellStyle name="Normal 22 3" xfId="8150" xr:uid="{00000000-0005-0000-0000-0000F31F0000}"/>
    <cellStyle name="Normal 22 3 2" xfId="8151" xr:uid="{00000000-0005-0000-0000-0000F41F0000}"/>
    <cellStyle name="Normal 22 4" xfId="8152" xr:uid="{00000000-0005-0000-0000-0000F51F0000}"/>
    <cellStyle name="Normal 22 5" xfId="8153" xr:uid="{00000000-0005-0000-0000-0000F61F0000}"/>
    <cellStyle name="Normal 22 6" xfId="8154" xr:uid="{00000000-0005-0000-0000-0000F71F0000}"/>
    <cellStyle name="Normal 23" xfId="8155" xr:uid="{00000000-0005-0000-0000-0000F81F0000}"/>
    <cellStyle name="Normal 23 2" xfId="8156" xr:uid="{00000000-0005-0000-0000-0000F91F0000}"/>
    <cellStyle name="Normal 23 2 2" xfId="8157" xr:uid="{00000000-0005-0000-0000-0000FA1F0000}"/>
    <cellStyle name="Normal 23 2 3" xfId="8158" xr:uid="{00000000-0005-0000-0000-0000FB1F0000}"/>
    <cellStyle name="Normal 23 3" xfId="8159" xr:uid="{00000000-0005-0000-0000-0000FC1F0000}"/>
    <cellStyle name="Normal 23 3 2" xfId="8160" xr:uid="{00000000-0005-0000-0000-0000FD1F0000}"/>
    <cellStyle name="Normal 23 4" xfId="8161" xr:uid="{00000000-0005-0000-0000-0000FE1F0000}"/>
    <cellStyle name="Normal 23 5" xfId="8162" xr:uid="{00000000-0005-0000-0000-0000FF1F0000}"/>
    <cellStyle name="Normal 23 6" xfId="8163" xr:uid="{00000000-0005-0000-0000-000000200000}"/>
    <cellStyle name="Normal 24" xfId="8164" xr:uid="{00000000-0005-0000-0000-000001200000}"/>
    <cellStyle name="Normal 24 2" xfId="8165" xr:uid="{00000000-0005-0000-0000-000002200000}"/>
    <cellStyle name="Normal 24 2 2" xfId="8166" xr:uid="{00000000-0005-0000-0000-000003200000}"/>
    <cellStyle name="Normal 24 2 3" xfId="8167" xr:uid="{00000000-0005-0000-0000-000004200000}"/>
    <cellStyle name="Normal 24 3" xfId="8168" xr:uid="{00000000-0005-0000-0000-000005200000}"/>
    <cellStyle name="Normal 24 3 2" xfId="8169" xr:uid="{00000000-0005-0000-0000-000006200000}"/>
    <cellStyle name="Normal 24 4" xfId="8170" xr:uid="{00000000-0005-0000-0000-000007200000}"/>
    <cellStyle name="Normal 24 5" xfId="8171" xr:uid="{00000000-0005-0000-0000-000008200000}"/>
    <cellStyle name="Normal 25" xfId="8172" xr:uid="{00000000-0005-0000-0000-000009200000}"/>
    <cellStyle name="Normal 25 2" xfId="8173" xr:uid="{00000000-0005-0000-0000-00000A200000}"/>
    <cellStyle name="Normal 25 2 2" xfId="8174" xr:uid="{00000000-0005-0000-0000-00000B200000}"/>
    <cellStyle name="Normal 25 2 3" xfId="8175" xr:uid="{00000000-0005-0000-0000-00000C200000}"/>
    <cellStyle name="Normal 25 3" xfId="8176" xr:uid="{00000000-0005-0000-0000-00000D200000}"/>
    <cellStyle name="Normal 25 3 2" xfId="8177" xr:uid="{00000000-0005-0000-0000-00000E200000}"/>
    <cellStyle name="Normal 25 4" xfId="8178" xr:uid="{00000000-0005-0000-0000-00000F200000}"/>
    <cellStyle name="Normal 25 5" xfId="8179" xr:uid="{00000000-0005-0000-0000-000010200000}"/>
    <cellStyle name="Normal 26" xfId="8180" xr:uid="{00000000-0005-0000-0000-000011200000}"/>
    <cellStyle name="Normal 26 2" xfId="8181" xr:uid="{00000000-0005-0000-0000-000012200000}"/>
    <cellStyle name="Normal 26 2 2" xfId="8182" xr:uid="{00000000-0005-0000-0000-000013200000}"/>
    <cellStyle name="Normal 26 2 3" xfId="8183" xr:uid="{00000000-0005-0000-0000-000014200000}"/>
    <cellStyle name="Normal 26 3" xfId="8184" xr:uid="{00000000-0005-0000-0000-000015200000}"/>
    <cellStyle name="Normal 26 3 2" xfId="8185" xr:uid="{00000000-0005-0000-0000-000016200000}"/>
    <cellStyle name="Normal 26 4" xfId="8186" xr:uid="{00000000-0005-0000-0000-000017200000}"/>
    <cellStyle name="Normal 26 5" xfId="8187" xr:uid="{00000000-0005-0000-0000-000018200000}"/>
    <cellStyle name="Normal 27" xfId="8188" xr:uid="{00000000-0005-0000-0000-000019200000}"/>
    <cellStyle name="Normal 27 2" xfId="8189" xr:uid="{00000000-0005-0000-0000-00001A200000}"/>
    <cellStyle name="Normal 27 2 2" xfId="8190" xr:uid="{00000000-0005-0000-0000-00001B200000}"/>
    <cellStyle name="Normal 27 2 3" xfId="8191" xr:uid="{00000000-0005-0000-0000-00001C200000}"/>
    <cellStyle name="Normal 27 3" xfId="8192" xr:uid="{00000000-0005-0000-0000-00001D200000}"/>
    <cellStyle name="Normal 27 3 2" xfId="8193" xr:uid="{00000000-0005-0000-0000-00001E200000}"/>
    <cellStyle name="Normal 27 4" xfId="8194" xr:uid="{00000000-0005-0000-0000-00001F200000}"/>
    <cellStyle name="Normal 27 5" xfId="8195" xr:uid="{00000000-0005-0000-0000-000020200000}"/>
    <cellStyle name="Normal 28" xfId="8196" xr:uid="{00000000-0005-0000-0000-000021200000}"/>
    <cellStyle name="Normal 28 2" xfId="8197" xr:uid="{00000000-0005-0000-0000-000022200000}"/>
    <cellStyle name="Normal 28 2 2" xfId="8198" xr:uid="{00000000-0005-0000-0000-000023200000}"/>
    <cellStyle name="Normal 28 2 3" xfId="8199" xr:uid="{00000000-0005-0000-0000-000024200000}"/>
    <cellStyle name="Normal 28 3" xfId="8200" xr:uid="{00000000-0005-0000-0000-000025200000}"/>
    <cellStyle name="Normal 28 3 2" xfId="8201" xr:uid="{00000000-0005-0000-0000-000026200000}"/>
    <cellStyle name="Normal 28 4" xfId="8202" xr:uid="{00000000-0005-0000-0000-000027200000}"/>
    <cellStyle name="Normal 28 5" xfId="8203" xr:uid="{00000000-0005-0000-0000-000028200000}"/>
    <cellStyle name="Normal 29" xfId="8204" xr:uid="{00000000-0005-0000-0000-000029200000}"/>
    <cellStyle name="Normal 29 2" xfId="8205" xr:uid="{00000000-0005-0000-0000-00002A200000}"/>
    <cellStyle name="Normal 29 2 2" xfId="8206" xr:uid="{00000000-0005-0000-0000-00002B200000}"/>
    <cellStyle name="Normal 29 2 3" xfId="8207" xr:uid="{00000000-0005-0000-0000-00002C200000}"/>
    <cellStyle name="Normal 29 3" xfId="8208" xr:uid="{00000000-0005-0000-0000-00002D200000}"/>
    <cellStyle name="Normal 29 3 2" xfId="8209" xr:uid="{00000000-0005-0000-0000-00002E200000}"/>
    <cellStyle name="Normal 29 4" xfId="8210" xr:uid="{00000000-0005-0000-0000-00002F200000}"/>
    <cellStyle name="Normal 29 5" xfId="8211" xr:uid="{00000000-0005-0000-0000-000030200000}"/>
    <cellStyle name="Normal 3" xfId="8212" xr:uid="{00000000-0005-0000-0000-000031200000}"/>
    <cellStyle name="Normal 3 10" xfId="8213" xr:uid="{00000000-0005-0000-0000-000032200000}"/>
    <cellStyle name="Normal 3 11" xfId="9515" xr:uid="{00000000-0005-0000-0000-000033200000}"/>
    <cellStyle name="Normal 3 2" xfId="8214" xr:uid="{00000000-0005-0000-0000-000034200000}"/>
    <cellStyle name="Normal 3 2 2" xfId="8215" xr:uid="{00000000-0005-0000-0000-000035200000}"/>
    <cellStyle name="Normal 3 2 2 2" xfId="8216" xr:uid="{00000000-0005-0000-0000-000036200000}"/>
    <cellStyle name="Normal 3 2 3" xfId="8217" xr:uid="{00000000-0005-0000-0000-000037200000}"/>
    <cellStyle name="Normal 3 2 4" xfId="8218" xr:uid="{00000000-0005-0000-0000-000038200000}"/>
    <cellStyle name="Normal 3 2 5" xfId="8219" xr:uid="{00000000-0005-0000-0000-000039200000}"/>
    <cellStyle name="Normal 3 2 6" xfId="8220" xr:uid="{00000000-0005-0000-0000-00003A200000}"/>
    <cellStyle name="Normal 3 2 7" xfId="9529" xr:uid="{00000000-0005-0000-0000-00003B200000}"/>
    <cellStyle name="Normal 3 2_Chelan PUD Power Costs (8-10)" xfId="8221" xr:uid="{00000000-0005-0000-0000-00003C200000}"/>
    <cellStyle name="Normal 3 3" xfId="8222" xr:uid="{00000000-0005-0000-0000-00003D200000}"/>
    <cellStyle name="Normal 3 3 2" xfId="8223" xr:uid="{00000000-0005-0000-0000-00003E200000}"/>
    <cellStyle name="Normal 3 3 2 2" xfId="8224" xr:uid="{00000000-0005-0000-0000-00003F200000}"/>
    <cellStyle name="Normal 3 3 2 3" xfId="8225" xr:uid="{00000000-0005-0000-0000-000040200000}"/>
    <cellStyle name="Normal 3 3 3" xfId="8226" xr:uid="{00000000-0005-0000-0000-000041200000}"/>
    <cellStyle name="Normal 3 3 4" xfId="8227" xr:uid="{00000000-0005-0000-0000-000042200000}"/>
    <cellStyle name="Normal 3 3 5" xfId="8228" xr:uid="{00000000-0005-0000-0000-000043200000}"/>
    <cellStyle name="Normal 3 3 6" xfId="8229" xr:uid="{00000000-0005-0000-0000-000044200000}"/>
    <cellStyle name="Normal 3 4" xfId="8230" xr:uid="{00000000-0005-0000-0000-000045200000}"/>
    <cellStyle name="Normal 3 4 2" xfId="8231" xr:uid="{00000000-0005-0000-0000-000046200000}"/>
    <cellStyle name="Normal 3 4 2 2" xfId="8232" xr:uid="{00000000-0005-0000-0000-000047200000}"/>
    <cellStyle name="Normal 3 4 3" xfId="8233" xr:uid="{00000000-0005-0000-0000-000048200000}"/>
    <cellStyle name="Normal 3 4 3 2" xfId="8234" xr:uid="{00000000-0005-0000-0000-000049200000}"/>
    <cellStyle name="Normal 3 4 4" xfId="8235" xr:uid="{00000000-0005-0000-0000-00004A200000}"/>
    <cellStyle name="Normal 3 4 4 2" xfId="8236" xr:uid="{00000000-0005-0000-0000-00004B200000}"/>
    <cellStyle name="Normal 3 4 5" xfId="8237" xr:uid="{00000000-0005-0000-0000-00004C200000}"/>
    <cellStyle name="Normal 3 5" xfId="8238" xr:uid="{00000000-0005-0000-0000-00004D200000}"/>
    <cellStyle name="Normal 3 5 2" xfId="8239" xr:uid="{00000000-0005-0000-0000-00004E200000}"/>
    <cellStyle name="Normal 3 6" xfId="8240" xr:uid="{00000000-0005-0000-0000-00004F200000}"/>
    <cellStyle name="Normal 3 6 2" xfId="8241" xr:uid="{00000000-0005-0000-0000-000050200000}"/>
    <cellStyle name="Normal 3 7" xfId="8242" xr:uid="{00000000-0005-0000-0000-000051200000}"/>
    <cellStyle name="Normal 3 8" xfId="8243" xr:uid="{00000000-0005-0000-0000-000052200000}"/>
    <cellStyle name="Normal 3 9" xfId="8244" xr:uid="{00000000-0005-0000-0000-000053200000}"/>
    <cellStyle name="Normal 3_ Price Inputs" xfId="8245" xr:uid="{00000000-0005-0000-0000-000054200000}"/>
    <cellStyle name="Normal 30" xfId="8246" xr:uid="{00000000-0005-0000-0000-000055200000}"/>
    <cellStyle name="Normal 30 2" xfId="8247" xr:uid="{00000000-0005-0000-0000-000056200000}"/>
    <cellStyle name="Normal 30 2 2" xfId="8248" xr:uid="{00000000-0005-0000-0000-000057200000}"/>
    <cellStyle name="Normal 30 2 3" xfId="8249" xr:uid="{00000000-0005-0000-0000-000058200000}"/>
    <cellStyle name="Normal 30 3" xfId="8250" xr:uid="{00000000-0005-0000-0000-000059200000}"/>
    <cellStyle name="Normal 30 3 2" xfId="8251" xr:uid="{00000000-0005-0000-0000-00005A200000}"/>
    <cellStyle name="Normal 30 4" xfId="8252" xr:uid="{00000000-0005-0000-0000-00005B200000}"/>
    <cellStyle name="Normal 30 5" xfId="8253" xr:uid="{00000000-0005-0000-0000-00005C200000}"/>
    <cellStyle name="Normal 31" xfId="8254" xr:uid="{00000000-0005-0000-0000-00005D200000}"/>
    <cellStyle name="Normal 31 2" xfId="8255" xr:uid="{00000000-0005-0000-0000-00005E200000}"/>
    <cellStyle name="Normal 31 2 2" xfId="8256" xr:uid="{00000000-0005-0000-0000-00005F200000}"/>
    <cellStyle name="Normal 31 2 3" xfId="8257" xr:uid="{00000000-0005-0000-0000-000060200000}"/>
    <cellStyle name="Normal 31 3" xfId="8258" xr:uid="{00000000-0005-0000-0000-000061200000}"/>
    <cellStyle name="Normal 31 3 2" xfId="8259" xr:uid="{00000000-0005-0000-0000-000062200000}"/>
    <cellStyle name="Normal 31 4" xfId="8260" xr:uid="{00000000-0005-0000-0000-000063200000}"/>
    <cellStyle name="Normal 31 5" xfId="8261" xr:uid="{00000000-0005-0000-0000-000064200000}"/>
    <cellStyle name="Normal 32" xfId="8262" xr:uid="{00000000-0005-0000-0000-000065200000}"/>
    <cellStyle name="Normal 32 2" xfId="8263" xr:uid="{00000000-0005-0000-0000-000066200000}"/>
    <cellStyle name="Normal 32 2 2" xfId="8264" xr:uid="{00000000-0005-0000-0000-000067200000}"/>
    <cellStyle name="Normal 32 2 3" xfId="8265" xr:uid="{00000000-0005-0000-0000-000068200000}"/>
    <cellStyle name="Normal 32 3" xfId="8266" xr:uid="{00000000-0005-0000-0000-000069200000}"/>
    <cellStyle name="Normal 32 3 2" xfId="8267" xr:uid="{00000000-0005-0000-0000-00006A200000}"/>
    <cellStyle name="Normal 32 4" xfId="8268" xr:uid="{00000000-0005-0000-0000-00006B200000}"/>
    <cellStyle name="Normal 32 5" xfId="8269" xr:uid="{00000000-0005-0000-0000-00006C200000}"/>
    <cellStyle name="Normal 33" xfId="8270" xr:uid="{00000000-0005-0000-0000-00006D200000}"/>
    <cellStyle name="Normal 33 2" xfId="8271" xr:uid="{00000000-0005-0000-0000-00006E200000}"/>
    <cellStyle name="Normal 33 2 2" xfId="8272" xr:uid="{00000000-0005-0000-0000-00006F200000}"/>
    <cellStyle name="Normal 33 2 3" xfId="8273" xr:uid="{00000000-0005-0000-0000-000070200000}"/>
    <cellStyle name="Normal 33 3" xfId="8274" xr:uid="{00000000-0005-0000-0000-000071200000}"/>
    <cellStyle name="Normal 33 3 2" xfId="8275" xr:uid="{00000000-0005-0000-0000-000072200000}"/>
    <cellStyle name="Normal 33 4" xfId="8276" xr:uid="{00000000-0005-0000-0000-000073200000}"/>
    <cellStyle name="Normal 33 5" xfId="8277" xr:uid="{00000000-0005-0000-0000-000074200000}"/>
    <cellStyle name="Normal 34" xfId="8278" xr:uid="{00000000-0005-0000-0000-000075200000}"/>
    <cellStyle name="Normal 34 2" xfId="8279" xr:uid="{00000000-0005-0000-0000-000076200000}"/>
    <cellStyle name="Normal 34 2 2" xfId="8280" xr:uid="{00000000-0005-0000-0000-000077200000}"/>
    <cellStyle name="Normal 34 2 3" xfId="8281" xr:uid="{00000000-0005-0000-0000-000078200000}"/>
    <cellStyle name="Normal 34 3" xfId="8282" xr:uid="{00000000-0005-0000-0000-000079200000}"/>
    <cellStyle name="Normal 34 3 2" xfId="8283" xr:uid="{00000000-0005-0000-0000-00007A200000}"/>
    <cellStyle name="Normal 34 4" xfId="8284" xr:uid="{00000000-0005-0000-0000-00007B200000}"/>
    <cellStyle name="Normal 34 5" xfId="8285" xr:uid="{00000000-0005-0000-0000-00007C200000}"/>
    <cellStyle name="Normal 35" xfId="8286" xr:uid="{00000000-0005-0000-0000-00007D200000}"/>
    <cellStyle name="Normal 35 2" xfId="8287" xr:uid="{00000000-0005-0000-0000-00007E200000}"/>
    <cellStyle name="Normal 35 2 2" xfId="8288" xr:uid="{00000000-0005-0000-0000-00007F200000}"/>
    <cellStyle name="Normal 35 2 3" xfId="8289" xr:uid="{00000000-0005-0000-0000-000080200000}"/>
    <cellStyle name="Normal 35 3" xfId="8290" xr:uid="{00000000-0005-0000-0000-000081200000}"/>
    <cellStyle name="Normal 35 3 2" xfId="8291" xr:uid="{00000000-0005-0000-0000-000082200000}"/>
    <cellStyle name="Normal 35 4" xfId="8292" xr:uid="{00000000-0005-0000-0000-000083200000}"/>
    <cellStyle name="Normal 35 5" xfId="8293" xr:uid="{00000000-0005-0000-0000-000084200000}"/>
    <cellStyle name="Normal 36" xfId="8294" xr:uid="{00000000-0005-0000-0000-000085200000}"/>
    <cellStyle name="Normal 36 2" xfId="8295" xr:uid="{00000000-0005-0000-0000-000086200000}"/>
    <cellStyle name="Normal 36 2 2" xfId="8296" xr:uid="{00000000-0005-0000-0000-000087200000}"/>
    <cellStyle name="Normal 36 2 3" xfId="8297" xr:uid="{00000000-0005-0000-0000-000088200000}"/>
    <cellStyle name="Normal 36 3" xfId="8298" xr:uid="{00000000-0005-0000-0000-000089200000}"/>
    <cellStyle name="Normal 36 3 2" xfId="8299" xr:uid="{00000000-0005-0000-0000-00008A200000}"/>
    <cellStyle name="Normal 36 4" xfId="8300" xr:uid="{00000000-0005-0000-0000-00008B200000}"/>
    <cellStyle name="Normal 36 5" xfId="8301" xr:uid="{00000000-0005-0000-0000-00008C200000}"/>
    <cellStyle name="Normal 37" xfId="8302" xr:uid="{00000000-0005-0000-0000-00008D200000}"/>
    <cellStyle name="Normal 37 2" xfId="8303" xr:uid="{00000000-0005-0000-0000-00008E200000}"/>
    <cellStyle name="Normal 37 2 2" xfId="8304" xr:uid="{00000000-0005-0000-0000-00008F200000}"/>
    <cellStyle name="Normal 37 2 3" xfId="8305" xr:uid="{00000000-0005-0000-0000-000090200000}"/>
    <cellStyle name="Normal 37 3" xfId="8306" xr:uid="{00000000-0005-0000-0000-000091200000}"/>
    <cellStyle name="Normal 37 3 2" xfId="8307" xr:uid="{00000000-0005-0000-0000-000092200000}"/>
    <cellStyle name="Normal 37 4" xfId="8308" xr:uid="{00000000-0005-0000-0000-000093200000}"/>
    <cellStyle name="Normal 37 5" xfId="8309" xr:uid="{00000000-0005-0000-0000-000094200000}"/>
    <cellStyle name="Normal 38" xfId="8310" xr:uid="{00000000-0005-0000-0000-000095200000}"/>
    <cellStyle name="Normal 38 2" xfId="8311" xr:uid="{00000000-0005-0000-0000-000096200000}"/>
    <cellStyle name="Normal 38 2 2" xfId="8312" xr:uid="{00000000-0005-0000-0000-000097200000}"/>
    <cellStyle name="Normal 38 2 3" xfId="8313" xr:uid="{00000000-0005-0000-0000-000098200000}"/>
    <cellStyle name="Normal 38 3" xfId="8314" xr:uid="{00000000-0005-0000-0000-000099200000}"/>
    <cellStyle name="Normal 38 3 2" xfId="8315" xr:uid="{00000000-0005-0000-0000-00009A200000}"/>
    <cellStyle name="Normal 38 4" xfId="8316" xr:uid="{00000000-0005-0000-0000-00009B200000}"/>
    <cellStyle name="Normal 38 5" xfId="8317" xr:uid="{00000000-0005-0000-0000-00009C200000}"/>
    <cellStyle name="Normal 39" xfId="8318" xr:uid="{00000000-0005-0000-0000-00009D200000}"/>
    <cellStyle name="Normal 39 2" xfId="8319" xr:uid="{00000000-0005-0000-0000-00009E200000}"/>
    <cellStyle name="Normal 39 2 2" xfId="8320" xr:uid="{00000000-0005-0000-0000-00009F200000}"/>
    <cellStyle name="Normal 39 2 3" xfId="8321" xr:uid="{00000000-0005-0000-0000-0000A0200000}"/>
    <cellStyle name="Normal 39 3" xfId="8322" xr:uid="{00000000-0005-0000-0000-0000A1200000}"/>
    <cellStyle name="Normal 39 3 2" xfId="8323" xr:uid="{00000000-0005-0000-0000-0000A2200000}"/>
    <cellStyle name="Normal 39 4" xfId="8324" xr:uid="{00000000-0005-0000-0000-0000A3200000}"/>
    <cellStyle name="Normal 39 5" xfId="8325" xr:uid="{00000000-0005-0000-0000-0000A4200000}"/>
    <cellStyle name="Normal 4" xfId="8326" xr:uid="{00000000-0005-0000-0000-0000A5200000}"/>
    <cellStyle name="Normal 4 2" xfId="8327" xr:uid="{00000000-0005-0000-0000-0000A6200000}"/>
    <cellStyle name="Normal 4 2 2" xfId="8328" xr:uid="{00000000-0005-0000-0000-0000A7200000}"/>
    <cellStyle name="Normal 4 2 2 2" xfId="8329" xr:uid="{00000000-0005-0000-0000-0000A8200000}"/>
    <cellStyle name="Normal 4 2 2 3" xfId="8330" xr:uid="{00000000-0005-0000-0000-0000A9200000}"/>
    <cellStyle name="Normal 4 2 3" xfId="8331" xr:uid="{00000000-0005-0000-0000-0000AA200000}"/>
    <cellStyle name="Normal 4 2 3 2" xfId="8332" xr:uid="{00000000-0005-0000-0000-0000AB200000}"/>
    <cellStyle name="Normal 4 2 4" xfId="8333" xr:uid="{00000000-0005-0000-0000-0000AC200000}"/>
    <cellStyle name="Normal 4 2 5" xfId="8334" xr:uid="{00000000-0005-0000-0000-0000AD200000}"/>
    <cellStyle name="Normal 4 2 6" xfId="8335" xr:uid="{00000000-0005-0000-0000-0000AE200000}"/>
    <cellStyle name="Normal 4 3" xfId="8336" xr:uid="{00000000-0005-0000-0000-0000AF200000}"/>
    <cellStyle name="Normal 4 3 2" xfId="8337" xr:uid="{00000000-0005-0000-0000-0000B0200000}"/>
    <cellStyle name="Normal 4 4" xfId="8338" xr:uid="{00000000-0005-0000-0000-0000B1200000}"/>
    <cellStyle name="Normal 4 4 2" xfId="8339" xr:uid="{00000000-0005-0000-0000-0000B2200000}"/>
    <cellStyle name="Normal 4 5" xfId="8340" xr:uid="{00000000-0005-0000-0000-0000B3200000}"/>
    <cellStyle name="Normal 4 5 2" xfId="8341" xr:uid="{00000000-0005-0000-0000-0000B4200000}"/>
    <cellStyle name="Normal 4 6" xfId="8342" xr:uid="{00000000-0005-0000-0000-0000B5200000}"/>
    <cellStyle name="Normal 4 7" xfId="8343" xr:uid="{00000000-0005-0000-0000-0000B6200000}"/>
    <cellStyle name="Normal 4 8" xfId="9534" xr:uid="{00000000-0005-0000-0000-0000B7200000}"/>
    <cellStyle name="Normal 4_ Price Inputs" xfId="8344" xr:uid="{00000000-0005-0000-0000-0000B8200000}"/>
    <cellStyle name="Normal 40" xfId="8345" xr:uid="{00000000-0005-0000-0000-0000B9200000}"/>
    <cellStyle name="Normal 40 2" xfId="8346" xr:uid="{00000000-0005-0000-0000-0000BA200000}"/>
    <cellStyle name="Normal 41" xfId="8347" xr:uid="{00000000-0005-0000-0000-0000BB200000}"/>
    <cellStyle name="Normal 41 2" xfId="8348" xr:uid="{00000000-0005-0000-0000-0000BC200000}"/>
    <cellStyle name="Normal 41 2 2" xfId="8349" xr:uid="{00000000-0005-0000-0000-0000BD200000}"/>
    <cellStyle name="Normal 41 3" xfId="8350" xr:uid="{00000000-0005-0000-0000-0000BE200000}"/>
    <cellStyle name="Normal 41 3 2" xfId="8351" xr:uid="{00000000-0005-0000-0000-0000BF200000}"/>
    <cellStyle name="Normal 41 4" xfId="8352" xr:uid="{00000000-0005-0000-0000-0000C0200000}"/>
    <cellStyle name="Normal 41 4 2" xfId="8353" xr:uid="{00000000-0005-0000-0000-0000C1200000}"/>
    <cellStyle name="Normal 42" xfId="8354" xr:uid="{00000000-0005-0000-0000-0000C2200000}"/>
    <cellStyle name="Normal 42 2" xfId="8355" xr:uid="{00000000-0005-0000-0000-0000C3200000}"/>
    <cellStyle name="Normal 42 2 2" xfId="8356" xr:uid="{00000000-0005-0000-0000-0000C4200000}"/>
    <cellStyle name="Normal 42 2 2 2" xfId="8357" xr:uid="{00000000-0005-0000-0000-0000C5200000}"/>
    <cellStyle name="Normal 42 2 3" xfId="8358" xr:uid="{00000000-0005-0000-0000-0000C6200000}"/>
    <cellStyle name="Normal 42 3" xfId="8359" xr:uid="{00000000-0005-0000-0000-0000C7200000}"/>
    <cellStyle name="Normal 42 3 2" xfId="8360" xr:uid="{00000000-0005-0000-0000-0000C8200000}"/>
    <cellStyle name="Normal 42 4" xfId="8361" xr:uid="{00000000-0005-0000-0000-0000C9200000}"/>
    <cellStyle name="Normal 42 4 2" xfId="8362" xr:uid="{00000000-0005-0000-0000-0000CA200000}"/>
    <cellStyle name="Normal 42 5" xfId="8363" xr:uid="{00000000-0005-0000-0000-0000CB200000}"/>
    <cellStyle name="Normal 42 5 2" xfId="8364" xr:uid="{00000000-0005-0000-0000-0000CC200000}"/>
    <cellStyle name="Normal 43" xfId="8365" xr:uid="{00000000-0005-0000-0000-0000CD200000}"/>
    <cellStyle name="Normal 43 2" xfId="8366" xr:uid="{00000000-0005-0000-0000-0000CE200000}"/>
    <cellStyle name="Normal 43 3" xfId="8367" xr:uid="{00000000-0005-0000-0000-0000CF200000}"/>
    <cellStyle name="Normal 43 3 2" xfId="8368" xr:uid="{00000000-0005-0000-0000-0000D0200000}"/>
    <cellStyle name="Normal 44" xfId="8369" xr:uid="{00000000-0005-0000-0000-0000D1200000}"/>
    <cellStyle name="Normal 44 2" xfId="8370" xr:uid="{00000000-0005-0000-0000-0000D2200000}"/>
    <cellStyle name="Normal 44 2 2" xfId="8371" xr:uid="{00000000-0005-0000-0000-0000D3200000}"/>
    <cellStyle name="Normal 44 2 2 2" xfId="8372" xr:uid="{00000000-0005-0000-0000-0000D4200000}"/>
    <cellStyle name="Normal 44 2 3" xfId="8373" xr:uid="{00000000-0005-0000-0000-0000D5200000}"/>
    <cellStyle name="Normal 44 2 4" xfId="8374" xr:uid="{00000000-0005-0000-0000-0000D6200000}"/>
    <cellStyle name="Normal 44 3" xfId="8375" xr:uid="{00000000-0005-0000-0000-0000D7200000}"/>
    <cellStyle name="Normal 44 3 2" xfId="8376" xr:uid="{00000000-0005-0000-0000-0000D8200000}"/>
    <cellStyle name="Normal 44 3 3" xfId="8377" xr:uid="{00000000-0005-0000-0000-0000D9200000}"/>
    <cellStyle name="Normal 44 4" xfId="8378" xr:uid="{00000000-0005-0000-0000-0000DA200000}"/>
    <cellStyle name="Normal 44 4 2" xfId="8379" xr:uid="{00000000-0005-0000-0000-0000DB200000}"/>
    <cellStyle name="Normal 44 5" xfId="8380" xr:uid="{00000000-0005-0000-0000-0000DC200000}"/>
    <cellStyle name="Normal 44 5 2" xfId="8381" xr:uid="{00000000-0005-0000-0000-0000DD200000}"/>
    <cellStyle name="Normal 44 6" xfId="8382" xr:uid="{00000000-0005-0000-0000-0000DE200000}"/>
    <cellStyle name="Normal 44 7" xfId="8383" xr:uid="{00000000-0005-0000-0000-0000DF200000}"/>
    <cellStyle name="Normal 45" xfId="8384" xr:uid="{00000000-0005-0000-0000-0000E0200000}"/>
    <cellStyle name="Normal 45 2" xfId="8385" xr:uid="{00000000-0005-0000-0000-0000E1200000}"/>
    <cellStyle name="Normal 45 2 2" xfId="8386" xr:uid="{00000000-0005-0000-0000-0000E2200000}"/>
    <cellStyle name="Normal 45 3" xfId="8387" xr:uid="{00000000-0005-0000-0000-0000E3200000}"/>
    <cellStyle name="Normal 45 4" xfId="8388" xr:uid="{00000000-0005-0000-0000-0000E4200000}"/>
    <cellStyle name="Normal 45 5" xfId="8389" xr:uid="{00000000-0005-0000-0000-0000E5200000}"/>
    <cellStyle name="Normal 45 6" xfId="8390" xr:uid="{00000000-0005-0000-0000-0000E6200000}"/>
    <cellStyle name="Normal 46" xfId="8391" xr:uid="{00000000-0005-0000-0000-0000E7200000}"/>
    <cellStyle name="Normal 46 2" xfId="8392" xr:uid="{00000000-0005-0000-0000-0000E8200000}"/>
    <cellStyle name="Normal 46 2 2" xfId="8393" xr:uid="{00000000-0005-0000-0000-0000E9200000}"/>
    <cellStyle name="Normal 46 2 3" xfId="8394" xr:uid="{00000000-0005-0000-0000-0000EA200000}"/>
    <cellStyle name="Normal 46 3" xfId="8395" xr:uid="{00000000-0005-0000-0000-0000EB200000}"/>
    <cellStyle name="Normal 46 4" xfId="8396" xr:uid="{00000000-0005-0000-0000-0000EC200000}"/>
    <cellStyle name="Normal 46 5" xfId="8397" xr:uid="{00000000-0005-0000-0000-0000ED200000}"/>
    <cellStyle name="Normal 46 6" xfId="8398" xr:uid="{00000000-0005-0000-0000-0000EE200000}"/>
    <cellStyle name="Normal 47" xfId="8399" xr:uid="{00000000-0005-0000-0000-0000EF200000}"/>
    <cellStyle name="Normal 47 2" xfId="8400" xr:uid="{00000000-0005-0000-0000-0000F0200000}"/>
    <cellStyle name="Normal 47 2 2" xfId="8401" xr:uid="{00000000-0005-0000-0000-0000F1200000}"/>
    <cellStyle name="Normal 47 3" xfId="8402" xr:uid="{00000000-0005-0000-0000-0000F2200000}"/>
    <cellStyle name="Normal 47 3 2" xfId="8403" xr:uid="{00000000-0005-0000-0000-0000F3200000}"/>
    <cellStyle name="Normal 47 4" xfId="8404" xr:uid="{00000000-0005-0000-0000-0000F4200000}"/>
    <cellStyle name="Normal 47 4 2" xfId="8405" xr:uid="{00000000-0005-0000-0000-0000F5200000}"/>
    <cellStyle name="Normal 47 5" xfId="8406" xr:uid="{00000000-0005-0000-0000-0000F6200000}"/>
    <cellStyle name="Normal 48" xfId="8407" xr:uid="{00000000-0005-0000-0000-0000F7200000}"/>
    <cellStyle name="Normal 48 2" xfId="8408" xr:uid="{00000000-0005-0000-0000-0000F8200000}"/>
    <cellStyle name="Normal 48 2 2" xfId="8409" xr:uid="{00000000-0005-0000-0000-0000F9200000}"/>
    <cellStyle name="Normal 48 3" xfId="8410" xr:uid="{00000000-0005-0000-0000-0000FA200000}"/>
    <cellStyle name="Normal 48 3 2" xfId="8411" xr:uid="{00000000-0005-0000-0000-0000FB200000}"/>
    <cellStyle name="Normal 48 4" xfId="8412" xr:uid="{00000000-0005-0000-0000-0000FC200000}"/>
    <cellStyle name="Normal 48 4 2" xfId="8413" xr:uid="{00000000-0005-0000-0000-0000FD200000}"/>
    <cellStyle name="Normal 49" xfId="8414" xr:uid="{00000000-0005-0000-0000-0000FE200000}"/>
    <cellStyle name="Normal 49 2" xfId="8415" xr:uid="{00000000-0005-0000-0000-0000FF200000}"/>
    <cellStyle name="Normal 49 2 2" xfId="8416" xr:uid="{00000000-0005-0000-0000-000000210000}"/>
    <cellStyle name="Normal 49 3" xfId="8417" xr:uid="{00000000-0005-0000-0000-000001210000}"/>
    <cellStyle name="Normal 49 3 2" xfId="8418" xr:uid="{00000000-0005-0000-0000-000002210000}"/>
    <cellStyle name="Normal 49 4" xfId="8419" xr:uid="{00000000-0005-0000-0000-000003210000}"/>
    <cellStyle name="Normal 49 4 2" xfId="8420" xr:uid="{00000000-0005-0000-0000-000004210000}"/>
    <cellStyle name="Normal 5" xfId="8421" xr:uid="{00000000-0005-0000-0000-000005210000}"/>
    <cellStyle name="Normal 5 2" xfId="8422" xr:uid="{00000000-0005-0000-0000-000006210000}"/>
    <cellStyle name="Normal 5 2 2" xfId="8423" xr:uid="{00000000-0005-0000-0000-000007210000}"/>
    <cellStyle name="Normal 5 2 3" xfId="8424" xr:uid="{00000000-0005-0000-0000-000008210000}"/>
    <cellStyle name="Normal 5 2 4" xfId="9527" xr:uid="{00000000-0005-0000-0000-000009210000}"/>
    <cellStyle name="Normal 5 3" xfId="8425" xr:uid="{00000000-0005-0000-0000-00000A210000}"/>
    <cellStyle name="Normal 5 3 2" xfId="8426" xr:uid="{00000000-0005-0000-0000-00000B210000}"/>
    <cellStyle name="Normal 5 4" xfId="8427" xr:uid="{00000000-0005-0000-0000-00000C210000}"/>
    <cellStyle name="Normal 5 4 2" xfId="8428" xr:uid="{00000000-0005-0000-0000-00000D210000}"/>
    <cellStyle name="Normal 5 5" xfId="8429" xr:uid="{00000000-0005-0000-0000-00000E210000}"/>
    <cellStyle name="Normal 5 5 2" xfId="8430" xr:uid="{00000000-0005-0000-0000-00000F210000}"/>
    <cellStyle name="Normal 5 6" xfId="8431" xr:uid="{00000000-0005-0000-0000-000010210000}"/>
    <cellStyle name="Normal 5 7" xfId="9528" xr:uid="{00000000-0005-0000-0000-000011210000}"/>
    <cellStyle name="Normal 5_2011 CBR Rev Calc by schedule" xfId="8432" xr:uid="{00000000-0005-0000-0000-000012210000}"/>
    <cellStyle name="Normal 50" xfId="8433" xr:uid="{00000000-0005-0000-0000-000013210000}"/>
    <cellStyle name="Normal 50 2" xfId="8434" xr:uid="{00000000-0005-0000-0000-000014210000}"/>
    <cellStyle name="Normal 50 2 2" xfId="8435" xr:uid="{00000000-0005-0000-0000-000015210000}"/>
    <cellStyle name="Normal 50 3" xfId="8436" xr:uid="{00000000-0005-0000-0000-000016210000}"/>
    <cellStyle name="Normal 50 3 2" xfId="8437" xr:uid="{00000000-0005-0000-0000-000017210000}"/>
    <cellStyle name="Normal 50 4" xfId="8438" xr:uid="{00000000-0005-0000-0000-000018210000}"/>
    <cellStyle name="Normal 50 4 2" xfId="8439" xr:uid="{00000000-0005-0000-0000-000019210000}"/>
    <cellStyle name="Normal 51" xfId="8440" xr:uid="{00000000-0005-0000-0000-00001A210000}"/>
    <cellStyle name="Normal 51 2" xfId="8441" xr:uid="{00000000-0005-0000-0000-00001B210000}"/>
    <cellStyle name="Normal 51 2 2" xfId="8442" xr:uid="{00000000-0005-0000-0000-00001C210000}"/>
    <cellStyle name="Normal 51 2 3" xfId="8443" xr:uid="{00000000-0005-0000-0000-00001D210000}"/>
    <cellStyle name="Normal 51 3" xfId="8444" xr:uid="{00000000-0005-0000-0000-00001E210000}"/>
    <cellStyle name="Normal 51 4" xfId="8445" xr:uid="{00000000-0005-0000-0000-00001F210000}"/>
    <cellStyle name="Normal 51 5" xfId="8446" xr:uid="{00000000-0005-0000-0000-000020210000}"/>
    <cellStyle name="Normal 51 6" xfId="8447" xr:uid="{00000000-0005-0000-0000-000021210000}"/>
    <cellStyle name="Normal 52" xfId="8448" xr:uid="{00000000-0005-0000-0000-000022210000}"/>
    <cellStyle name="Normal 53" xfId="8449" xr:uid="{00000000-0005-0000-0000-000023210000}"/>
    <cellStyle name="Normal 53 2" xfId="8450" xr:uid="{00000000-0005-0000-0000-000024210000}"/>
    <cellStyle name="Normal 53 3" xfId="8451" xr:uid="{00000000-0005-0000-0000-000025210000}"/>
    <cellStyle name="Normal 53 3 2" xfId="8452" xr:uid="{00000000-0005-0000-0000-000026210000}"/>
    <cellStyle name="Normal 53 4" xfId="8453" xr:uid="{00000000-0005-0000-0000-000027210000}"/>
    <cellStyle name="Normal 54" xfId="8454" xr:uid="{00000000-0005-0000-0000-000028210000}"/>
    <cellStyle name="Normal 54 2" xfId="8455" xr:uid="{00000000-0005-0000-0000-000029210000}"/>
    <cellStyle name="Normal 54 3" xfId="8456" xr:uid="{00000000-0005-0000-0000-00002A210000}"/>
    <cellStyle name="Normal 54 3 2" xfId="8457" xr:uid="{00000000-0005-0000-0000-00002B210000}"/>
    <cellStyle name="Normal 54 4" xfId="8458" xr:uid="{00000000-0005-0000-0000-00002C210000}"/>
    <cellStyle name="Normal 55" xfId="8459" xr:uid="{00000000-0005-0000-0000-00002D210000}"/>
    <cellStyle name="Normal 55 2" xfId="8460" xr:uid="{00000000-0005-0000-0000-00002E210000}"/>
    <cellStyle name="Normal 55 2 2" xfId="8461" xr:uid="{00000000-0005-0000-0000-00002F210000}"/>
    <cellStyle name="Normal 55 3" xfId="8462" xr:uid="{00000000-0005-0000-0000-000030210000}"/>
    <cellStyle name="Normal 56" xfId="8463" xr:uid="{00000000-0005-0000-0000-000031210000}"/>
    <cellStyle name="Normal 56 2" xfId="8464" xr:uid="{00000000-0005-0000-0000-000032210000}"/>
    <cellStyle name="Normal 56 2 2" xfId="8465" xr:uid="{00000000-0005-0000-0000-000033210000}"/>
    <cellStyle name="Normal 56 3" xfId="8466" xr:uid="{00000000-0005-0000-0000-000034210000}"/>
    <cellStyle name="Normal 57" xfId="8467" xr:uid="{00000000-0005-0000-0000-000035210000}"/>
    <cellStyle name="Normal 57 2" xfId="8468" xr:uid="{00000000-0005-0000-0000-000036210000}"/>
    <cellStyle name="Normal 58" xfId="8469" xr:uid="{00000000-0005-0000-0000-000037210000}"/>
    <cellStyle name="Normal 58 2" xfId="8470" xr:uid="{00000000-0005-0000-0000-000038210000}"/>
    <cellStyle name="Normal 59" xfId="8471" xr:uid="{00000000-0005-0000-0000-000039210000}"/>
    <cellStyle name="Normal 59 2" xfId="8472" xr:uid="{00000000-0005-0000-0000-00003A210000}"/>
    <cellStyle name="Normal 6" xfId="8473" xr:uid="{00000000-0005-0000-0000-00003B210000}"/>
    <cellStyle name="Normal 6 2" xfId="8474" xr:uid="{00000000-0005-0000-0000-00003C210000}"/>
    <cellStyle name="Normal 6 2 2" xfId="8475" xr:uid="{00000000-0005-0000-0000-00003D210000}"/>
    <cellStyle name="Normal 6 2 2 2" xfId="8476" xr:uid="{00000000-0005-0000-0000-00003E210000}"/>
    <cellStyle name="Normal 6 2 3" xfId="8477" xr:uid="{00000000-0005-0000-0000-00003F210000}"/>
    <cellStyle name="Normal 6 2 4" xfId="8478" xr:uid="{00000000-0005-0000-0000-000040210000}"/>
    <cellStyle name="Normal 6 3" xfId="8479" xr:uid="{00000000-0005-0000-0000-000041210000}"/>
    <cellStyle name="Normal 6 3 2" xfId="8480" xr:uid="{00000000-0005-0000-0000-000042210000}"/>
    <cellStyle name="Normal 6 4" xfId="8481" xr:uid="{00000000-0005-0000-0000-000043210000}"/>
    <cellStyle name="Normal 6 5" xfId="8482" xr:uid="{00000000-0005-0000-0000-000044210000}"/>
    <cellStyle name="Normal 6 5 2" xfId="8483" xr:uid="{00000000-0005-0000-0000-000045210000}"/>
    <cellStyle name="Normal 6 6" xfId="8484" xr:uid="{00000000-0005-0000-0000-000046210000}"/>
    <cellStyle name="Normal 6 7" xfId="9519" xr:uid="{00000000-0005-0000-0000-000047210000}"/>
    <cellStyle name="Normal 6_Scenario 1 REC vs PTC Offset" xfId="8485" xr:uid="{00000000-0005-0000-0000-000048210000}"/>
    <cellStyle name="Normal 60" xfId="8486" xr:uid="{00000000-0005-0000-0000-000049210000}"/>
    <cellStyle name="Normal 60 2" xfId="8487" xr:uid="{00000000-0005-0000-0000-00004A210000}"/>
    <cellStyle name="Normal 61" xfId="8488" xr:uid="{00000000-0005-0000-0000-00004B210000}"/>
    <cellStyle name="Normal 61 2" xfId="8489" xr:uid="{00000000-0005-0000-0000-00004C210000}"/>
    <cellStyle name="Normal 62" xfId="8490" xr:uid="{00000000-0005-0000-0000-00004D210000}"/>
    <cellStyle name="Normal 62 2" xfId="8491" xr:uid="{00000000-0005-0000-0000-00004E210000}"/>
    <cellStyle name="Normal 63" xfId="8492" xr:uid="{00000000-0005-0000-0000-00004F210000}"/>
    <cellStyle name="Normal 63 2" xfId="8493" xr:uid="{00000000-0005-0000-0000-000050210000}"/>
    <cellStyle name="Normal 64" xfId="8494" xr:uid="{00000000-0005-0000-0000-000051210000}"/>
    <cellStyle name="Normal 64 2" xfId="8495" xr:uid="{00000000-0005-0000-0000-000052210000}"/>
    <cellStyle name="Normal 65" xfId="8496" xr:uid="{00000000-0005-0000-0000-000053210000}"/>
    <cellStyle name="Normal 65 2" xfId="8497" xr:uid="{00000000-0005-0000-0000-000054210000}"/>
    <cellStyle name="Normal 66" xfId="8498" xr:uid="{00000000-0005-0000-0000-000055210000}"/>
    <cellStyle name="Normal 66 2" xfId="8499" xr:uid="{00000000-0005-0000-0000-000056210000}"/>
    <cellStyle name="Normal 67" xfId="8500" xr:uid="{00000000-0005-0000-0000-000057210000}"/>
    <cellStyle name="Normal 67 2" xfId="8501" xr:uid="{00000000-0005-0000-0000-000058210000}"/>
    <cellStyle name="Normal 68" xfId="8502" xr:uid="{00000000-0005-0000-0000-000059210000}"/>
    <cellStyle name="Normal 68 2" xfId="8503" xr:uid="{00000000-0005-0000-0000-00005A210000}"/>
    <cellStyle name="Normal 69" xfId="8504" xr:uid="{00000000-0005-0000-0000-00005B210000}"/>
    <cellStyle name="Normal 69 2" xfId="8505" xr:uid="{00000000-0005-0000-0000-00005C210000}"/>
    <cellStyle name="Normal 7" xfId="8506" xr:uid="{00000000-0005-0000-0000-00005D210000}"/>
    <cellStyle name="Normal 7 2" xfId="8507" xr:uid="{00000000-0005-0000-0000-00005E210000}"/>
    <cellStyle name="Normal 7 2 2" xfId="8508" xr:uid="{00000000-0005-0000-0000-00005F210000}"/>
    <cellStyle name="Normal 7 2 2 2" xfId="8509" xr:uid="{00000000-0005-0000-0000-000060210000}"/>
    <cellStyle name="Normal 7 2 3" xfId="8510" xr:uid="{00000000-0005-0000-0000-000061210000}"/>
    <cellStyle name="Normal 7 3" xfId="8511" xr:uid="{00000000-0005-0000-0000-000062210000}"/>
    <cellStyle name="Normal 7 4" xfId="8512" xr:uid="{00000000-0005-0000-0000-000063210000}"/>
    <cellStyle name="Normal 7 4 2" xfId="8513" xr:uid="{00000000-0005-0000-0000-000064210000}"/>
    <cellStyle name="Normal 7 5" xfId="8514" xr:uid="{00000000-0005-0000-0000-000065210000}"/>
    <cellStyle name="Normal 70" xfId="8515" xr:uid="{00000000-0005-0000-0000-000066210000}"/>
    <cellStyle name="Normal 70 2" xfId="8516" xr:uid="{00000000-0005-0000-0000-000067210000}"/>
    <cellStyle name="Normal 71" xfId="8517" xr:uid="{00000000-0005-0000-0000-000068210000}"/>
    <cellStyle name="Normal 71 2" xfId="8518" xr:uid="{00000000-0005-0000-0000-000069210000}"/>
    <cellStyle name="Normal 72" xfId="8519" xr:uid="{00000000-0005-0000-0000-00006A210000}"/>
    <cellStyle name="Normal 72 2" xfId="8520" xr:uid="{00000000-0005-0000-0000-00006B210000}"/>
    <cellStyle name="Normal 73" xfId="8521" xr:uid="{00000000-0005-0000-0000-00006C210000}"/>
    <cellStyle name="Normal 73 2" xfId="8522" xr:uid="{00000000-0005-0000-0000-00006D210000}"/>
    <cellStyle name="Normal 74" xfId="8523" xr:uid="{00000000-0005-0000-0000-00006E210000}"/>
    <cellStyle name="Normal 75" xfId="8524" xr:uid="{00000000-0005-0000-0000-00006F210000}"/>
    <cellStyle name="Normal 76" xfId="8525" xr:uid="{00000000-0005-0000-0000-000070210000}"/>
    <cellStyle name="Normal 77" xfId="8526" xr:uid="{00000000-0005-0000-0000-000071210000}"/>
    <cellStyle name="Normal 78" xfId="8527" xr:uid="{00000000-0005-0000-0000-000072210000}"/>
    <cellStyle name="Normal 79" xfId="8528" xr:uid="{00000000-0005-0000-0000-000073210000}"/>
    <cellStyle name="Normal 8" xfId="8529" xr:uid="{00000000-0005-0000-0000-000074210000}"/>
    <cellStyle name="Normal 8 2" xfId="8530" xr:uid="{00000000-0005-0000-0000-000075210000}"/>
    <cellStyle name="Normal 8 2 2" xfId="8531" xr:uid="{00000000-0005-0000-0000-000076210000}"/>
    <cellStyle name="Normal 8 2 2 2" xfId="8532" xr:uid="{00000000-0005-0000-0000-000077210000}"/>
    <cellStyle name="Normal 8 2 3" xfId="8533" xr:uid="{00000000-0005-0000-0000-000078210000}"/>
    <cellStyle name="Normal 8 2 4" xfId="8534" xr:uid="{00000000-0005-0000-0000-000079210000}"/>
    <cellStyle name="Normal 8 3" xfId="8535" xr:uid="{00000000-0005-0000-0000-00007A210000}"/>
    <cellStyle name="Normal 8 4" xfId="8536" xr:uid="{00000000-0005-0000-0000-00007B210000}"/>
    <cellStyle name="Normal 8 4 2" xfId="8537" xr:uid="{00000000-0005-0000-0000-00007C210000}"/>
    <cellStyle name="Normal 8 5" xfId="8538" xr:uid="{00000000-0005-0000-0000-00007D210000}"/>
    <cellStyle name="Normal 8 6" xfId="8539" xr:uid="{00000000-0005-0000-0000-00007E210000}"/>
    <cellStyle name="Normal 8 7" xfId="9526" xr:uid="{00000000-0005-0000-0000-00007F210000}"/>
    <cellStyle name="Normal 80" xfId="8540" xr:uid="{00000000-0005-0000-0000-000080210000}"/>
    <cellStyle name="Normal 81" xfId="8541" xr:uid="{00000000-0005-0000-0000-000081210000}"/>
    <cellStyle name="Normal 82" xfId="8542" xr:uid="{00000000-0005-0000-0000-000082210000}"/>
    <cellStyle name="Normal 83" xfId="8543" xr:uid="{00000000-0005-0000-0000-000083210000}"/>
    <cellStyle name="Normal 84" xfId="8544" xr:uid="{00000000-0005-0000-0000-000084210000}"/>
    <cellStyle name="Normal 85" xfId="8545" xr:uid="{00000000-0005-0000-0000-000085210000}"/>
    <cellStyle name="Normal 86" xfId="8546" xr:uid="{00000000-0005-0000-0000-000086210000}"/>
    <cellStyle name="Normal 87" xfId="8547" xr:uid="{00000000-0005-0000-0000-000087210000}"/>
    <cellStyle name="Normal 88" xfId="8548" xr:uid="{00000000-0005-0000-0000-000088210000}"/>
    <cellStyle name="Normal 89" xfId="8549" xr:uid="{00000000-0005-0000-0000-000089210000}"/>
    <cellStyle name="Normal 9" xfId="8550" xr:uid="{00000000-0005-0000-0000-00008A210000}"/>
    <cellStyle name="Normal 9 2" xfId="8551" xr:uid="{00000000-0005-0000-0000-00008B210000}"/>
    <cellStyle name="Normal 9 2 2" xfId="8552" xr:uid="{00000000-0005-0000-0000-00008C210000}"/>
    <cellStyle name="Normal 9 2 2 2" xfId="8553" xr:uid="{00000000-0005-0000-0000-00008D210000}"/>
    <cellStyle name="Normal 9 2 3" xfId="8554" xr:uid="{00000000-0005-0000-0000-00008E210000}"/>
    <cellStyle name="Normal 9 3" xfId="8555" xr:uid="{00000000-0005-0000-0000-00008F210000}"/>
    <cellStyle name="Normal 9 3 2" xfId="8556" xr:uid="{00000000-0005-0000-0000-000090210000}"/>
    <cellStyle name="Normal 9 4" xfId="8557" xr:uid="{00000000-0005-0000-0000-000091210000}"/>
    <cellStyle name="Normal 90" xfId="8558" xr:uid="{00000000-0005-0000-0000-000092210000}"/>
    <cellStyle name="Normal 91" xfId="8559" xr:uid="{00000000-0005-0000-0000-000093210000}"/>
    <cellStyle name="Normal 92" xfId="8560" xr:uid="{00000000-0005-0000-0000-000094210000}"/>
    <cellStyle name="Normal 93" xfId="8561" xr:uid="{00000000-0005-0000-0000-000095210000}"/>
    <cellStyle name="Normal 94" xfId="8562" xr:uid="{00000000-0005-0000-0000-000096210000}"/>
    <cellStyle name="Normal 95" xfId="8563" xr:uid="{00000000-0005-0000-0000-000097210000}"/>
    <cellStyle name="Normal 96" xfId="8564" xr:uid="{00000000-0005-0000-0000-000098210000}"/>
    <cellStyle name="Normal 96 2" xfId="8565" xr:uid="{00000000-0005-0000-0000-000099210000}"/>
    <cellStyle name="Normal 97" xfId="8566" xr:uid="{00000000-0005-0000-0000-00009A210000}"/>
    <cellStyle name="Normal 98" xfId="8567" xr:uid="{00000000-0005-0000-0000-00009B210000}"/>
    <cellStyle name="Normal 99" xfId="8568" xr:uid="{00000000-0005-0000-0000-00009C210000}"/>
    <cellStyle name="Note 10" xfId="8569" xr:uid="{00000000-0005-0000-0000-00009D210000}"/>
    <cellStyle name="Note 10 2" xfId="8570" xr:uid="{00000000-0005-0000-0000-00009E210000}"/>
    <cellStyle name="Note 10 2 2" xfId="8571" xr:uid="{00000000-0005-0000-0000-00009F210000}"/>
    <cellStyle name="Note 10 3" xfId="8572" xr:uid="{00000000-0005-0000-0000-0000A0210000}"/>
    <cellStyle name="Note 11" xfId="8573" xr:uid="{00000000-0005-0000-0000-0000A1210000}"/>
    <cellStyle name="Note 11 2" xfId="8574" xr:uid="{00000000-0005-0000-0000-0000A2210000}"/>
    <cellStyle name="Note 11 2 2" xfId="8575" xr:uid="{00000000-0005-0000-0000-0000A3210000}"/>
    <cellStyle name="Note 11 3" xfId="8576" xr:uid="{00000000-0005-0000-0000-0000A4210000}"/>
    <cellStyle name="Note 12" xfId="8577" xr:uid="{00000000-0005-0000-0000-0000A5210000}"/>
    <cellStyle name="Note 12 2" xfId="8578" xr:uid="{00000000-0005-0000-0000-0000A6210000}"/>
    <cellStyle name="Note 12 2 2" xfId="8579" xr:uid="{00000000-0005-0000-0000-0000A7210000}"/>
    <cellStyle name="Note 12 3" xfId="8580" xr:uid="{00000000-0005-0000-0000-0000A8210000}"/>
    <cellStyle name="Note 12 3 2" xfId="8581" xr:uid="{00000000-0005-0000-0000-0000A9210000}"/>
    <cellStyle name="Note 12 4" xfId="8582" xr:uid="{00000000-0005-0000-0000-0000AA210000}"/>
    <cellStyle name="Note 13" xfId="8583" xr:uid="{00000000-0005-0000-0000-0000AB210000}"/>
    <cellStyle name="Note 13 2" xfId="8584" xr:uid="{00000000-0005-0000-0000-0000AC210000}"/>
    <cellStyle name="Note 14" xfId="8585" xr:uid="{00000000-0005-0000-0000-0000AD210000}"/>
    <cellStyle name="Note 2" xfId="8586" xr:uid="{00000000-0005-0000-0000-0000AE210000}"/>
    <cellStyle name="Note 2 2" xfId="8587" xr:uid="{00000000-0005-0000-0000-0000AF210000}"/>
    <cellStyle name="Note 2 2 2" xfId="8588" xr:uid="{00000000-0005-0000-0000-0000B0210000}"/>
    <cellStyle name="Note 2 2 3" xfId="8589" xr:uid="{00000000-0005-0000-0000-0000B1210000}"/>
    <cellStyle name="Note 2 2 4" xfId="8590" xr:uid="{00000000-0005-0000-0000-0000B2210000}"/>
    <cellStyle name="Note 2 3" xfId="8591" xr:uid="{00000000-0005-0000-0000-0000B3210000}"/>
    <cellStyle name="Note 2 3 2" xfId="8592" xr:uid="{00000000-0005-0000-0000-0000B4210000}"/>
    <cellStyle name="Note 2 4" xfId="8593" xr:uid="{00000000-0005-0000-0000-0000B5210000}"/>
    <cellStyle name="Note 2 4 2" xfId="8594" xr:uid="{00000000-0005-0000-0000-0000B6210000}"/>
    <cellStyle name="Note 2 5" xfId="8595" xr:uid="{00000000-0005-0000-0000-0000B7210000}"/>
    <cellStyle name="Note 2_AURORA Total New" xfId="8596" xr:uid="{00000000-0005-0000-0000-0000B8210000}"/>
    <cellStyle name="Note 3" xfId="8597" xr:uid="{00000000-0005-0000-0000-0000B9210000}"/>
    <cellStyle name="Note 3 2" xfId="8598" xr:uid="{00000000-0005-0000-0000-0000BA210000}"/>
    <cellStyle name="Note 3 2 2" xfId="8599" xr:uid="{00000000-0005-0000-0000-0000BB210000}"/>
    <cellStyle name="Note 3 3" xfId="8600" xr:uid="{00000000-0005-0000-0000-0000BC210000}"/>
    <cellStyle name="Note 3 4" xfId="8601" xr:uid="{00000000-0005-0000-0000-0000BD210000}"/>
    <cellStyle name="Note 4" xfId="8602" xr:uid="{00000000-0005-0000-0000-0000BE210000}"/>
    <cellStyle name="Note 4 2" xfId="8603" xr:uid="{00000000-0005-0000-0000-0000BF210000}"/>
    <cellStyle name="Note 4 2 2" xfId="8604" xr:uid="{00000000-0005-0000-0000-0000C0210000}"/>
    <cellStyle name="Note 4 3" xfId="8605" xr:uid="{00000000-0005-0000-0000-0000C1210000}"/>
    <cellStyle name="Note 4 4" xfId="8606" xr:uid="{00000000-0005-0000-0000-0000C2210000}"/>
    <cellStyle name="Note 5" xfId="8607" xr:uid="{00000000-0005-0000-0000-0000C3210000}"/>
    <cellStyle name="Note 5 2" xfId="8608" xr:uid="{00000000-0005-0000-0000-0000C4210000}"/>
    <cellStyle name="Note 5 2 2" xfId="8609" xr:uid="{00000000-0005-0000-0000-0000C5210000}"/>
    <cellStyle name="Note 5 3" xfId="8610" xr:uid="{00000000-0005-0000-0000-0000C6210000}"/>
    <cellStyle name="Note 5 4" xfId="8611" xr:uid="{00000000-0005-0000-0000-0000C7210000}"/>
    <cellStyle name="Note 6" xfId="8612" xr:uid="{00000000-0005-0000-0000-0000C8210000}"/>
    <cellStyle name="Note 6 2" xfId="8613" xr:uid="{00000000-0005-0000-0000-0000C9210000}"/>
    <cellStyle name="Note 6 2 2" xfId="8614" xr:uid="{00000000-0005-0000-0000-0000CA210000}"/>
    <cellStyle name="Note 6 3" xfId="8615" xr:uid="{00000000-0005-0000-0000-0000CB210000}"/>
    <cellStyle name="Note 6 4" xfId="8616" xr:uid="{00000000-0005-0000-0000-0000CC210000}"/>
    <cellStyle name="Note 7" xfId="8617" xr:uid="{00000000-0005-0000-0000-0000CD210000}"/>
    <cellStyle name="Note 7 2" xfId="8618" xr:uid="{00000000-0005-0000-0000-0000CE210000}"/>
    <cellStyle name="Note 7 2 2" xfId="8619" xr:uid="{00000000-0005-0000-0000-0000CF210000}"/>
    <cellStyle name="Note 7 3" xfId="8620" xr:uid="{00000000-0005-0000-0000-0000D0210000}"/>
    <cellStyle name="Note 7 4" xfId="8621" xr:uid="{00000000-0005-0000-0000-0000D1210000}"/>
    <cellStyle name="Note 8" xfId="8622" xr:uid="{00000000-0005-0000-0000-0000D2210000}"/>
    <cellStyle name="Note 8 2" xfId="8623" xr:uid="{00000000-0005-0000-0000-0000D3210000}"/>
    <cellStyle name="Note 8 2 2" xfId="8624" xr:uid="{00000000-0005-0000-0000-0000D4210000}"/>
    <cellStyle name="Note 8 3" xfId="8625" xr:uid="{00000000-0005-0000-0000-0000D5210000}"/>
    <cellStyle name="Note 8 4" xfId="8626" xr:uid="{00000000-0005-0000-0000-0000D6210000}"/>
    <cellStyle name="Note 9" xfId="8627" xr:uid="{00000000-0005-0000-0000-0000D7210000}"/>
    <cellStyle name="Note 9 2" xfId="8628" xr:uid="{00000000-0005-0000-0000-0000D8210000}"/>
    <cellStyle name="Note 9 2 2" xfId="8629" xr:uid="{00000000-0005-0000-0000-0000D9210000}"/>
    <cellStyle name="Note 9 3" xfId="8630" xr:uid="{00000000-0005-0000-0000-0000DA210000}"/>
    <cellStyle name="Note 9 4" xfId="8631" xr:uid="{00000000-0005-0000-0000-0000DB210000}"/>
    <cellStyle name="Output 2" xfId="8632" xr:uid="{00000000-0005-0000-0000-0000DC210000}"/>
    <cellStyle name="Output 2 2" xfId="8633" xr:uid="{00000000-0005-0000-0000-0000DD210000}"/>
    <cellStyle name="Output 2 2 2" xfId="8634" xr:uid="{00000000-0005-0000-0000-0000DE210000}"/>
    <cellStyle name="Output 2 2 3" xfId="8635" xr:uid="{00000000-0005-0000-0000-0000DF210000}"/>
    <cellStyle name="Output 2 3" xfId="8636" xr:uid="{00000000-0005-0000-0000-0000E0210000}"/>
    <cellStyle name="Output 2 4" xfId="8637" xr:uid="{00000000-0005-0000-0000-0000E1210000}"/>
    <cellStyle name="Output 3" xfId="8638" xr:uid="{00000000-0005-0000-0000-0000E2210000}"/>
    <cellStyle name="Output 3 2" xfId="8639" xr:uid="{00000000-0005-0000-0000-0000E3210000}"/>
    <cellStyle name="Output 3 3" xfId="8640" xr:uid="{00000000-0005-0000-0000-0000E4210000}"/>
    <cellStyle name="Output 3 4" xfId="8641" xr:uid="{00000000-0005-0000-0000-0000E5210000}"/>
    <cellStyle name="Output 4" xfId="8642" xr:uid="{00000000-0005-0000-0000-0000E6210000}"/>
    <cellStyle name="Output 5" xfId="8643" xr:uid="{00000000-0005-0000-0000-0000E7210000}"/>
    <cellStyle name="Output 6" xfId="8644" xr:uid="{00000000-0005-0000-0000-0000E8210000}"/>
    <cellStyle name="Percen - Style1" xfId="8645" xr:uid="{00000000-0005-0000-0000-0000E9210000}"/>
    <cellStyle name="Percen - Style1 2" xfId="8646" xr:uid="{00000000-0005-0000-0000-0000EA210000}"/>
    <cellStyle name="Percen - Style2" xfId="8647" xr:uid="{00000000-0005-0000-0000-0000EB210000}"/>
    <cellStyle name="Percen - Style2 2" xfId="8648" xr:uid="{00000000-0005-0000-0000-0000EC210000}"/>
    <cellStyle name="Percen - Style2 3" xfId="8649" xr:uid="{00000000-0005-0000-0000-0000ED210000}"/>
    <cellStyle name="Percen - Style3" xfId="8650" xr:uid="{00000000-0005-0000-0000-0000EE210000}"/>
    <cellStyle name="Percen - Style3 2" xfId="8651" xr:uid="{00000000-0005-0000-0000-0000EF210000}"/>
    <cellStyle name="Percen - Style3 2 2" xfId="8652" xr:uid="{00000000-0005-0000-0000-0000F0210000}"/>
    <cellStyle name="Percen - Style3 3" xfId="8653" xr:uid="{00000000-0005-0000-0000-0000F1210000}"/>
    <cellStyle name="Percen - Style3 4" xfId="8654" xr:uid="{00000000-0005-0000-0000-0000F2210000}"/>
    <cellStyle name="Percen - Style3_ACCOUNTS" xfId="8655" xr:uid="{00000000-0005-0000-0000-0000F3210000}"/>
    <cellStyle name="Percent" xfId="3" builtinId="5"/>
    <cellStyle name="Percent (0)" xfId="8656" xr:uid="{00000000-0005-0000-0000-0000F5210000}"/>
    <cellStyle name="Percent [2]" xfId="8657" xr:uid="{00000000-0005-0000-0000-0000F6210000}"/>
    <cellStyle name="Percent [2] 2" xfId="8658" xr:uid="{00000000-0005-0000-0000-0000F7210000}"/>
    <cellStyle name="Percent [2] 2 2" xfId="8659" xr:uid="{00000000-0005-0000-0000-0000F8210000}"/>
    <cellStyle name="Percent [2] 2 2 2" xfId="8660" xr:uid="{00000000-0005-0000-0000-0000F9210000}"/>
    <cellStyle name="Percent [2] 2 3" xfId="8661" xr:uid="{00000000-0005-0000-0000-0000FA210000}"/>
    <cellStyle name="Percent [2] 3" xfId="8662" xr:uid="{00000000-0005-0000-0000-0000FB210000}"/>
    <cellStyle name="Percent [2] 3 2" xfId="8663" xr:uid="{00000000-0005-0000-0000-0000FC210000}"/>
    <cellStyle name="Percent [2] 3 2 2" xfId="8664" xr:uid="{00000000-0005-0000-0000-0000FD210000}"/>
    <cellStyle name="Percent [2] 3 3" xfId="8665" xr:uid="{00000000-0005-0000-0000-0000FE210000}"/>
    <cellStyle name="Percent [2] 3 3 2" xfId="8666" xr:uid="{00000000-0005-0000-0000-0000FF210000}"/>
    <cellStyle name="Percent [2] 3 4" xfId="8667" xr:uid="{00000000-0005-0000-0000-000000220000}"/>
    <cellStyle name="Percent [2] 3 4 2" xfId="8668" xr:uid="{00000000-0005-0000-0000-000001220000}"/>
    <cellStyle name="Percent [2] 4" xfId="8669" xr:uid="{00000000-0005-0000-0000-000002220000}"/>
    <cellStyle name="Percent [2] 4 2" xfId="8670" xr:uid="{00000000-0005-0000-0000-000003220000}"/>
    <cellStyle name="Percent [2] 5" xfId="8671" xr:uid="{00000000-0005-0000-0000-000004220000}"/>
    <cellStyle name="Percent [2] 6" xfId="8672" xr:uid="{00000000-0005-0000-0000-000005220000}"/>
    <cellStyle name="Percent [2] 7" xfId="8673" xr:uid="{00000000-0005-0000-0000-000006220000}"/>
    <cellStyle name="Percent 10" xfId="8674" xr:uid="{00000000-0005-0000-0000-000007220000}"/>
    <cellStyle name="Percent 10 2" xfId="8675" xr:uid="{00000000-0005-0000-0000-000008220000}"/>
    <cellStyle name="Percent 10 3" xfId="8676" xr:uid="{00000000-0005-0000-0000-000009220000}"/>
    <cellStyle name="Percent 10 3 2" xfId="8677" xr:uid="{00000000-0005-0000-0000-00000A220000}"/>
    <cellStyle name="Percent 10 4" xfId="8678" xr:uid="{00000000-0005-0000-0000-00000B220000}"/>
    <cellStyle name="Percent 100" xfId="8679" xr:uid="{00000000-0005-0000-0000-00000C220000}"/>
    <cellStyle name="Percent 101" xfId="8680" xr:uid="{00000000-0005-0000-0000-00000D220000}"/>
    <cellStyle name="Percent 102" xfId="8681" xr:uid="{00000000-0005-0000-0000-00000E220000}"/>
    <cellStyle name="Percent 103" xfId="8682" xr:uid="{00000000-0005-0000-0000-00000F220000}"/>
    <cellStyle name="Percent 104" xfId="8683" xr:uid="{00000000-0005-0000-0000-000010220000}"/>
    <cellStyle name="Percent 105" xfId="8684" xr:uid="{00000000-0005-0000-0000-000011220000}"/>
    <cellStyle name="Percent 106" xfId="8685" xr:uid="{00000000-0005-0000-0000-000012220000}"/>
    <cellStyle name="Percent 107" xfId="8686" xr:uid="{00000000-0005-0000-0000-000013220000}"/>
    <cellStyle name="Percent 108" xfId="8687" xr:uid="{00000000-0005-0000-0000-000014220000}"/>
    <cellStyle name="Percent 109" xfId="8688" xr:uid="{00000000-0005-0000-0000-000015220000}"/>
    <cellStyle name="Percent 11" xfId="8689" xr:uid="{00000000-0005-0000-0000-000016220000}"/>
    <cellStyle name="Percent 11 2" xfId="8690" xr:uid="{00000000-0005-0000-0000-000017220000}"/>
    <cellStyle name="Percent 11 2 2" xfId="8691" xr:uid="{00000000-0005-0000-0000-000018220000}"/>
    <cellStyle name="Percent 11 3" xfId="8692" xr:uid="{00000000-0005-0000-0000-000019220000}"/>
    <cellStyle name="Percent 11 3 2" xfId="8693" xr:uid="{00000000-0005-0000-0000-00001A220000}"/>
    <cellStyle name="Percent 11 4" xfId="8694" xr:uid="{00000000-0005-0000-0000-00001B220000}"/>
    <cellStyle name="Percent 11 4 2" xfId="8695" xr:uid="{00000000-0005-0000-0000-00001C220000}"/>
    <cellStyle name="Percent 11 5" xfId="8696" xr:uid="{00000000-0005-0000-0000-00001D220000}"/>
    <cellStyle name="Percent 110" xfId="8697" xr:uid="{00000000-0005-0000-0000-00001E220000}"/>
    <cellStyle name="Percent 111" xfId="8698" xr:uid="{00000000-0005-0000-0000-00001F220000}"/>
    <cellStyle name="Percent 112" xfId="8699" xr:uid="{00000000-0005-0000-0000-000020220000}"/>
    <cellStyle name="Percent 113" xfId="8700" xr:uid="{00000000-0005-0000-0000-000021220000}"/>
    <cellStyle name="Percent 114" xfId="8701" xr:uid="{00000000-0005-0000-0000-000022220000}"/>
    <cellStyle name="Percent 115" xfId="8702" xr:uid="{00000000-0005-0000-0000-000023220000}"/>
    <cellStyle name="Percent 116" xfId="8703" xr:uid="{00000000-0005-0000-0000-000024220000}"/>
    <cellStyle name="Percent 117" xfId="8704" xr:uid="{00000000-0005-0000-0000-000025220000}"/>
    <cellStyle name="Percent 118" xfId="8705" xr:uid="{00000000-0005-0000-0000-000026220000}"/>
    <cellStyle name="Percent 119" xfId="8706" xr:uid="{00000000-0005-0000-0000-000027220000}"/>
    <cellStyle name="Percent 12" xfId="8707" xr:uid="{00000000-0005-0000-0000-000028220000}"/>
    <cellStyle name="Percent 12 2" xfId="8708" xr:uid="{00000000-0005-0000-0000-000029220000}"/>
    <cellStyle name="Percent 12 2 2" xfId="8709" xr:uid="{00000000-0005-0000-0000-00002A220000}"/>
    <cellStyle name="Percent 12 2 2 2" xfId="8710" xr:uid="{00000000-0005-0000-0000-00002B220000}"/>
    <cellStyle name="Percent 12 2 3" xfId="8711" xr:uid="{00000000-0005-0000-0000-00002C220000}"/>
    <cellStyle name="Percent 12 3" xfId="8712" xr:uid="{00000000-0005-0000-0000-00002D220000}"/>
    <cellStyle name="Percent 12 3 2" xfId="8713" xr:uid="{00000000-0005-0000-0000-00002E220000}"/>
    <cellStyle name="Percent 12 4" xfId="8714" xr:uid="{00000000-0005-0000-0000-00002F220000}"/>
    <cellStyle name="Percent 12 4 2" xfId="8715" xr:uid="{00000000-0005-0000-0000-000030220000}"/>
    <cellStyle name="Percent 12 5" xfId="8716" xr:uid="{00000000-0005-0000-0000-000031220000}"/>
    <cellStyle name="Percent 12 5 2" xfId="8717" xr:uid="{00000000-0005-0000-0000-000032220000}"/>
    <cellStyle name="Percent 120" xfId="8718" xr:uid="{00000000-0005-0000-0000-000033220000}"/>
    <cellStyle name="Percent 121" xfId="9516" xr:uid="{00000000-0005-0000-0000-000034220000}"/>
    <cellStyle name="Percent 122" xfId="9511" xr:uid="{00000000-0005-0000-0000-000035220000}"/>
    <cellStyle name="Percent 123" xfId="9508" xr:uid="{00000000-0005-0000-0000-000036220000}"/>
    <cellStyle name="Percent 124" xfId="9509" xr:uid="{00000000-0005-0000-0000-000037220000}"/>
    <cellStyle name="Percent 125" xfId="9541" xr:uid="{00000000-0005-0000-0000-000038220000}"/>
    <cellStyle name="Percent 13" xfId="8719" xr:uid="{00000000-0005-0000-0000-000039220000}"/>
    <cellStyle name="Percent 13 2" xfId="8720" xr:uid="{00000000-0005-0000-0000-00003A220000}"/>
    <cellStyle name="Percent 13 2 2" xfId="8721" xr:uid="{00000000-0005-0000-0000-00003B220000}"/>
    <cellStyle name="Percent 13 2 3" xfId="8722" xr:uid="{00000000-0005-0000-0000-00003C220000}"/>
    <cellStyle name="Percent 13 3" xfId="8723" xr:uid="{00000000-0005-0000-0000-00003D220000}"/>
    <cellStyle name="Percent 13 3 2" xfId="8724" xr:uid="{00000000-0005-0000-0000-00003E220000}"/>
    <cellStyle name="Percent 13 4" xfId="8725" xr:uid="{00000000-0005-0000-0000-00003F220000}"/>
    <cellStyle name="Percent 13 5" xfId="8726" xr:uid="{00000000-0005-0000-0000-000040220000}"/>
    <cellStyle name="Percent 13 6" xfId="8727" xr:uid="{00000000-0005-0000-0000-000041220000}"/>
    <cellStyle name="Percent 14" xfId="8728" xr:uid="{00000000-0005-0000-0000-000042220000}"/>
    <cellStyle name="Percent 14 2" xfId="8729" xr:uid="{00000000-0005-0000-0000-000043220000}"/>
    <cellStyle name="Percent 14 2 2" xfId="8730" xr:uid="{00000000-0005-0000-0000-000044220000}"/>
    <cellStyle name="Percent 14 3" xfId="8731" xr:uid="{00000000-0005-0000-0000-000045220000}"/>
    <cellStyle name="Percent 14 4" xfId="8732" xr:uid="{00000000-0005-0000-0000-000046220000}"/>
    <cellStyle name="Percent 14 4 2" xfId="8733" xr:uid="{00000000-0005-0000-0000-000047220000}"/>
    <cellStyle name="Percent 14 5" xfId="8734" xr:uid="{00000000-0005-0000-0000-000048220000}"/>
    <cellStyle name="Percent 15" xfId="8735" xr:uid="{00000000-0005-0000-0000-000049220000}"/>
    <cellStyle name="Percent 15 2" xfId="8736" xr:uid="{00000000-0005-0000-0000-00004A220000}"/>
    <cellStyle name="Percent 15 2 2" xfId="8737" xr:uid="{00000000-0005-0000-0000-00004B220000}"/>
    <cellStyle name="Percent 15 2 3" xfId="8738" xr:uid="{00000000-0005-0000-0000-00004C220000}"/>
    <cellStyle name="Percent 15 2 4" xfId="8739" xr:uid="{00000000-0005-0000-0000-00004D220000}"/>
    <cellStyle name="Percent 15 3" xfId="8740" xr:uid="{00000000-0005-0000-0000-00004E220000}"/>
    <cellStyle name="Percent 15 3 2" xfId="8741" xr:uid="{00000000-0005-0000-0000-00004F220000}"/>
    <cellStyle name="Percent 15 4" xfId="8742" xr:uid="{00000000-0005-0000-0000-000050220000}"/>
    <cellStyle name="Percent 15 4 2" xfId="8743" xr:uid="{00000000-0005-0000-0000-000051220000}"/>
    <cellStyle name="Percent 15 5" xfId="8744" xr:uid="{00000000-0005-0000-0000-000052220000}"/>
    <cellStyle name="Percent 15 6" xfId="8745" xr:uid="{00000000-0005-0000-0000-000053220000}"/>
    <cellStyle name="Percent 16" xfId="8746" xr:uid="{00000000-0005-0000-0000-000054220000}"/>
    <cellStyle name="Percent 16 2" xfId="8747" xr:uid="{00000000-0005-0000-0000-000055220000}"/>
    <cellStyle name="Percent 16 2 2" xfId="8748" xr:uid="{00000000-0005-0000-0000-000056220000}"/>
    <cellStyle name="Percent 16 3" xfId="8749" xr:uid="{00000000-0005-0000-0000-000057220000}"/>
    <cellStyle name="Percent 16 3 2" xfId="8750" xr:uid="{00000000-0005-0000-0000-000058220000}"/>
    <cellStyle name="Percent 16 4" xfId="8751" xr:uid="{00000000-0005-0000-0000-000059220000}"/>
    <cellStyle name="Percent 16 4 2" xfId="8752" xr:uid="{00000000-0005-0000-0000-00005A220000}"/>
    <cellStyle name="Percent 17" xfId="8753" xr:uid="{00000000-0005-0000-0000-00005B220000}"/>
    <cellStyle name="Percent 17 2" xfId="8754" xr:uid="{00000000-0005-0000-0000-00005C220000}"/>
    <cellStyle name="Percent 17 2 2" xfId="8755" xr:uid="{00000000-0005-0000-0000-00005D220000}"/>
    <cellStyle name="Percent 17 2 3" xfId="8756" xr:uid="{00000000-0005-0000-0000-00005E220000}"/>
    <cellStyle name="Percent 17 3" xfId="8757" xr:uid="{00000000-0005-0000-0000-00005F220000}"/>
    <cellStyle name="Percent 17 3 2" xfId="8758" xr:uid="{00000000-0005-0000-0000-000060220000}"/>
    <cellStyle name="Percent 17 4" xfId="8759" xr:uid="{00000000-0005-0000-0000-000061220000}"/>
    <cellStyle name="Percent 17 4 2" xfId="8760" xr:uid="{00000000-0005-0000-0000-000062220000}"/>
    <cellStyle name="Percent 18" xfId="8761" xr:uid="{00000000-0005-0000-0000-000063220000}"/>
    <cellStyle name="Percent 18 2" xfId="8762" xr:uid="{00000000-0005-0000-0000-000064220000}"/>
    <cellStyle name="Percent 18 2 2" xfId="8763" xr:uid="{00000000-0005-0000-0000-000065220000}"/>
    <cellStyle name="Percent 18 3" xfId="8764" xr:uid="{00000000-0005-0000-0000-000066220000}"/>
    <cellStyle name="Percent 18 3 2" xfId="8765" xr:uid="{00000000-0005-0000-0000-000067220000}"/>
    <cellStyle name="Percent 18 4" xfId="8766" xr:uid="{00000000-0005-0000-0000-000068220000}"/>
    <cellStyle name="Percent 18 4 2" xfId="8767" xr:uid="{00000000-0005-0000-0000-000069220000}"/>
    <cellStyle name="Percent 18 5" xfId="8768" xr:uid="{00000000-0005-0000-0000-00006A220000}"/>
    <cellStyle name="Percent 19" xfId="8769" xr:uid="{00000000-0005-0000-0000-00006B220000}"/>
    <cellStyle name="Percent 19 2" xfId="8770" xr:uid="{00000000-0005-0000-0000-00006C220000}"/>
    <cellStyle name="Percent 19 2 2" xfId="8771" xr:uid="{00000000-0005-0000-0000-00006D220000}"/>
    <cellStyle name="Percent 19 3" xfId="8772" xr:uid="{00000000-0005-0000-0000-00006E220000}"/>
    <cellStyle name="Percent 19 3 2" xfId="8773" xr:uid="{00000000-0005-0000-0000-00006F220000}"/>
    <cellStyle name="Percent 19 4" xfId="8774" xr:uid="{00000000-0005-0000-0000-000070220000}"/>
    <cellStyle name="Percent 19 4 2" xfId="8775" xr:uid="{00000000-0005-0000-0000-000071220000}"/>
    <cellStyle name="Percent 2" xfId="8776" xr:uid="{00000000-0005-0000-0000-000072220000}"/>
    <cellStyle name="Percent 2 2" xfId="8777" xr:uid="{00000000-0005-0000-0000-000073220000}"/>
    <cellStyle name="Percent 2 2 2" xfId="8778" xr:uid="{00000000-0005-0000-0000-000074220000}"/>
    <cellStyle name="Percent 2 2 2 2" xfId="8779" xr:uid="{00000000-0005-0000-0000-000075220000}"/>
    <cellStyle name="Percent 2 2 3" xfId="8780" xr:uid="{00000000-0005-0000-0000-000076220000}"/>
    <cellStyle name="Percent 2 2 4" xfId="8781" xr:uid="{00000000-0005-0000-0000-000077220000}"/>
    <cellStyle name="Percent 2 2 5" xfId="9525" xr:uid="{00000000-0005-0000-0000-000078220000}"/>
    <cellStyle name="Percent 2 3" xfId="8782" xr:uid="{00000000-0005-0000-0000-000079220000}"/>
    <cellStyle name="Percent 2 3 2" xfId="8783" xr:uid="{00000000-0005-0000-0000-00007A220000}"/>
    <cellStyle name="Percent 2 3 3" xfId="8784" xr:uid="{00000000-0005-0000-0000-00007B220000}"/>
    <cellStyle name="Percent 2 3 4" xfId="8785" xr:uid="{00000000-0005-0000-0000-00007C220000}"/>
    <cellStyle name="Percent 2 4" xfId="8786" xr:uid="{00000000-0005-0000-0000-00007D220000}"/>
    <cellStyle name="Percent 2 4 2" xfId="8787" xr:uid="{00000000-0005-0000-0000-00007E220000}"/>
    <cellStyle name="Percent 2 5" xfId="8788" xr:uid="{00000000-0005-0000-0000-00007F220000}"/>
    <cellStyle name="Percent 2 6" xfId="8789" xr:uid="{00000000-0005-0000-0000-000080220000}"/>
    <cellStyle name="Percent 20" xfId="8790" xr:uid="{00000000-0005-0000-0000-000081220000}"/>
    <cellStyle name="Percent 20 2" xfId="8791" xr:uid="{00000000-0005-0000-0000-000082220000}"/>
    <cellStyle name="Percent 20 2 2" xfId="8792" xr:uid="{00000000-0005-0000-0000-000083220000}"/>
    <cellStyle name="Percent 20 2 3" xfId="8793" xr:uid="{00000000-0005-0000-0000-000084220000}"/>
    <cellStyle name="Percent 20 2 4" xfId="8794" xr:uid="{00000000-0005-0000-0000-000085220000}"/>
    <cellStyle name="Percent 20 3" xfId="8795" xr:uid="{00000000-0005-0000-0000-000086220000}"/>
    <cellStyle name="Percent 20 4" xfId="8796" xr:uid="{00000000-0005-0000-0000-000087220000}"/>
    <cellStyle name="Percent 20 5" xfId="8797" xr:uid="{00000000-0005-0000-0000-000088220000}"/>
    <cellStyle name="Percent 21" xfId="8798" xr:uid="{00000000-0005-0000-0000-000089220000}"/>
    <cellStyle name="Percent 21 2" xfId="8799" xr:uid="{00000000-0005-0000-0000-00008A220000}"/>
    <cellStyle name="Percent 21 3" xfId="8800" xr:uid="{00000000-0005-0000-0000-00008B220000}"/>
    <cellStyle name="Percent 22" xfId="8801" xr:uid="{00000000-0005-0000-0000-00008C220000}"/>
    <cellStyle name="Percent 22 2" xfId="8802" xr:uid="{00000000-0005-0000-0000-00008D220000}"/>
    <cellStyle name="Percent 22 3" xfId="8803" xr:uid="{00000000-0005-0000-0000-00008E220000}"/>
    <cellStyle name="Percent 22 3 2" xfId="8804" xr:uid="{00000000-0005-0000-0000-00008F220000}"/>
    <cellStyle name="Percent 22 4" xfId="8805" xr:uid="{00000000-0005-0000-0000-000090220000}"/>
    <cellStyle name="Percent 23" xfId="8806" xr:uid="{00000000-0005-0000-0000-000091220000}"/>
    <cellStyle name="Percent 23 2" xfId="8807" xr:uid="{00000000-0005-0000-0000-000092220000}"/>
    <cellStyle name="Percent 23 3" xfId="8808" xr:uid="{00000000-0005-0000-0000-000093220000}"/>
    <cellStyle name="Percent 23 3 2" xfId="8809" xr:uid="{00000000-0005-0000-0000-000094220000}"/>
    <cellStyle name="Percent 23 4" xfId="8810" xr:uid="{00000000-0005-0000-0000-000095220000}"/>
    <cellStyle name="Percent 24" xfId="8811" xr:uid="{00000000-0005-0000-0000-000096220000}"/>
    <cellStyle name="Percent 24 2" xfId="8812" xr:uid="{00000000-0005-0000-0000-000097220000}"/>
    <cellStyle name="Percent 24 2 2" xfId="8813" xr:uid="{00000000-0005-0000-0000-000098220000}"/>
    <cellStyle name="Percent 24 3" xfId="8814" xr:uid="{00000000-0005-0000-0000-000099220000}"/>
    <cellStyle name="Percent 24 3 2" xfId="8815" xr:uid="{00000000-0005-0000-0000-00009A220000}"/>
    <cellStyle name="Percent 24 4" xfId="8816" xr:uid="{00000000-0005-0000-0000-00009B220000}"/>
    <cellStyle name="Percent 24 4 2" xfId="8817" xr:uid="{00000000-0005-0000-0000-00009C220000}"/>
    <cellStyle name="Percent 24 5" xfId="8818" xr:uid="{00000000-0005-0000-0000-00009D220000}"/>
    <cellStyle name="Percent 25" xfId="8819" xr:uid="{00000000-0005-0000-0000-00009E220000}"/>
    <cellStyle name="Percent 25 2" xfId="8820" xr:uid="{00000000-0005-0000-0000-00009F220000}"/>
    <cellStyle name="Percent 25 2 2" xfId="8821" xr:uid="{00000000-0005-0000-0000-0000A0220000}"/>
    <cellStyle name="Percent 25 3" xfId="8822" xr:uid="{00000000-0005-0000-0000-0000A1220000}"/>
    <cellStyle name="Percent 26" xfId="8823" xr:uid="{00000000-0005-0000-0000-0000A2220000}"/>
    <cellStyle name="Percent 26 2" xfId="8824" xr:uid="{00000000-0005-0000-0000-0000A3220000}"/>
    <cellStyle name="Percent 27" xfId="8825" xr:uid="{00000000-0005-0000-0000-0000A4220000}"/>
    <cellStyle name="Percent 27 2" xfId="8826" xr:uid="{00000000-0005-0000-0000-0000A5220000}"/>
    <cellStyle name="Percent 28" xfId="8827" xr:uid="{00000000-0005-0000-0000-0000A6220000}"/>
    <cellStyle name="Percent 28 2" xfId="8828" xr:uid="{00000000-0005-0000-0000-0000A7220000}"/>
    <cellStyle name="Percent 29" xfId="8829" xr:uid="{00000000-0005-0000-0000-0000A8220000}"/>
    <cellStyle name="Percent 29 2" xfId="8830" xr:uid="{00000000-0005-0000-0000-0000A9220000}"/>
    <cellStyle name="Percent 3" xfId="8831" xr:uid="{00000000-0005-0000-0000-0000AA220000}"/>
    <cellStyle name="Percent 3 2" xfId="8832" xr:uid="{00000000-0005-0000-0000-0000AB220000}"/>
    <cellStyle name="Percent 3 2 2" xfId="8833" xr:uid="{00000000-0005-0000-0000-0000AC220000}"/>
    <cellStyle name="Percent 3 2 2 2" xfId="8834" xr:uid="{00000000-0005-0000-0000-0000AD220000}"/>
    <cellStyle name="Percent 3 2 3" xfId="8835" xr:uid="{00000000-0005-0000-0000-0000AE220000}"/>
    <cellStyle name="Percent 3 2 4" xfId="9524" xr:uid="{00000000-0005-0000-0000-0000AF220000}"/>
    <cellStyle name="Percent 3 3" xfId="8836" xr:uid="{00000000-0005-0000-0000-0000B0220000}"/>
    <cellStyle name="Percent 3 3 2" xfId="8837" xr:uid="{00000000-0005-0000-0000-0000B1220000}"/>
    <cellStyle name="Percent 3 3 3" xfId="9523" xr:uid="{00000000-0005-0000-0000-0000B2220000}"/>
    <cellStyle name="Percent 3 4" xfId="8838" xr:uid="{00000000-0005-0000-0000-0000B3220000}"/>
    <cellStyle name="Percent 3 5" xfId="8839" xr:uid="{00000000-0005-0000-0000-0000B4220000}"/>
    <cellStyle name="Percent 30" xfId="8840" xr:uid="{00000000-0005-0000-0000-0000B5220000}"/>
    <cellStyle name="Percent 30 2" xfId="8841" xr:uid="{00000000-0005-0000-0000-0000B6220000}"/>
    <cellStyle name="Percent 31" xfId="8842" xr:uid="{00000000-0005-0000-0000-0000B7220000}"/>
    <cellStyle name="Percent 31 2" xfId="8843" xr:uid="{00000000-0005-0000-0000-0000B8220000}"/>
    <cellStyle name="Percent 32" xfId="8844" xr:uid="{00000000-0005-0000-0000-0000B9220000}"/>
    <cellStyle name="Percent 32 2" xfId="8845" xr:uid="{00000000-0005-0000-0000-0000BA220000}"/>
    <cellStyle name="Percent 33" xfId="8846" xr:uid="{00000000-0005-0000-0000-0000BB220000}"/>
    <cellStyle name="Percent 33 2" xfId="8847" xr:uid="{00000000-0005-0000-0000-0000BC220000}"/>
    <cellStyle name="Percent 34" xfId="8848" xr:uid="{00000000-0005-0000-0000-0000BD220000}"/>
    <cellStyle name="Percent 34 2" xfId="8849" xr:uid="{00000000-0005-0000-0000-0000BE220000}"/>
    <cellStyle name="Percent 35" xfId="8850" xr:uid="{00000000-0005-0000-0000-0000BF220000}"/>
    <cellStyle name="Percent 35 2" xfId="8851" xr:uid="{00000000-0005-0000-0000-0000C0220000}"/>
    <cellStyle name="Percent 36" xfId="8852" xr:uid="{00000000-0005-0000-0000-0000C1220000}"/>
    <cellStyle name="Percent 36 2" xfId="8853" xr:uid="{00000000-0005-0000-0000-0000C2220000}"/>
    <cellStyle name="Percent 37" xfId="8854" xr:uid="{00000000-0005-0000-0000-0000C3220000}"/>
    <cellStyle name="Percent 37 2" xfId="8855" xr:uid="{00000000-0005-0000-0000-0000C4220000}"/>
    <cellStyle name="Percent 38" xfId="8856" xr:uid="{00000000-0005-0000-0000-0000C5220000}"/>
    <cellStyle name="Percent 38 2" xfId="8857" xr:uid="{00000000-0005-0000-0000-0000C6220000}"/>
    <cellStyle name="Percent 39" xfId="8858" xr:uid="{00000000-0005-0000-0000-0000C7220000}"/>
    <cellStyle name="Percent 39 2" xfId="8859" xr:uid="{00000000-0005-0000-0000-0000C8220000}"/>
    <cellStyle name="Percent 4" xfId="8860" xr:uid="{00000000-0005-0000-0000-0000C9220000}"/>
    <cellStyle name="Percent 4 2" xfId="8861" xr:uid="{00000000-0005-0000-0000-0000CA220000}"/>
    <cellStyle name="Percent 4 2 2" xfId="8862" xr:uid="{00000000-0005-0000-0000-0000CB220000}"/>
    <cellStyle name="Percent 4 2 3" xfId="8863" xr:uid="{00000000-0005-0000-0000-0000CC220000}"/>
    <cellStyle name="Percent 4 2 3 2" xfId="8864" xr:uid="{00000000-0005-0000-0000-0000CD220000}"/>
    <cellStyle name="Percent 4 2 4" xfId="8865" xr:uid="{00000000-0005-0000-0000-0000CE220000}"/>
    <cellStyle name="Percent 4 2 5" xfId="8866" xr:uid="{00000000-0005-0000-0000-0000CF220000}"/>
    <cellStyle name="Percent 4 3" xfId="8867" xr:uid="{00000000-0005-0000-0000-0000D0220000}"/>
    <cellStyle name="Percent 4 3 2" xfId="8868" xr:uid="{00000000-0005-0000-0000-0000D1220000}"/>
    <cellStyle name="Percent 4 4" xfId="8869" xr:uid="{00000000-0005-0000-0000-0000D2220000}"/>
    <cellStyle name="Percent 4 5" xfId="8870" xr:uid="{00000000-0005-0000-0000-0000D3220000}"/>
    <cellStyle name="Percent 40" xfId="8871" xr:uid="{00000000-0005-0000-0000-0000D4220000}"/>
    <cellStyle name="Percent 40 2" xfId="8872" xr:uid="{00000000-0005-0000-0000-0000D5220000}"/>
    <cellStyle name="Percent 41" xfId="8873" xr:uid="{00000000-0005-0000-0000-0000D6220000}"/>
    <cellStyle name="Percent 41 2" xfId="8874" xr:uid="{00000000-0005-0000-0000-0000D7220000}"/>
    <cellStyle name="Percent 42" xfId="8875" xr:uid="{00000000-0005-0000-0000-0000D8220000}"/>
    <cellStyle name="Percent 42 2" xfId="8876" xr:uid="{00000000-0005-0000-0000-0000D9220000}"/>
    <cellStyle name="Percent 43" xfId="8877" xr:uid="{00000000-0005-0000-0000-0000DA220000}"/>
    <cellStyle name="Percent 43 2" xfId="8878" xr:uid="{00000000-0005-0000-0000-0000DB220000}"/>
    <cellStyle name="Percent 44" xfId="8879" xr:uid="{00000000-0005-0000-0000-0000DC220000}"/>
    <cellStyle name="Percent 44 2" xfId="8880" xr:uid="{00000000-0005-0000-0000-0000DD220000}"/>
    <cellStyle name="Percent 45" xfId="8881" xr:uid="{00000000-0005-0000-0000-0000DE220000}"/>
    <cellStyle name="Percent 45 2" xfId="8882" xr:uid="{00000000-0005-0000-0000-0000DF220000}"/>
    <cellStyle name="Percent 46" xfId="8883" xr:uid="{00000000-0005-0000-0000-0000E0220000}"/>
    <cellStyle name="Percent 47" xfId="8884" xr:uid="{00000000-0005-0000-0000-0000E1220000}"/>
    <cellStyle name="Percent 48" xfId="8885" xr:uid="{00000000-0005-0000-0000-0000E2220000}"/>
    <cellStyle name="Percent 49" xfId="8886" xr:uid="{00000000-0005-0000-0000-0000E3220000}"/>
    <cellStyle name="Percent 5" xfId="8887" xr:uid="{00000000-0005-0000-0000-0000E4220000}"/>
    <cellStyle name="Percent 5 2" xfId="8888" xr:uid="{00000000-0005-0000-0000-0000E5220000}"/>
    <cellStyle name="Percent 5 2 2" xfId="8889" xr:uid="{00000000-0005-0000-0000-0000E6220000}"/>
    <cellStyle name="Percent 5 3" xfId="8890" xr:uid="{00000000-0005-0000-0000-0000E7220000}"/>
    <cellStyle name="Percent 5 4" xfId="8891" xr:uid="{00000000-0005-0000-0000-0000E8220000}"/>
    <cellStyle name="Percent 5 5" xfId="9522" xr:uid="{00000000-0005-0000-0000-0000E9220000}"/>
    <cellStyle name="Percent 50" xfId="8892" xr:uid="{00000000-0005-0000-0000-0000EA220000}"/>
    <cellStyle name="Percent 51" xfId="8893" xr:uid="{00000000-0005-0000-0000-0000EB220000}"/>
    <cellStyle name="Percent 52" xfId="8894" xr:uid="{00000000-0005-0000-0000-0000EC220000}"/>
    <cellStyle name="Percent 53" xfId="8895" xr:uid="{00000000-0005-0000-0000-0000ED220000}"/>
    <cellStyle name="Percent 54" xfId="8896" xr:uid="{00000000-0005-0000-0000-0000EE220000}"/>
    <cellStyle name="Percent 55" xfId="8897" xr:uid="{00000000-0005-0000-0000-0000EF220000}"/>
    <cellStyle name="Percent 56" xfId="8898" xr:uid="{00000000-0005-0000-0000-0000F0220000}"/>
    <cellStyle name="Percent 57" xfId="8899" xr:uid="{00000000-0005-0000-0000-0000F1220000}"/>
    <cellStyle name="Percent 58" xfId="8900" xr:uid="{00000000-0005-0000-0000-0000F2220000}"/>
    <cellStyle name="Percent 59" xfId="8901" xr:uid="{00000000-0005-0000-0000-0000F3220000}"/>
    <cellStyle name="Percent 6" xfId="8902" xr:uid="{00000000-0005-0000-0000-0000F4220000}"/>
    <cellStyle name="Percent 6 2" xfId="8903" xr:uid="{00000000-0005-0000-0000-0000F5220000}"/>
    <cellStyle name="Percent 6 2 2" xfId="8904" xr:uid="{00000000-0005-0000-0000-0000F6220000}"/>
    <cellStyle name="Percent 6 2 2 2" xfId="8905" xr:uid="{00000000-0005-0000-0000-0000F7220000}"/>
    <cellStyle name="Percent 6 2 3" xfId="8906" xr:uid="{00000000-0005-0000-0000-0000F8220000}"/>
    <cellStyle name="Percent 6 3" xfId="8907" xr:uid="{00000000-0005-0000-0000-0000F9220000}"/>
    <cellStyle name="Percent 6 3 2" xfId="8908" xr:uid="{00000000-0005-0000-0000-0000FA220000}"/>
    <cellStyle name="Percent 6 4" xfId="8909" xr:uid="{00000000-0005-0000-0000-0000FB220000}"/>
    <cellStyle name="Percent 6 5" xfId="8910" xr:uid="{00000000-0005-0000-0000-0000FC220000}"/>
    <cellStyle name="Percent 60" xfId="8911" xr:uid="{00000000-0005-0000-0000-0000FD220000}"/>
    <cellStyle name="Percent 61" xfId="8912" xr:uid="{00000000-0005-0000-0000-0000FE220000}"/>
    <cellStyle name="Percent 62" xfId="8913" xr:uid="{00000000-0005-0000-0000-0000FF220000}"/>
    <cellStyle name="Percent 63" xfId="8914" xr:uid="{00000000-0005-0000-0000-000000230000}"/>
    <cellStyle name="Percent 64" xfId="8915" xr:uid="{00000000-0005-0000-0000-000001230000}"/>
    <cellStyle name="Percent 65" xfId="8916" xr:uid="{00000000-0005-0000-0000-000002230000}"/>
    <cellStyle name="Percent 66" xfId="8917" xr:uid="{00000000-0005-0000-0000-000003230000}"/>
    <cellStyle name="Percent 67" xfId="8918" xr:uid="{00000000-0005-0000-0000-000004230000}"/>
    <cellStyle name="Percent 68" xfId="8919" xr:uid="{00000000-0005-0000-0000-000005230000}"/>
    <cellStyle name="Percent 69" xfId="8920" xr:uid="{00000000-0005-0000-0000-000006230000}"/>
    <cellStyle name="Percent 7" xfId="8921" xr:uid="{00000000-0005-0000-0000-000007230000}"/>
    <cellStyle name="Percent 7 2" xfId="8922" xr:uid="{00000000-0005-0000-0000-000008230000}"/>
    <cellStyle name="Percent 7 2 2" xfId="8923" xr:uid="{00000000-0005-0000-0000-000009230000}"/>
    <cellStyle name="Percent 7 2 3" xfId="8924" xr:uid="{00000000-0005-0000-0000-00000A230000}"/>
    <cellStyle name="Percent 7 3" xfId="8925" xr:uid="{00000000-0005-0000-0000-00000B230000}"/>
    <cellStyle name="Percent 7 3 2" xfId="8926" xr:uid="{00000000-0005-0000-0000-00000C230000}"/>
    <cellStyle name="Percent 7 3 3" xfId="8927" xr:uid="{00000000-0005-0000-0000-00000D230000}"/>
    <cellStyle name="Percent 7 3 4" xfId="8928" xr:uid="{00000000-0005-0000-0000-00000E230000}"/>
    <cellStyle name="Percent 7 4" xfId="8929" xr:uid="{00000000-0005-0000-0000-00000F230000}"/>
    <cellStyle name="Percent 7 4 2" xfId="8930" xr:uid="{00000000-0005-0000-0000-000010230000}"/>
    <cellStyle name="Percent 7 5" xfId="8931" xr:uid="{00000000-0005-0000-0000-000011230000}"/>
    <cellStyle name="Percent 7 5 2" xfId="8932" xr:uid="{00000000-0005-0000-0000-000012230000}"/>
    <cellStyle name="Percent 7 6" xfId="8933" xr:uid="{00000000-0005-0000-0000-000013230000}"/>
    <cellStyle name="Percent 7 7" xfId="8934" xr:uid="{00000000-0005-0000-0000-000014230000}"/>
    <cellStyle name="Percent 7 8" xfId="8935" xr:uid="{00000000-0005-0000-0000-000015230000}"/>
    <cellStyle name="Percent 7 9" xfId="8936" xr:uid="{00000000-0005-0000-0000-000016230000}"/>
    <cellStyle name="Percent 70" xfId="8937" xr:uid="{00000000-0005-0000-0000-000017230000}"/>
    <cellStyle name="Percent 71" xfId="8938" xr:uid="{00000000-0005-0000-0000-000018230000}"/>
    <cellStyle name="Percent 72" xfId="8939" xr:uid="{00000000-0005-0000-0000-000019230000}"/>
    <cellStyle name="Percent 73" xfId="8940" xr:uid="{00000000-0005-0000-0000-00001A230000}"/>
    <cellStyle name="Percent 74" xfId="8941" xr:uid="{00000000-0005-0000-0000-00001B230000}"/>
    <cellStyle name="Percent 75" xfId="8942" xr:uid="{00000000-0005-0000-0000-00001C230000}"/>
    <cellStyle name="Percent 76" xfId="8943" xr:uid="{00000000-0005-0000-0000-00001D230000}"/>
    <cellStyle name="Percent 77" xfId="8944" xr:uid="{00000000-0005-0000-0000-00001E230000}"/>
    <cellStyle name="Percent 78" xfId="8945" xr:uid="{00000000-0005-0000-0000-00001F230000}"/>
    <cellStyle name="Percent 79" xfId="8946" xr:uid="{00000000-0005-0000-0000-000020230000}"/>
    <cellStyle name="Percent 8" xfId="8947" xr:uid="{00000000-0005-0000-0000-000021230000}"/>
    <cellStyle name="Percent 8 2" xfId="8948" xr:uid="{00000000-0005-0000-0000-000022230000}"/>
    <cellStyle name="Percent 8 2 2" xfId="8949" xr:uid="{00000000-0005-0000-0000-000023230000}"/>
    <cellStyle name="Percent 8 3" xfId="8950" xr:uid="{00000000-0005-0000-0000-000024230000}"/>
    <cellStyle name="Percent 80" xfId="8951" xr:uid="{00000000-0005-0000-0000-000025230000}"/>
    <cellStyle name="Percent 81" xfId="8952" xr:uid="{00000000-0005-0000-0000-000026230000}"/>
    <cellStyle name="Percent 82" xfId="8953" xr:uid="{00000000-0005-0000-0000-000027230000}"/>
    <cellStyle name="Percent 83" xfId="8954" xr:uid="{00000000-0005-0000-0000-000028230000}"/>
    <cellStyle name="Percent 84" xfId="8955" xr:uid="{00000000-0005-0000-0000-000029230000}"/>
    <cellStyle name="Percent 85" xfId="8956" xr:uid="{00000000-0005-0000-0000-00002A230000}"/>
    <cellStyle name="Percent 86" xfId="8957" xr:uid="{00000000-0005-0000-0000-00002B230000}"/>
    <cellStyle name="Percent 87" xfId="8958" xr:uid="{00000000-0005-0000-0000-00002C230000}"/>
    <cellStyle name="Percent 88" xfId="8959" xr:uid="{00000000-0005-0000-0000-00002D230000}"/>
    <cellStyle name="Percent 89" xfId="8960" xr:uid="{00000000-0005-0000-0000-00002E230000}"/>
    <cellStyle name="Percent 9" xfId="8961" xr:uid="{00000000-0005-0000-0000-00002F230000}"/>
    <cellStyle name="Percent 9 2" xfId="8962" xr:uid="{00000000-0005-0000-0000-000030230000}"/>
    <cellStyle name="Percent 9 2 2" xfId="8963" xr:uid="{00000000-0005-0000-0000-000031230000}"/>
    <cellStyle name="Percent 9 2 3" xfId="8964" xr:uid="{00000000-0005-0000-0000-000032230000}"/>
    <cellStyle name="Percent 9 3" xfId="8965" xr:uid="{00000000-0005-0000-0000-000033230000}"/>
    <cellStyle name="Percent 9 4" xfId="8966" xr:uid="{00000000-0005-0000-0000-000034230000}"/>
    <cellStyle name="Percent 90" xfId="8967" xr:uid="{00000000-0005-0000-0000-000035230000}"/>
    <cellStyle name="Percent 91" xfId="8968" xr:uid="{00000000-0005-0000-0000-000036230000}"/>
    <cellStyle name="Percent 92" xfId="8969" xr:uid="{00000000-0005-0000-0000-000037230000}"/>
    <cellStyle name="Percent 93" xfId="8970" xr:uid="{00000000-0005-0000-0000-000038230000}"/>
    <cellStyle name="Percent 94" xfId="8971" xr:uid="{00000000-0005-0000-0000-000039230000}"/>
    <cellStyle name="Percent 95" xfId="8972" xr:uid="{00000000-0005-0000-0000-00003A230000}"/>
    <cellStyle name="Percent 96" xfId="8973" xr:uid="{00000000-0005-0000-0000-00003B230000}"/>
    <cellStyle name="Percent 97" xfId="8974" xr:uid="{00000000-0005-0000-0000-00003C230000}"/>
    <cellStyle name="Percent 98" xfId="8975" xr:uid="{00000000-0005-0000-0000-00003D230000}"/>
    <cellStyle name="Percent 99" xfId="8976" xr:uid="{00000000-0005-0000-0000-00003E230000}"/>
    <cellStyle name="Processing" xfId="8977" xr:uid="{00000000-0005-0000-0000-00003F230000}"/>
    <cellStyle name="Processing 2" xfId="8978" xr:uid="{00000000-0005-0000-0000-000040230000}"/>
    <cellStyle name="Processing 2 2" xfId="8979" xr:uid="{00000000-0005-0000-0000-000041230000}"/>
    <cellStyle name="Processing 3" xfId="8980" xr:uid="{00000000-0005-0000-0000-000042230000}"/>
    <cellStyle name="Processing 4" xfId="8981" xr:uid="{00000000-0005-0000-0000-000043230000}"/>
    <cellStyle name="Processing_AURORA Total New" xfId="8982" xr:uid="{00000000-0005-0000-0000-000044230000}"/>
    <cellStyle name="PS_Comma" xfId="9521" xr:uid="{00000000-0005-0000-0000-000045230000}"/>
    <cellStyle name="PSChar" xfId="8983" xr:uid="{00000000-0005-0000-0000-000046230000}"/>
    <cellStyle name="PSChar 2" xfId="8984" xr:uid="{00000000-0005-0000-0000-000047230000}"/>
    <cellStyle name="PSChar 2 2" xfId="8985" xr:uid="{00000000-0005-0000-0000-000048230000}"/>
    <cellStyle name="PSChar 3" xfId="8986" xr:uid="{00000000-0005-0000-0000-000049230000}"/>
    <cellStyle name="PSChar 4" xfId="8987" xr:uid="{00000000-0005-0000-0000-00004A230000}"/>
    <cellStyle name="PSDate" xfId="8988" xr:uid="{00000000-0005-0000-0000-00004B230000}"/>
    <cellStyle name="PSDate 2" xfId="8989" xr:uid="{00000000-0005-0000-0000-00004C230000}"/>
    <cellStyle name="PSDate 2 2" xfId="8990" xr:uid="{00000000-0005-0000-0000-00004D230000}"/>
    <cellStyle name="PSDate 3" xfId="8991" xr:uid="{00000000-0005-0000-0000-00004E230000}"/>
    <cellStyle name="PSDate 4" xfId="8992" xr:uid="{00000000-0005-0000-0000-00004F230000}"/>
    <cellStyle name="PSDec" xfId="8993" xr:uid="{00000000-0005-0000-0000-000050230000}"/>
    <cellStyle name="PSDec 2" xfId="8994" xr:uid="{00000000-0005-0000-0000-000051230000}"/>
    <cellStyle name="PSDec 2 2" xfId="8995" xr:uid="{00000000-0005-0000-0000-000052230000}"/>
    <cellStyle name="PSDec 3" xfId="8996" xr:uid="{00000000-0005-0000-0000-000053230000}"/>
    <cellStyle name="PSDec 4" xfId="8997" xr:uid="{00000000-0005-0000-0000-000054230000}"/>
    <cellStyle name="PSHeading" xfId="8998" xr:uid="{00000000-0005-0000-0000-000055230000}"/>
    <cellStyle name="PSHeading 2" xfId="8999" xr:uid="{00000000-0005-0000-0000-000056230000}"/>
    <cellStyle name="PSHeading 2 2" xfId="9000" xr:uid="{00000000-0005-0000-0000-000057230000}"/>
    <cellStyle name="PSHeading 3" xfId="9001" xr:uid="{00000000-0005-0000-0000-000058230000}"/>
    <cellStyle name="PSHeading 4" xfId="9002" xr:uid="{00000000-0005-0000-0000-000059230000}"/>
    <cellStyle name="PSInt" xfId="9003" xr:uid="{00000000-0005-0000-0000-00005A230000}"/>
    <cellStyle name="PSInt 2" xfId="9004" xr:uid="{00000000-0005-0000-0000-00005B230000}"/>
    <cellStyle name="PSInt 2 2" xfId="9005" xr:uid="{00000000-0005-0000-0000-00005C230000}"/>
    <cellStyle name="PSInt 3" xfId="9006" xr:uid="{00000000-0005-0000-0000-00005D230000}"/>
    <cellStyle name="PSInt 4" xfId="9007" xr:uid="{00000000-0005-0000-0000-00005E230000}"/>
    <cellStyle name="PSSpacer" xfId="9008" xr:uid="{00000000-0005-0000-0000-00005F230000}"/>
    <cellStyle name="PSSpacer 2" xfId="9009" xr:uid="{00000000-0005-0000-0000-000060230000}"/>
    <cellStyle name="PSSpacer 2 2" xfId="9010" xr:uid="{00000000-0005-0000-0000-000061230000}"/>
    <cellStyle name="PSSpacer 3" xfId="9011" xr:uid="{00000000-0005-0000-0000-000062230000}"/>
    <cellStyle name="PSSpacer 4" xfId="9012" xr:uid="{00000000-0005-0000-0000-000063230000}"/>
    <cellStyle name="purple - Style8" xfId="9013" xr:uid="{00000000-0005-0000-0000-000064230000}"/>
    <cellStyle name="purple - Style8 2" xfId="9014" xr:uid="{00000000-0005-0000-0000-000065230000}"/>
    <cellStyle name="purple - Style8 2 2" xfId="9015" xr:uid="{00000000-0005-0000-0000-000066230000}"/>
    <cellStyle name="purple - Style8 3" xfId="9016" xr:uid="{00000000-0005-0000-0000-000067230000}"/>
    <cellStyle name="purple - Style8_ACCOUNTS" xfId="9017" xr:uid="{00000000-0005-0000-0000-000068230000}"/>
    <cellStyle name="RED" xfId="9018" xr:uid="{00000000-0005-0000-0000-000069230000}"/>
    <cellStyle name="Red - Style7" xfId="9019" xr:uid="{00000000-0005-0000-0000-00006A230000}"/>
    <cellStyle name="Red - Style7 2" xfId="9020" xr:uid="{00000000-0005-0000-0000-00006B230000}"/>
    <cellStyle name="Red - Style7 2 2" xfId="9021" xr:uid="{00000000-0005-0000-0000-00006C230000}"/>
    <cellStyle name="Red - Style7 3" xfId="9022" xr:uid="{00000000-0005-0000-0000-00006D230000}"/>
    <cellStyle name="Red - Style7_ACCOUNTS" xfId="9023" xr:uid="{00000000-0005-0000-0000-00006E230000}"/>
    <cellStyle name="RED 10" xfId="9024" xr:uid="{00000000-0005-0000-0000-00006F230000}"/>
    <cellStyle name="RED 11" xfId="9025" xr:uid="{00000000-0005-0000-0000-000070230000}"/>
    <cellStyle name="RED 12" xfId="9026" xr:uid="{00000000-0005-0000-0000-000071230000}"/>
    <cellStyle name="RED 13" xfId="9027" xr:uid="{00000000-0005-0000-0000-000072230000}"/>
    <cellStyle name="RED 14" xfId="9028" xr:uid="{00000000-0005-0000-0000-000073230000}"/>
    <cellStyle name="RED 15" xfId="9029" xr:uid="{00000000-0005-0000-0000-000074230000}"/>
    <cellStyle name="RED 16" xfId="9030" xr:uid="{00000000-0005-0000-0000-000075230000}"/>
    <cellStyle name="RED 17" xfId="9031" xr:uid="{00000000-0005-0000-0000-000076230000}"/>
    <cellStyle name="RED 18" xfId="9032" xr:uid="{00000000-0005-0000-0000-000077230000}"/>
    <cellStyle name="RED 19" xfId="9033" xr:uid="{00000000-0005-0000-0000-000078230000}"/>
    <cellStyle name="RED 2" xfId="9034" xr:uid="{00000000-0005-0000-0000-000079230000}"/>
    <cellStyle name="RED 2 2" xfId="9035" xr:uid="{00000000-0005-0000-0000-00007A230000}"/>
    <cellStyle name="RED 20" xfId="9036" xr:uid="{00000000-0005-0000-0000-00007B230000}"/>
    <cellStyle name="RED 21" xfId="9037" xr:uid="{00000000-0005-0000-0000-00007C230000}"/>
    <cellStyle name="RED 22" xfId="9038" xr:uid="{00000000-0005-0000-0000-00007D230000}"/>
    <cellStyle name="RED 23" xfId="9039" xr:uid="{00000000-0005-0000-0000-00007E230000}"/>
    <cellStyle name="RED 24" xfId="9040" xr:uid="{00000000-0005-0000-0000-00007F230000}"/>
    <cellStyle name="RED 3" xfId="9041" xr:uid="{00000000-0005-0000-0000-000080230000}"/>
    <cellStyle name="RED 4" xfId="9042" xr:uid="{00000000-0005-0000-0000-000081230000}"/>
    <cellStyle name="RED 5" xfId="9043" xr:uid="{00000000-0005-0000-0000-000082230000}"/>
    <cellStyle name="RED 6" xfId="9044" xr:uid="{00000000-0005-0000-0000-000083230000}"/>
    <cellStyle name="RED 7" xfId="9045" xr:uid="{00000000-0005-0000-0000-000084230000}"/>
    <cellStyle name="RED 8" xfId="9046" xr:uid="{00000000-0005-0000-0000-000085230000}"/>
    <cellStyle name="RED 9" xfId="9047" xr:uid="{00000000-0005-0000-0000-000086230000}"/>
    <cellStyle name="RED_04 07E Wild Horse Wind Expansion (C) (2)" xfId="9048" xr:uid="{00000000-0005-0000-0000-000087230000}"/>
    <cellStyle name="Report" xfId="9049" xr:uid="{00000000-0005-0000-0000-000088230000}"/>
    <cellStyle name="Report - Style5" xfId="9050" xr:uid="{00000000-0005-0000-0000-000089230000}"/>
    <cellStyle name="Report - Style6" xfId="9051" xr:uid="{00000000-0005-0000-0000-00008A230000}"/>
    <cellStyle name="Report - Style7" xfId="9052" xr:uid="{00000000-0005-0000-0000-00008B230000}"/>
    <cellStyle name="Report - Style8" xfId="9053" xr:uid="{00000000-0005-0000-0000-00008C230000}"/>
    <cellStyle name="Report 2" xfId="9054" xr:uid="{00000000-0005-0000-0000-00008D230000}"/>
    <cellStyle name="Report 2 2" xfId="9055" xr:uid="{00000000-0005-0000-0000-00008E230000}"/>
    <cellStyle name="Report 3" xfId="9056" xr:uid="{00000000-0005-0000-0000-00008F230000}"/>
    <cellStyle name="Report 4" xfId="9057" xr:uid="{00000000-0005-0000-0000-000090230000}"/>
    <cellStyle name="Report 5" xfId="9058" xr:uid="{00000000-0005-0000-0000-000091230000}"/>
    <cellStyle name="Report 6" xfId="9059" xr:uid="{00000000-0005-0000-0000-000092230000}"/>
    <cellStyle name="Report Bar" xfId="9060" xr:uid="{00000000-0005-0000-0000-000093230000}"/>
    <cellStyle name="Report Bar 2" xfId="9061" xr:uid="{00000000-0005-0000-0000-000094230000}"/>
    <cellStyle name="Report Bar 2 2" xfId="9062" xr:uid="{00000000-0005-0000-0000-000095230000}"/>
    <cellStyle name="Report Bar 3" xfId="9063" xr:uid="{00000000-0005-0000-0000-000096230000}"/>
    <cellStyle name="Report Bar 4" xfId="9064" xr:uid="{00000000-0005-0000-0000-000097230000}"/>
    <cellStyle name="Report Bar 5" xfId="9065" xr:uid="{00000000-0005-0000-0000-000098230000}"/>
    <cellStyle name="Report Bar_AURORA Total New" xfId="9066" xr:uid="{00000000-0005-0000-0000-000099230000}"/>
    <cellStyle name="Report Heading" xfId="9067" xr:uid="{00000000-0005-0000-0000-00009A230000}"/>
    <cellStyle name="Report Heading 2" xfId="9068" xr:uid="{00000000-0005-0000-0000-00009B230000}"/>
    <cellStyle name="Report Heading 3" xfId="9069" xr:uid="{00000000-0005-0000-0000-00009C230000}"/>
    <cellStyle name="Report Heading 3 2" xfId="9505" xr:uid="{00000000-0005-0000-0000-00009D230000}"/>
    <cellStyle name="Report Heading_Electric Rev Req Model (2009 GRC) Rebuttal" xfId="9070" xr:uid="{00000000-0005-0000-0000-00009E230000}"/>
    <cellStyle name="Report Percent" xfId="9071" xr:uid="{00000000-0005-0000-0000-00009F230000}"/>
    <cellStyle name="Report Percent 2" xfId="9072" xr:uid="{00000000-0005-0000-0000-0000A0230000}"/>
    <cellStyle name="Report Percent 2 2" xfId="9073" xr:uid="{00000000-0005-0000-0000-0000A1230000}"/>
    <cellStyle name="Report Percent 2 2 2" xfId="9074" xr:uid="{00000000-0005-0000-0000-0000A2230000}"/>
    <cellStyle name="Report Percent 2 3" xfId="9075" xr:uid="{00000000-0005-0000-0000-0000A3230000}"/>
    <cellStyle name="Report Percent 3" xfId="9076" xr:uid="{00000000-0005-0000-0000-0000A4230000}"/>
    <cellStyle name="Report Percent 3 2" xfId="9077" xr:uid="{00000000-0005-0000-0000-0000A5230000}"/>
    <cellStyle name="Report Percent 3 2 2" xfId="9078" xr:uid="{00000000-0005-0000-0000-0000A6230000}"/>
    <cellStyle name="Report Percent 3 3" xfId="9079" xr:uid="{00000000-0005-0000-0000-0000A7230000}"/>
    <cellStyle name="Report Percent 3 3 2" xfId="9080" xr:uid="{00000000-0005-0000-0000-0000A8230000}"/>
    <cellStyle name="Report Percent 3 4" xfId="9081" xr:uid="{00000000-0005-0000-0000-0000A9230000}"/>
    <cellStyle name="Report Percent 3 4 2" xfId="9082" xr:uid="{00000000-0005-0000-0000-0000AA230000}"/>
    <cellStyle name="Report Percent 4" xfId="9083" xr:uid="{00000000-0005-0000-0000-0000AB230000}"/>
    <cellStyle name="Report Percent 4 2" xfId="9084" xr:uid="{00000000-0005-0000-0000-0000AC230000}"/>
    <cellStyle name="Report Percent 5" xfId="9085" xr:uid="{00000000-0005-0000-0000-0000AD230000}"/>
    <cellStyle name="Report Percent 6" xfId="9086" xr:uid="{00000000-0005-0000-0000-0000AE230000}"/>
    <cellStyle name="Report Percent 7" xfId="9087" xr:uid="{00000000-0005-0000-0000-0000AF230000}"/>
    <cellStyle name="Report Percent_ACCOUNTS" xfId="9088" xr:uid="{00000000-0005-0000-0000-0000B0230000}"/>
    <cellStyle name="Report Unit Cost" xfId="9089" xr:uid="{00000000-0005-0000-0000-0000B1230000}"/>
    <cellStyle name="Report Unit Cost 2" xfId="9090" xr:uid="{00000000-0005-0000-0000-0000B2230000}"/>
    <cellStyle name="Report Unit Cost 2 2" xfId="9091" xr:uid="{00000000-0005-0000-0000-0000B3230000}"/>
    <cellStyle name="Report Unit Cost 2 2 2" xfId="9092" xr:uid="{00000000-0005-0000-0000-0000B4230000}"/>
    <cellStyle name="Report Unit Cost 2 3" xfId="9093" xr:uid="{00000000-0005-0000-0000-0000B5230000}"/>
    <cellStyle name="Report Unit Cost 3" xfId="9094" xr:uid="{00000000-0005-0000-0000-0000B6230000}"/>
    <cellStyle name="Report Unit Cost 3 2" xfId="9095" xr:uid="{00000000-0005-0000-0000-0000B7230000}"/>
    <cellStyle name="Report Unit Cost 3 2 2" xfId="9096" xr:uid="{00000000-0005-0000-0000-0000B8230000}"/>
    <cellStyle name="Report Unit Cost 3 3" xfId="9097" xr:uid="{00000000-0005-0000-0000-0000B9230000}"/>
    <cellStyle name="Report Unit Cost 3 3 2" xfId="9098" xr:uid="{00000000-0005-0000-0000-0000BA230000}"/>
    <cellStyle name="Report Unit Cost 3 4" xfId="9099" xr:uid="{00000000-0005-0000-0000-0000BB230000}"/>
    <cellStyle name="Report Unit Cost 3 4 2" xfId="9100" xr:uid="{00000000-0005-0000-0000-0000BC230000}"/>
    <cellStyle name="Report Unit Cost 4" xfId="9101" xr:uid="{00000000-0005-0000-0000-0000BD230000}"/>
    <cellStyle name="Report Unit Cost 4 2" xfId="9102" xr:uid="{00000000-0005-0000-0000-0000BE230000}"/>
    <cellStyle name="Report Unit Cost 5" xfId="9103" xr:uid="{00000000-0005-0000-0000-0000BF230000}"/>
    <cellStyle name="Report Unit Cost 6" xfId="9104" xr:uid="{00000000-0005-0000-0000-0000C0230000}"/>
    <cellStyle name="Report Unit Cost 7" xfId="9105" xr:uid="{00000000-0005-0000-0000-0000C1230000}"/>
    <cellStyle name="Report Unit Cost_ACCOUNTS" xfId="9106" xr:uid="{00000000-0005-0000-0000-0000C2230000}"/>
    <cellStyle name="Report_Adj Bench DR 3 for Initial Briefs (Electric)" xfId="9107" xr:uid="{00000000-0005-0000-0000-0000C3230000}"/>
    <cellStyle name="Reports" xfId="9108" xr:uid="{00000000-0005-0000-0000-0000C4230000}"/>
    <cellStyle name="Reports 2" xfId="9109" xr:uid="{00000000-0005-0000-0000-0000C5230000}"/>
    <cellStyle name="Reports 3" xfId="9110" xr:uid="{00000000-0005-0000-0000-0000C6230000}"/>
    <cellStyle name="Reports Total" xfId="9111" xr:uid="{00000000-0005-0000-0000-0000C7230000}"/>
    <cellStyle name="Reports Total 2" xfId="9112" xr:uid="{00000000-0005-0000-0000-0000C8230000}"/>
    <cellStyle name="Reports Total 2 2" xfId="9113" xr:uid="{00000000-0005-0000-0000-0000C9230000}"/>
    <cellStyle name="Reports Total 3" xfId="9114" xr:uid="{00000000-0005-0000-0000-0000CA230000}"/>
    <cellStyle name="Reports Total 4" xfId="9115" xr:uid="{00000000-0005-0000-0000-0000CB230000}"/>
    <cellStyle name="Reports Total 5" xfId="9116" xr:uid="{00000000-0005-0000-0000-0000CC230000}"/>
    <cellStyle name="Reports Total_AURORA Total New" xfId="9117" xr:uid="{00000000-0005-0000-0000-0000CD230000}"/>
    <cellStyle name="Reports Unit Cost Total" xfId="9118" xr:uid="{00000000-0005-0000-0000-0000CE230000}"/>
    <cellStyle name="Reports Unit Cost Total 2" xfId="9119" xr:uid="{00000000-0005-0000-0000-0000CF230000}"/>
    <cellStyle name="Reports Unit Cost Total 3" xfId="9120" xr:uid="{00000000-0005-0000-0000-0000D0230000}"/>
    <cellStyle name="Reports_14.21G &amp; 16.28E Incentive Pay" xfId="9121" xr:uid="{00000000-0005-0000-0000-0000D1230000}"/>
    <cellStyle name="RevList" xfId="9122" xr:uid="{00000000-0005-0000-0000-0000D2230000}"/>
    <cellStyle name="RevList 2" xfId="9123" xr:uid="{00000000-0005-0000-0000-0000D3230000}"/>
    <cellStyle name="round100" xfId="9124" xr:uid="{00000000-0005-0000-0000-0000D4230000}"/>
    <cellStyle name="round100 2" xfId="9125" xr:uid="{00000000-0005-0000-0000-0000D5230000}"/>
    <cellStyle name="round100 2 2" xfId="9126" xr:uid="{00000000-0005-0000-0000-0000D6230000}"/>
    <cellStyle name="round100 2 2 2" xfId="9127" xr:uid="{00000000-0005-0000-0000-0000D7230000}"/>
    <cellStyle name="round100 2 3" xfId="9128" xr:uid="{00000000-0005-0000-0000-0000D8230000}"/>
    <cellStyle name="round100 3" xfId="9129" xr:uid="{00000000-0005-0000-0000-0000D9230000}"/>
    <cellStyle name="round100 3 2" xfId="9130" xr:uid="{00000000-0005-0000-0000-0000DA230000}"/>
    <cellStyle name="round100 3 2 2" xfId="9131" xr:uid="{00000000-0005-0000-0000-0000DB230000}"/>
    <cellStyle name="round100 3 3" xfId="9132" xr:uid="{00000000-0005-0000-0000-0000DC230000}"/>
    <cellStyle name="round100 3 3 2" xfId="9133" xr:uid="{00000000-0005-0000-0000-0000DD230000}"/>
    <cellStyle name="round100 3 4" xfId="9134" xr:uid="{00000000-0005-0000-0000-0000DE230000}"/>
    <cellStyle name="round100 3 4 2" xfId="9135" xr:uid="{00000000-0005-0000-0000-0000DF230000}"/>
    <cellStyle name="round100 4" xfId="9136" xr:uid="{00000000-0005-0000-0000-0000E0230000}"/>
    <cellStyle name="round100 4 2" xfId="9137" xr:uid="{00000000-0005-0000-0000-0000E1230000}"/>
    <cellStyle name="round100 5" xfId="9138" xr:uid="{00000000-0005-0000-0000-0000E2230000}"/>
    <cellStyle name="round100 6" xfId="9139" xr:uid="{00000000-0005-0000-0000-0000E3230000}"/>
    <cellStyle name="round100 7" xfId="9140" xr:uid="{00000000-0005-0000-0000-0000E4230000}"/>
    <cellStyle name="SAPBEXaggData" xfId="9141" xr:uid="{00000000-0005-0000-0000-0000E5230000}"/>
    <cellStyle name="SAPBEXaggData 2" xfId="9142" xr:uid="{00000000-0005-0000-0000-0000E6230000}"/>
    <cellStyle name="SAPBEXaggData 3" xfId="9143" xr:uid="{00000000-0005-0000-0000-0000E7230000}"/>
    <cellStyle name="SAPBEXaggDataEmph" xfId="9144" xr:uid="{00000000-0005-0000-0000-0000E8230000}"/>
    <cellStyle name="SAPBEXaggDataEmph 2" xfId="9145" xr:uid="{00000000-0005-0000-0000-0000E9230000}"/>
    <cellStyle name="SAPBEXaggDataEmph 3" xfId="9146" xr:uid="{00000000-0005-0000-0000-0000EA230000}"/>
    <cellStyle name="SAPBEXaggItem" xfId="9147" xr:uid="{00000000-0005-0000-0000-0000EB230000}"/>
    <cellStyle name="SAPBEXaggItem 2" xfId="9148" xr:uid="{00000000-0005-0000-0000-0000EC230000}"/>
    <cellStyle name="SAPBEXaggItem 3" xfId="9149" xr:uid="{00000000-0005-0000-0000-0000ED230000}"/>
    <cellStyle name="SAPBEXaggItemX" xfId="9150" xr:uid="{00000000-0005-0000-0000-0000EE230000}"/>
    <cellStyle name="SAPBEXaggItemX 2" xfId="9151" xr:uid="{00000000-0005-0000-0000-0000EF230000}"/>
    <cellStyle name="SAPBEXaggItemX 3" xfId="9152" xr:uid="{00000000-0005-0000-0000-0000F0230000}"/>
    <cellStyle name="SAPBEXchaText" xfId="9153" xr:uid="{00000000-0005-0000-0000-0000F1230000}"/>
    <cellStyle name="SAPBEXchaText 2" xfId="9154" xr:uid="{00000000-0005-0000-0000-0000F2230000}"/>
    <cellStyle name="SAPBEXchaText 2 2" xfId="9155" xr:uid="{00000000-0005-0000-0000-0000F3230000}"/>
    <cellStyle name="SAPBEXchaText 2 2 2" xfId="9156" xr:uid="{00000000-0005-0000-0000-0000F4230000}"/>
    <cellStyle name="SAPBEXchaText 2 3" xfId="9157" xr:uid="{00000000-0005-0000-0000-0000F5230000}"/>
    <cellStyle name="SAPBEXchaText 3" xfId="9158" xr:uid="{00000000-0005-0000-0000-0000F6230000}"/>
    <cellStyle name="SAPBEXchaText 3 2" xfId="9159" xr:uid="{00000000-0005-0000-0000-0000F7230000}"/>
    <cellStyle name="SAPBEXchaText 3 2 2" xfId="9160" xr:uid="{00000000-0005-0000-0000-0000F8230000}"/>
    <cellStyle name="SAPBEXchaText 3 3" xfId="9161" xr:uid="{00000000-0005-0000-0000-0000F9230000}"/>
    <cellStyle name="SAPBEXchaText 3 3 2" xfId="9162" xr:uid="{00000000-0005-0000-0000-0000FA230000}"/>
    <cellStyle name="SAPBEXchaText 3 4" xfId="9163" xr:uid="{00000000-0005-0000-0000-0000FB230000}"/>
    <cellStyle name="SAPBEXchaText 3 4 2" xfId="9164" xr:uid="{00000000-0005-0000-0000-0000FC230000}"/>
    <cellStyle name="SAPBEXchaText 4" xfId="9165" xr:uid="{00000000-0005-0000-0000-0000FD230000}"/>
    <cellStyle name="SAPBEXchaText 4 2" xfId="9166" xr:uid="{00000000-0005-0000-0000-0000FE230000}"/>
    <cellStyle name="SAPBEXchaText 5" xfId="9167" xr:uid="{00000000-0005-0000-0000-0000FF230000}"/>
    <cellStyle name="SAPBEXchaText 6" xfId="9168" xr:uid="{00000000-0005-0000-0000-000000240000}"/>
    <cellStyle name="SAPBEXchaText 7" xfId="9169" xr:uid="{00000000-0005-0000-0000-000001240000}"/>
    <cellStyle name="SAPBEXchaText 8" xfId="9170" xr:uid="{00000000-0005-0000-0000-000002240000}"/>
    <cellStyle name="SAPBEXchaText 9" xfId="9171" xr:uid="{00000000-0005-0000-0000-000003240000}"/>
    <cellStyle name="SAPBEXexcBad7" xfId="9172" xr:uid="{00000000-0005-0000-0000-000004240000}"/>
    <cellStyle name="SAPBEXexcBad7 2" xfId="9173" xr:uid="{00000000-0005-0000-0000-000005240000}"/>
    <cellStyle name="SAPBEXexcBad7 3" xfId="9174" xr:uid="{00000000-0005-0000-0000-000006240000}"/>
    <cellStyle name="SAPBEXexcBad8" xfId="9175" xr:uid="{00000000-0005-0000-0000-000007240000}"/>
    <cellStyle name="SAPBEXexcBad8 2" xfId="9176" xr:uid="{00000000-0005-0000-0000-000008240000}"/>
    <cellStyle name="SAPBEXexcBad8 3" xfId="9177" xr:uid="{00000000-0005-0000-0000-000009240000}"/>
    <cellStyle name="SAPBEXexcBad9" xfId="9178" xr:uid="{00000000-0005-0000-0000-00000A240000}"/>
    <cellStyle name="SAPBEXexcBad9 2" xfId="9179" xr:uid="{00000000-0005-0000-0000-00000B240000}"/>
    <cellStyle name="SAPBEXexcBad9 3" xfId="9180" xr:uid="{00000000-0005-0000-0000-00000C240000}"/>
    <cellStyle name="SAPBEXexcCritical4" xfId="9181" xr:uid="{00000000-0005-0000-0000-00000D240000}"/>
    <cellStyle name="SAPBEXexcCritical4 2" xfId="9182" xr:uid="{00000000-0005-0000-0000-00000E240000}"/>
    <cellStyle name="SAPBEXexcCritical4 3" xfId="9183" xr:uid="{00000000-0005-0000-0000-00000F240000}"/>
    <cellStyle name="SAPBEXexcCritical5" xfId="9184" xr:uid="{00000000-0005-0000-0000-000010240000}"/>
    <cellStyle name="SAPBEXexcCritical5 2" xfId="9185" xr:uid="{00000000-0005-0000-0000-000011240000}"/>
    <cellStyle name="SAPBEXexcCritical5 3" xfId="9186" xr:uid="{00000000-0005-0000-0000-000012240000}"/>
    <cellStyle name="SAPBEXexcCritical6" xfId="9187" xr:uid="{00000000-0005-0000-0000-000013240000}"/>
    <cellStyle name="SAPBEXexcCritical6 2" xfId="9188" xr:uid="{00000000-0005-0000-0000-000014240000}"/>
    <cellStyle name="SAPBEXexcCritical6 3" xfId="9189" xr:uid="{00000000-0005-0000-0000-000015240000}"/>
    <cellStyle name="SAPBEXexcGood1" xfId="9190" xr:uid="{00000000-0005-0000-0000-000016240000}"/>
    <cellStyle name="SAPBEXexcGood1 2" xfId="9191" xr:uid="{00000000-0005-0000-0000-000017240000}"/>
    <cellStyle name="SAPBEXexcGood1 3" xfId="9192" xr:uid="{00000000-0005-0000-0000-000018240000}"/>
    <cellStyle name="SAPBEXexcGood2" xfId="9193" xr:uid="{00000000-0005-0000-0000-000019240000}"/>
    <cellStyle name="SAPBEXexcGood2 2" xfId="9194" xr:uid="{00000000-0005-0000-0000-00001A240000}"/>
    <cellStyle name="SAPBEXexcGood2 3" xfId="9195" xr:uid="{00000000-0005-0000-0000-00001B240000}"/>
    <cellStyle name="SAPBEXexcGood3" xfId="9196" xr:uid="{00000000-0005-0000-0000-00001C240000}"/>
    <cellStyle name="SAPBEXexcGood3 2" xfId="9197" xr:uid="{00000000-0005-0000-0000-00001D240000}"/>
    <cellStyle name="SAPBEXexcGood3 3" xfId="9198" xr:uid="{00000000-0005-0000-0000-00001E240000}"/>
    <cellStyle name="SAPBEXfilterDrill" xfId="9199" xr:uid="{00000000-0005-0000-0000-00001F240000}"/>
    <cellStyle name="SAPBEXfilterDrill 2" xfId="9200" xr:uid="{00000000-0005-0000-0000-000020240000}"/>
    <cellStyle name="SAPBEXfilterDrill 3" xfId="9201" xr:uid="{00000000-0005-0000-0000-000021240000}"/>
    <cellStyle name="SAPBEXfilterDrill 4" xfId="9202" xr:uid="{00000000-0005-0000-0000-000022240000}"/>
    <cellStyle name="SAPBEXfilterItem" xfId="9203" xr:uid="{00000000-0005-0000-0000-000023240000}"/>
    <cellStyle name="SAPBEXfilterItem 2" xfId="9204" xr:uid="{00000000-0005-0000-0000-000024240000}"/>
    <cellStyle name="SAPBEXfilterItem 3" xfId="9205" xr:uid="{00000000-0005-0000-0000-000025240000}"/>
    <cellStyle name="SAPBEXfilterText" xfId="9206" xr:uid="{00000000-0005-0000-0000-000026240000}"/>
    <cellStyle name="SAPBEXfilterText 2" xfId="9207" xr:uid="{00000000-0005-0000-0000-000027240000}"/>
    <cellStyle name="SAPBEXfilterText 3" xfId="9208" xr:uid="{00000000-0005-0000-0000-000028240000}"/>
    <cellStyle name="SAPBEXformats" xfId="9209" xr:uid="{00000000-0005-0000-0000-000029240000}"/>
    <cellStyle name="SAPBEXformats 2" xfId="9210" xr:uid="{00000000-0005-0000-0000-00002A240000}"/>
    <cellStyle name="SAPBEXformats 2 2" xfId="9211" xr:uid="{00000000-0005-0000-0000-00002B240000}"/>
    <cellStyle name="SAPBEXformats 3" xfId="9212" xr:uid="{00000000-0005-0000-0000-00002C240000}"/>
    <cellStyle name="SAPBEXformats 4" xfId="9213" xr:uid="{00000000-0005-0000-0000-00002D240000}"/>
    <cellStyle name="SAPBEXheaderItem" xfId="9214" xr:uid="{00000000-0005-0000-0000-00002E240000}"/>
    <cellStyle name="SAPBEXheaderItem 2" xfId="9215" xr:uid="{00000000-0005-0000-0000-00002F240000}"/>
    <cellStyle name="SAPBEXheaderItem 3" xfId="9216" xr:uid="{00000000-0005-0000-0000-000030240000}"/>
    <cellStyle name="SAPBEXheaderItem 4" xfId="9217" xr:uid="{00000000-0005-0000-0000-000031240000}"/>
    <cellStyle name="SAPBEXheaderText" xfId="9218" xr:uid="{00000000-0005-0000-0000-000032240000}"/>
    <cellStyle name="SAPBEXheaderText 2" xfId="9219" xr:uid="{00000000-0005-0000-0000-000033240000}"/>
    <cellStyle name="SAPBEXheaderText 3" xfId="9220" xr:uid="{00000000-0005-0000-0000-000034240000}"/>
    <cellStyle name="SAPBEXheaderText 4" xfId="9221" xr:uid="{00000000-0005-0000-0000-000035240000}"/>
    <cellStyle name="SAPBEXHLevel0" xfId="9222" xr:uid="{00000000-0005-0000-0000-000036240000}"/>
    <cellStyle name="SAPBEXHLevel0 2" xfId="9223" xr:uid="{00000000-0005-0000-0000-000037240000}"/>
    <cellStyle name="SAPBEXHLevel0 2 2" xfId="9224" xr:uid="{00000000-0005-0000-0000-000038240000}"/>
    <cellStyle name="SAPBEXHLevel0 3" xfId="9225" xr:uid="{00000000-0005-0000-0000-000039240000}"/>
    <cellStyle name="SAPBEXHLevel0 4" xfId="9226" xr:uid="{00000000-0005-0000-0000-00003A240000}"/>
    <cellStyle name="SAPBEXHLevel0X" xfId="9227" xr:uid="{00000000-0005-0000-0000-00003B240000}"/>
    <cellStyle name="SAPBEXHLevel0X 2" xfId="9228" xr:uid="{00000000-0005-0000-0000-00003C240000}"/>
    <cellStyle name="SAPBEXHLevel0X 2 2" xfId="9229" xr:uid="{00000000-0005-0000-0000-00003D240000}"/>
    <cellStyle name="SAPBEXHLevel0X 2 2 2" xfId="9230" xr:uid="{00000000-0005-0000-0000-00003E240000}"/>
    <cellStyle name="SAPBEXHLevel0X 2 3" xfId="9231" xr:uid="{00000000-0005-0000-0000-00003F240000}"/>
    <cellStyle name="SAPBEXHLevel0X 3" xfId="9232" xr:uid="{00000000-0005-0000-0000-000040240000}"/>
    <cellStyle name="SAPBEXHLevel0X 3 2" xfId="9233" xr:uid="{00000000-0005-0000-0000-000041240000}"/>
    <cellStyle name="SAPBEXHLevel0X 3 2 2" xfId="9234" xr:uid="{00000000-0005-0000-0000-000042240000}"/>
    <cellStyle name="SAPBEXHLevel0X 3 3" xfId="9235" xr:uid="{00000000-0005-0000-0000-000043240000}"/>
    <cellStyle name="SAPBEXHLevel0X 3 3 2" xfId="9236" xr:uid="{00000000-0005-0000-0000-000044240000}"/>
    <cellStyle name="SAPBEXHLevel0X 3 4" xfId="9237" xr:uid="{00000000-0005-0000-0000-000045240000}"/>
    <cellStyle name="SAPBEXHLevel0X 3 4 2" xfId="9238" xr:uid="{00000000-0005-0000-0000-000046240000}"/>
    <cellStyle name="SAPBEXHLevel0X 4" xfId="9239" xr:uid="{00000000-0005-0000-0000-000047240000}"/>
    <cellStyle name="SAPBEXHLevel0X 4 2" xfId="9240" xr:uid="{00000000-0005-0000-0000-000048240000}"/>
    <cellStyle name="SAPBEXHLevel0X 5" xfId="9241" xr:uid="{00000000-0005-0000-0000-000049240000}"/>
    <cellStyle name="SAPBEXHLevel0X 6" xfId="9242" xr:uid="{00000000-0005-0000-0000-00004A240000}"/>
    <cellStyle name="SAPBEXHLevel0X 7" xfId="9243" xr:uid="{00000000-0005-0000-0000-00004B240000}"/>
    <cellStyle name="SAPBEXHLevel0X 8" xfId="9244" xr:uid="{00000000-0005-0000-0000-00004C240000}"/>
    <cellStyle name="SAPBEXHLevel1" xfId="9245" xr:uid="{00000000-0005-0000-0000-00004D240000}"/>
    <cellStyle name="SAPBEXHLevel1 2" xfId="9246" xr:uid="{00000000-0005-0000-0000-00004E240000}"/>
    <cellStyle name="SAPBEXHLevel1 2 2" xfId="9247" xr:uid="{00000000-0005-0000-0000-00004F240000}"/>
    <cellStyle name="SAPBEXHLevel1 3" xfId="9248" xr:uid="{00000000-0005-0000-0000-000050240000}"/>
    <cellStyle name="SAPBEXHLevel1 4" xfId="9249" xr:uid="{00000000-0005-0000-0000-000051240000}"/>
    <cellStyle name="SAPBEXHLevel1X" xfId="9250" xr:uid="{00000000-0005-0000-0000-000052240000}"/>
    <cellStyle name="SAPBEXHLevel1X 2" xfId="9251" xr:uid="{00000000-0005-0000-0000-000053240000}"/>
    <cellStyle name="SAPBEXHLevel1X 2 2" xfId="9252" xr:uid="{00000000-0005-0000-0000-000054240000}"/>
    <cellStyle name="SAPBEXHLevel1X 3" xfId="9253" xr:uid="{00000000-0005-0000-0000-000055240000}"/>
    <cellStyle name="SAPBEXHLevel1X 4" xfId="9254" xr:uid="{00000000-0005-0000-0000-000056240000}"/>
    <cellStyle name="SAPBEXHLevel2" xfId="9255" xr:uid="{00000000-0005-0000-0000-000057240000}"/>
    <cellStyle name="SAPBEXHLevel2 2" xfId="9256" xr:uid="{00000000-0005-0000-0000-000058240000}"/>
    <cellStyle name="SAPBEXHLevel2 2 2" xfId="9257" xr:uid="{00000000-0005-0000-0000-000059240000}"/>
    <cellStyle name="SAPBEXHLevel2 3" xfId="9258" xr:uid="{00000000-0005-0000-0000-00005A240000}"/>
    <cellStyle name="SAPBEXHLevel2 4" xfId="9259" xr:uid="{00000000-0005-0000-0000-00005B240000}"/>
    <cellStyle name="SAPBEXHLevel2X" xfId="9260" xr:uid="{00000000-0005-0000-0000-00005C240000}"/>
    <cellStyle name="SAPBEXHLevel2X 2" xfId="9261" xr:uid="{00000000-0005-0000-0000-00005D240000}"/>
    <cellStyle name="SAPBEXHLevel2X 2 2" xfId="9262" xr:uid="{00000000-0005-0000-0000-00005E240000}"/>
    <cellStyle name="SAPBEXHLevel2X 3" xfId="9263" xr:uid="{00000000-0005-0000-0000-00005F240000}"/>
    <cellStyle name="SAPBEXHLevel2X 4" xfId="9264" xr:uid="{00000000-0005-0000-0000-000060240000}"/>
    <cellStyle name="SAPBEXHLevel3" xfId="9265" xr:uid="{00000000-0005-0000-0000-000061240000}"/>
    <cellStyle name="SAPBEXHLevel3 2" xfId="9266" xr:uid="{00000000-0005-0000-0000-000062240000}"/>
    <cellStyle name="SAPBEXHLevel3 2 2" xfId="9267" xr:uid="{00000000-0005-0000-0000-000063240000}"/>
    <cellStyle name="SAPBEXHLevel3 3" xfId="9268" xr:uid="{00000000-0005-0000-0000-000064240000}"/>
    <cellStyle name="SAPBEXHLevel3 4" xfId="9269" xr:uid="{00000000-0005-0000-0000-000065240000}"/>
    <cellStyle name="SAPBEXHLevel3X" xfId="9270" xr:uid="{00000000-0005-0000-0000-000066240000}"/>
    <cellStyle name="SAPBEXHLevel3X 2" xfId="9271" xr:uid="{00000000-0005-0000-0000-000067240000}"/>
    <cellStyle name="SAPBEXHLevel3X 2 2" xfId="9272" xr:uid="{00000000-0005-0000-0000-000068240000}"/>
    <cellStyle name="SAPBEXHLevel3X 3" xfId="9273" xr:uid="{00000000-0005-0000-0000-000069240000}"/>
    <cellStyle name="SAPBEXHLevel3X 4" xfId="9274" xr:uid="{00000000-0005-0000-0000-00006A240000}"/>
    <cellStyle name="SAPBEXinputData" xfId="9275" xr:uid="{00000000-0005-0000-0000-00006B240000}"/>
    <cellStyle name="SAPBEXinputData 2" xfId="9276" xr:uid="{00000000-0005-0000-0000-00006C240000}"/>
    <cellStyle name="SAPBEXinputData 2 2" xfId="9277" xr:uid="{00000000-0005-0000-0000-00006D240000}"/>
    <cellStyle name="SAPBEXinputData 3" xfId="9278" xr:uid="{00000000-0005-0000-0000-00006E240000}"/>
    <cellStyle name="SAPBEXItemHeader" xfId="9279" xr:uid="{00000000-0005-0000-0000-00006F240000}"/>
    <cellStyle name="SAPBEXresData" xfId="9280" xr:uid="{00000000-0005-0000-0000-000070240000}"/>
    <cellStyle name="SAPBEXresData 2" xfId="9281" xr:uid="{00000000-0005-0000-0000-000071240000}"/>
    <cellStyle name="SAPBEXresData 3" xfId="9282" xr:uid="{00000000-0005-0000-0000-000072240000}"/>
    <cellStyle name="SAPBEXresDataEmph" xfId="9283" xr:uid="{00000000-0005-0000-0000-000073240000}"/>
    <cellStyle name="SAPBEXresDataEmph 2" xfId="9284" xr:uid="{00000000-0005-0000-0000-000074240000}"/>
    <cellStyle name="SAPBEXresDataEmph 3" xfId="9285" xr:uid="{00000000-0005-0000-0000-000075240000}"/>
    <cellStyle name="SAPBEXresItem" xfId="9286" xr:uid="{00000000-0005-0000-0000-000076240000}"/>
    <cellStyle name="SAPBEXresItem 2" xfId="9287" xr:uid="{00000000-0005-0000-0000-000077240000}"/>
    <cellStyle name="SAPBEXresItem 3" xfId="9288" xr:uid="{00000000-0005-0000-0000-000078240000}"/>
    <cellStyle name="SAPBEXresItemX" xfId="9289" xr:uid="{00000000-0005-0000-0000-000079240000}"/>
    <cellStyle name="SAPBEXresItemX 2" xfId="9290" xr:uid="{00000000-0005-0000-0000-00007A240000}"/>
    <cellStyle name="SAPBEXresItemX 3" xfId="9291" xr:uid="{00000000-0005-0000-0000-00007B240000}"/>
    <cellStyle name="SAPBEXstdData" xfId="9292" xr:uid="{00000000-0005-0000-0000-00007C240000}"/>
    <cellStyle name="SAPBEXstdData 2" xfId="9293" xr:uid="{00000000-0005-0000-0000-00007D240000}"/>
    <cellStyle name="SAPBEXstdData 3" xfId="9294" xr:uid="{00000000-0005-0000-0000-00007E240000}"/>
    <cellStyle name="SAPBEXstdData 4" xfId="9295" xr:uid="{00000000-0005-0000-0000-00007F240000}"/>
    <cellStyle name="SAPBEXstdDataEmph" xfId="9296" xr:uid="{00000000-0005-0000-0000-000080240000}"/>
    <cellStyle name="SAPBEXstdDataEmph 2" xfId="9297" xr:uid="{00000000-0005-0000-0000-000081240000}"/>
    <cellStyle name="SAPBEXstdDataEmph 3" xfId="9298" xr:uid="{00000000-0005-0000-0000-000082240000}"/>
    <cellStyle name="SAPBEXstdItem" xfId="9299" xr:uid="{00000000-0005-0000-0000-000083240000}"/>
    <cellStyle name="SAPBEXstdItem 2" xfId="9300" xr:uid="{00000000-0005-0000-0000-000084240000}"/>
    <cellStyle name="SAPBEXstdItem 2 2" xfId="9301" xr:uid="{00000000-0005-0000-0000-000085240000}"/>
    <cellStyle name="SAPBEXstdItem 2 2 2" xfId="9302" xr:uid="{00000000-0005-0000-0000-000086240000}"/>
    <cellStyle name="SAPBEXstdItem 2 3" xfId="9303" xr:uid="{00000000-0005-0000-0000-000087240000}"/>
    <cellStyle name="SAPBEXstdItem 3" xfId="9304" xr:uid="{00000000-0005-0000-0000-000088240000}"/>
    <cellStyle name="SAPBEXstdItem 3 2" xfId="9305" xr:uid="{00000000-0005-0000-0000-000089240000}"/>
    <cellStyle name="SAPBEXstdItem 3 2 2" xfId="9306" xr:uid="{00000000-0005-0000-0000-00008A240000}"/>
    <cellStyle name="SAPBEXstdItem 3 3" xfId="9307" xr:uid="{00000000-0005-0000-0000-00008B240000}"/>
    <cellStyle name="SAPBEXstdItem 3 3 2" xfId="9308" xr:uid="{00000000-0005-0000-0000-00008C240000}"/>
    <cellStyle name="SAPBEXstdItem 3 4" xfId="9309" xr:uid="{00000000-0005-0000-0000-00008D240000}"/>
    <cellStyle name="SAPBEXstdItem 3 4 2" xfId="9310" xr:uid="{00000000-0005-0000-0000-00008E240000}"/>
    <cellStyle name="SAPBEXstdItem 4" xfId="9311" xr:uid="{00000000-0005-0000-0000-00008F240000}"/>
    <cellStyle name="SAPBEXstdItem 4 2" xfId="9312" xr:uid="{00000000-0005-0000-0000-000090240000}"/>
    <cellStyle name="SAPBEXstdItem 5" xfId="9313" xr:uid="{00000000-0005-0000-0000-000091240000}"/>
    <cellStyle name="SAPBEXstdItem 6" xfId="9314" xr:uid="{00000000-0005-0000-0000-000092240000}"/>
    <cellStyle name="SAPBEXstdItem 7" xfId="9315" xr:uid="{00000000-0005-0000-0000-000093240000}"/>
    <cellStyle name="SAPBEXstdItem 8" xfId="9316" xr:uid="{00000000-0005-0000-0000-000094240000}"/>
    <cellStyle name="SAPBEXstdItemX" xfId="9317" xr:uid="{00000000-0005-0000-0000-000095240000}"/>
    <cellStyle name="SAPBEXstdItemX 2" xfId="9318" xr:uid="{00000000-0005-0000-0000-000096240000}"/>
    <cellStyle name="SAPBEXstdItemX 2 2" xfId="9319" xr:uid="{00000000-0005-0000-0000-000097240000}"/>
    <cellStyle name="SAPBEXstdItemX 2 2 2" xfId="9320" xr:uid="{00000000-0005-0000-0000-000098240000}"/>
    <cellStyle name="SAPBEXstdItemX 2 3" xfId="9321" xr:uid="{00000000-0005-0000-0000-000099240000}"/>
    <cellStyle name="SAPBEXstdItemX 3" xfId="9322" xr:uid="{00000000-0005-0000-0000-00009A240000}"/>
    <cellStyle name="SAPBEXstdItemX 3 2" xfId="9323" xr:uid="{00000000-0005-0000-0000-00009B240000}"/>
    <cellStyle name="SAPBEXstdItemX 3 2 2" xfId="9324" xr:uid="{00000000-0005-0000-0000-00009C240000}"/>
    <cellStyle name="SAPBEXstdItemX 3 3" xfId="9325" xr:uid="{00000000-0005-0000-0000-00009D240000}"/>
    <cellStyle name="SAPBEXstdItemX 3 3 2" xfId="9326" xr:uid="{00000000-0005-0000-0000-00009E240000}"/>
    <cellStyle name="SAPBEXstdItemX 3 4" xfId="9327" xr:uid="{00000000-0005-0000-0000-00009F240000}"/>
    <cellStyle name="SAPBEXstdItemX 3 4 2" xfId="9328" xr:uid="{00000000-0005-0000-0000-0000A0240000}"/>
    <cellStyle name="SAPBEXstdItemX 4" xfId="9329" xr:uid="{00000000-0005-0000-0000-0000A1240000}"/>
    <cellStyle name="SAPBEXstdItemX 4 2" xfId="9330" xr:uid="{00000000-0005-0000-0000-0000A2240000}"/>
    <cellStyle name="SAPBEXstdItemX 5" xfId="9331" xr:uid="{00000000-0005-0000-0000-0000A3240000}"/>
    <cellStyle name="SAPBEXstdItemX 6" xfId="9332" xr:uid="{00000000-0005-0000-0000-0000A4240000}"/>
    <cellStyle name="SAPBEXstdItemX 7" xfId="9333" xr:uid="{00000000-0005-0000-0000-0000A5240000}"/>
    <cellStyle name="SAPBEXstdItemX 8" xfId="9334" xr:uid="{00000000-0005-0000-0000-0000A6240000}"/>
    <cellStyle name="SAPBEXtitle" xfId="9335" xr:uid="{00000000-0005-0000-0000-0000A7240000}"/>
    <cellStyle name="SAPBEXtitle 2" xfId="9336" xr:uid="{00000000-0005-0000-0000-0000A8240000}"/>
    <cellStyle name="SAPBEXtitle 3" xfId="9337" xr:uid="{00000000-0005-0000-0000-0000A9240000}"/>
    <cellStyle name="SAPBEXunassignedItem" xfId="9338" xr:uid="{00000000-0005-0000-0000-0000AA240000}"/>
    <cellStyle name="SAPBEXundefined" xfId="9339" xr:uid="{00000000-0005-0000-0000-0000AB240000}"/>
    <cellStyle name="SAPBEXundefined 2" xfId="9340" xr:uid="{00000000-0005-0000-0000-0000AC240000}"/>
    <cellStyle name="SAPBEXundefined 3" xfId="9341" xr:uid="{00000000-0005-0000-0000-0000AD240000}"/>
    <cellStyle name="shade" xfId="9342" xr:uid="{00000000-0005-0000-0000-0000AE240000}"/>
    <cellStyle name="shade 2" xfId="9343" xr:uid="{00000000-0005-0000-0000-0000AF240000}"/>
    <cellStyle name="shade 2 2" xfId="9344" xr:uid="{00000000-0005-0000-0000-0000B0240000}"/>
    <cellStyle name="shade 2 2 2" xfId="9345" xr:uid="{00000000-0005-0000-0000-0000B1240000}"/>
    <cellStyle name="shade 2 3" xfId="9346" xr:uid="{00000000-0005-0000-0000-0000B2240000}"/>
    <cellStyle name="shade 3" xfId="9347" xr:uid="{00000000-0005-0000-0000-0000B3240000}"/>
    <cellStyle name="shade 3 2" xfId="9348" xr:uid="{00000000-0005-0000-0000-0000B4240000}"/>
    <cellStyle name="shade 3 2 2" xfId="9349" xr:uid="{00000000-0005-0000-0000-0000B5240000}"/>
    <cellStyle name="shade 3 3" xfId="9350" xr:uid="{00000000-0005-0000-0000-0000B6240000}"/>
    <cellStyle name="shade 3 3 2" xfId="9351" xr:uid="{00000000-0005-0000-0000-0000B7240000}"/>
    <cellStyle name="shade 3 4" xfId="9352" xr:uid="{00000000-0005-0000-0000-0000B8240000}"/>
    <cellStyle name="shade 3 4 2" xfId="9353" xr:uid="{00000000-0005-0000-0000-0000B9240000}"/>
    <cellStyle name="shade 4" xfId="9354" xr:uid="{00000000-0005-0000-0000-0000BA240000}"/>
    <cellStyle name="shade 4 2" xfId="9355" xr:uid="{00000000-0005-0000-0000-0000BB240000}"/>
    <cellStyle name="shade 5" xfId="9356" xr:uid="{00000000-0005-0000-0000-0000BC240000}"/>
    <cellStyle name="shade 6" xfId="9357" xr:uid="{00000000-0005-0000-0000-0000BD240000}"/>
    <cellStyle name="shade 7" xfId="9358" xr:uid="{00000000-0005-0000-0000-0000BE240000}"/>
    <cellStyle name="shade_ACCOUNTS" xfId="9359" xr:uid="{00000000-0005-0000-0000-0000BF240000}"/>
    <cellStyle name="Sheet Title" xfId="9360" xr:uid="{00000000-0005-0000-0000-0000C0240000}"/>
    <cellStyle name="StmtTtl1" xfId="9361" xr:uid="{00000000-0005-0000-0000-0000C1240000}"/>
    <cellStyle name="StmtTtl1 2" xfId="9362" xr:uid="{00000000-0005-0000-0000-0000C2240000}"/>
    <cellStyle name="StmtTtl1 2 2" xfId="9363" xr:uid="{00000000-0005-0000-0000-0000C3240000}"/>
    <cellStyle name="StmtTtl1 2 3" xfId="9364" xr:uid="{00000000-0005-0000-0000-0000C4240000}"/>
    <cellStyle name="StmtTtl1 2 4" xfId="9365" xr:uid="{00000000-0005-0000-0000-0000C5240000}"/>
    <cellStyle name="StmtTtl1 3" xfId="9366" xr:uid="{00000000-0005-0000-0000-0000C6240000}"/>
    <cellStyle name="StmtTtl1 3 2" xfId="9367" xr:uid="{00000000-0005-0000-0000-0000C7240000}"/>
    <cellStyle name="StmtTtl1 3 3" xfId="9368" xr:uid="{00000000-0005-0000-0000-0000C8240000}"/>
    <cellStyle name="StmtTtl1 3 4" xfId="9369" xr:uid="{00000000-0005-0000-0000-0000C9240000}"/>
    <cellStyle name="StmtTtl1 4" xfId="9370" xr:uid="{00000000-0005-0000-0000-0000CA240000}"/>
    <cellStyle name="StmtTtl1 4 2" xfId="9371" xr:uid="{00000000-0005-0000-0000-0000CB240000}"/>
    <cellStyle name="StmtTtl1 4 3" xfId="9372" xr:uid="{00000000-0005-0000-0000-0000CC240000}"/>
    <cellStyle name="StmtTtl1 4 4" xfId="9373" xr:uid="{00000000-0005-0000-0000-0000CD240000}"/>
    <cellStyle name="StmtTtl1 5" xfId="9374" xr:uid="{00000000-0005-0000-0000-0000CE240000}"/>
    <cellStyle name="StmtTtl1 5 2" xfId="9375" xr:uid="{00000000-0005-0000-0000-0000CF240000}"/>
    <cellStyle name="StmtTtl1 6" xfId="9376" xr:uid="{00000000-0005-0000-0000-0000D0240000}"/>
    <cellStyle name="StmtTtl1 6 2" xfId="9377" xr:uid="{00000000-0005-0000-0000-0000D1240000}"/>
    <cellStyle name="StmtTtl1 7" xfId="9378" xr:uid="{00000000-0005-0000-0000-0000D2240000}"/>
    <cellStyle name="StmtTtl1 8" xfId="9379" xr:uid="{00000000-0005-0000-0000-0000D3240000}"/>
    <cellStyle name="StmtTtl1_(C) WHE Proforma with ITC cash grant 10 Yr Amort_for deferral_102809" xfId="9380" xr:uid="{00000000-0005-0000-0000-0000D4240000}"/>
    <cellStyle name="StmtTtl2" xfId="9381" xr:uid="{00000000-0005-0000-0000-0000D5240000}"/>
    <cellStyle name="StmtTtl2 2" xfId="9382" xr:uid="{00000000-0005-0000-0000-0000D6240000}"/>
    <cellStyle name="StmtTtl2 2 2" xfId="9383" xr:uid="{00000000-0005-0000-0000-0000D7240000}"/>
    <cellStyle name="StmtTtl2 3" xfId="9384" xr:uid="{00000000-0005-0000-0000-0000D8240000}"/>
    <cellStyle name="StmtTtl2 3 2" xfId="9385" xr:uid="{00000000-0005-0000-0000-0000D9240000}"/>
    <cellStyle name="StmtTtl2 4" xfId="9386" xr:uid="{00000000-0005-0000-0000-0000DA240000}"/>
    <cellStyle name="StmtTtl2 5" xfId="9387" xr:uid="{00000000-0005-0000-0000-0000DB240000}"/>
    <cellStyle name="StmtTtl2 6" xfId="9388" xr:uid="{00000000-0005-0000-0000-0000DC240000}"/>
    <cellStyle name="StmtTtl2 7" xfId="9389" xr:uid="{00000000-0005-0000-0000-0000DD240000}"/>
    <cellStyle name="StmtTtl2 8" xfId="9390" xr:uid="{00000000-0005-0000-0000-0000DE240000}"/>
    <cellStyle name="StmtTtl2 9" xfId="9391" xr:uid="{00000000-0005-0000-0000-0000DF240000}"/>
    <cellStyle name="StmtTtl2_4.32E Depreciation Study Robs file" xfId="9392" xr:uid="{00000000-0005-0000-0000-0000E0240000}"/>
    <cellStyle name="STYL1 - Style1" xfId="9393" xr:uid="{00000000-0005-0000-0000-0000E1240000}"/>
    <cellStyle name="STYL1 - Style1 2" xfId="9394" xr:uid="{00000000-0005-0000-0000-0000E2240000}"/>
    <cellStyle name="Style 1" xfId="9395" xr:uid="{00000000-0005-0000-0000-0000E3240000}"/>
    <cellStyle name="Style 1 10" xfId="9396" xr:uid="{00000000-0005-0000-0000-0000E4240000}"/>
    <cellStyle name="Style 1 11" xfId="9397" xr:uid="{00000000-0005-0000-0000-0000E5240000}"/>
    <cellStyle name="Style 1 2" xfId="9398" xr:uid="{00000000-0005-0000-0000-0000E6240000}"/>
    <cellStyle name="Style 1 2 2" xfId="9399" xr:uid="{00000000-0005-0000-0000-0000E7240000}"/>
    <cellStyle name="Style 1 2 2 2" xfId="9400" xr:uid="{00000000-0005-0000-0000-0000E8240000}"/>
    <cellStyle name="Style 1 2 3" xfId="9401" xr:uid="{00000000-0005-0000-0000-0000E9240000}"/>
    <cellStyle name="Style 1 2 4" xfId="9402" xr:uid="{00000000-0005-0000-0000-0000EA240000}"/>
    <cellStyle name="Style 1 2 5" xfId="9403" xr:uid="{00000000-0005-0000-0000-0000EB240000}"/>
    <cellStyle name="Style 1 2 6" xfId="9404" xr:uid="{00000000-0005-0000-0000-0000EC240000}"/>
    <cellStyle name="Style 1 2_Chelan PUD Power Costs (8-10)" xfId="9405" xr:uid="{00000000-0005-0000-0000-0000ED240000}"/>
    <cellStyle name="Style 1 3" xfId="9406" xr:uid="{00000000-0005-0000-0000-0000EE240000}"/>
    <cellStyle name="Style 1 3 2" xfId="9407" xr:uid="{00000000-0005-0000-0000-0000EF240000}"/>
    <cellStyle name="Style 1 3 2 2" xfId="9408" xr:uid="{00000000-0005-0000-0000-0000F0240000}"/>
    <cellStyle name="Style 1 3 2 3" xfId="9409" xr:uid="{00000000-0005-0000-0000-0000F1240000}"/>
    <cellStyle name="Style 1 3 3" xfId="9410" xr:uid="{00000000-0005-0000-0000-0000F2240000}"/>
    <cellStyle name="Style 1 3 3 2" xfId="9411" xr:uid="{00000000-0005-0000-0000-0000F3240000}"/>
    <cellStyle name="Style 1 3 4" xfId="9412" xr:uid="{00000000-0005-0000-0000-0000F4240000}"/>
    <cellStyle name="Style 1 3 5" xfId="9413" xr:uid="{00000000-0005-0000-0000-0000F5240000}"/>
    <cellStyle name="Style 1 4" xfId="9414" xr:uid="{00000000-0005-0000-0000-0000F6240000}"/>
    <cellStyle name="Style 1 4 2" xfId="9415" xr:uid="{00000000-0005-0000-0000-0000F7240000}"/>
    <cellStyle name="Style 1 4 2 2" xfId="9416" xr:uid="{00000000-0005-0000-0000-0000F8240000}"/>
    <cellStyle name="Style 1 4 3" xfId="9417" xr:uid="{00000000-0005-0000-0000-0000F9240000}"/>
    <cellStyle name="Style 1 4 4" xfId="9418" xr:uid="{00000000-0005-0000-0000-0000FA240000}"/>
    <cellStyle name="Style 1 5" xfId="9419" xr:uid="{00000000-0005-0000-0000-0000FB240000}"/>
    <cellStyle name="Style 1 5 2" xfId="9420" xr:uid="{00000000-0005-0000-0000-0000FC240000}"/>
    <cellStyle name="Style 1 5 2 2" xfId="9421" xr:uid="{00000000-0005-0000-0000-0000FD240000}"/>
    <cellStyle name="Style 1 5 3" xfId="9422" xr:uid="{00000000-0005-0000-0000-0000FE240000}"/>
    <cellStyle name="Style 1 5 4" xfId="9423" xr:uid="{00000000-0005-0000-0000-0000FF240000}"/>
    <cellStyle name="Style 1 6" xfId="9424" xr:uid="{00000000-0005-0000-0000-000000250000}"/>
    <cellStyle name="Style 1 6 2" xfId="9425" xr:uid="{00000000-0005-0000-0000-000001250000}"/>
    <cellStyle name="Style 1 6 2 2" xfId="9426" xr:uid="{00000000-0005-0000-0000-000002250000}"/>
    <cellStyle name="Style 1 6 2 3" xfId="9427" xr:uid="{00000000-0005-0000-0000-000003250000}"/>
    <cellStyle name="Style 1 6 3" xfId="9428" xr:uid="{00000000-0005-0000-0000-000004250000}"/>
    <cellStyle name="Style 1 6 3 2" xfId="9429" xr:uid="{00000000-0005-0000-0000-000005250000}"/>
    <cellStyle name="Style 1 6 4" xfId="9430" xr:uid="{00000000-0005-0000-0000-000006250000}"/>
    <cellStyle name="Style 1 6 4 2" xfId="9431" xr:uid="{00000000-0005-0000-0000-000007250000}"/>
    <cellStyle name="Style 1 6 5" xfId="9432" xr:uid="{00000000-0005-0000-0000-000008250000}"/>
    <cellStyle name="Style 1 6 5 2" xfId="9433" xr:uid="{00000000-0005-0000-0000-000009250000}"/>
    <cellStyle name="Style 1 6 6" xfId="9434" xr:uid="{00000000-0005-0000-0000-00000A250000}"/>
    <cellStyle name="Style 1 7" xfId="9435" xr:uid="{00000000-0005-0000-0000-00000B250000}"/>
    <cellStyle name="Style 1 8" xfId="9436" xr:uid="{00000000-0005-0000-0000-00000C250000}"/>
    <cellStyle name="Style 1 9" xfId="9437" xr:uid="{00000000-0005-0000-0000-00000D250000}"/>
    <cellStyle name="Style 1_ Price Inputs" xfId="9438" xr:uid="{00000000-0005-0000-0000-00000E250000}"/>
    <cellStyle name="STYLE1" xfId="9439" xr:uid="{00000000-0005-0000-0000-00000F250000}"/>
    <cellStyle name="STYLE2" xfId="9440" xr:uid="{00000000-0005-0000-0000-000010250000}"/>
    <cellStyle name="STYLE3" xfId="9441" xr:uid="{00000000-0005-0000-0000-000011250000}"/>
    <cellStyle name="sub-tl - Style3" xfId="9442" xr:uid="{00000000-0005-0000-0000-000012250000}"/>
    <cellStyle name="subtot - Style5" xfId="9443" xr:uid="{00000000-0005-0000-0000-000013250000}"/>
    <cellStyle name="Subtotal" xfId="9444" xr:uid="{00000000-0005-0000-0000-000014250000}"/>
    <cellStyle name="Sub-total" xfId="9445" xr:uid="{00000000-0005-0000-0000-000015250000}"/>
    <cellStyle name="Subtotal 2" xfId="9446" xr:uid="{00000000-0005-0000-0000-000016250000}"/>
    <cellStyle name="Sub-total 2" xfId="9447" xr:uid="{00000000-0005-0000-0000-000017250000}"/>
    <cellStyle name="Subtotal 3" xfId="9448" xr:uid="{00000000-0005-0000-0000-000018250000}"/>
    <cellStyle name="Sub-total 3" xfId="9449" xr:uid="{00000000-0005-0000-0000-000019250000}"/>
    <cellStyle name="taples Plaza" xfId="9450" xr:uid="{00000000-0005-0000-0000-00001A250000}"/>
    <cellStyle name="Test" xfId="9451" xr:uid="{00000000-0005-0000-0000-00001B250000}"/>
    <cellStyle name="Tickmark" xfId="9452" xr:uid="{00000000-0005-0000-0000-00001C250000}"/>
    <cellStyle name="Title 2" xfId="9453" xr:uid="{00000000-0005-0000-0000-00001D250000}"/>
    <cellStyle name="Title 2 2" xfId="9454" xr:uid="{00000000-0005-0000-0000-00001E250000}"/>
    <cellStyle name="Title 2 2 2" xfId="9455" xr:uid="{00000000-0005-0000-0000-00001F250000}"/>
    <cellStyle name="Title 2 3" xfId="9456" xr:uid="{00000000-0005-0000-0000-000020250000}"/>
    <cellStyle name="Title 3" xfId="9457" xr:uid="{00000000-0005-0000-0000-000021250000}"/>
    <cellStyle name="Title 3 2" xfId="9458" xr:uid="{00000000-0005-0000-0000-000022250000}"/>
    <cellStyle name="Title 3 3" xfId="9459" xr:uid="{00000000-0005-0000-0000-000023250000}"/>
    <cellStyle name="Title 3 4" xfId="9460" xr:uid="{00000000-0005-0000-0000-000024250000}"/>
    <cellStyle name="Title 4" xfId="9461" xr:uid="{00000000-0005-0000-0000-000025250000}"/>
    <cellStyle name="Title 5" xfId="9462" xr:uid="{00000000-0005-0000-0000-000026250000}"/>
    <cellStyle name="Title 6" xfId="9463" xr:uid="{00000000-0005-0000-0000-000027250000}"/>
    <cellStyle name="Title: - Style3" xfId="9464" xr:uid="{00000000-0005-0000-0000-000028250000}"/>
    <cellStyle name="Title: - Style4" xfId="9465" xr:uid="{00000000-0005-0000-0000-000029250000}"/>
    <cellStyle name="Title: Major" xfId="9466" xr:uid="{00000000-0005-0000-0000-00002A250000}"/>
    <cellStyle name="Title: Major 2" xfId="9467" xr:uid="{00000000-0005-0000-0000-00002B250000}"/>
    <cellStyle name="Title: Major 3" xfId="9468" xr:uid="{00000000-0005-0000-0000-00002C250000}"/>
    <cellStyle name="Title: Minor" xfId="9469" xr:uid="{00000000-0005-0000-0000-00002D250000}"/>
    <cellStyle name="Title: Minor 2" xfId="9470" xr:uid="{00000000-0005-0000-0000-00002E250000}"/>
    <cellStyle name="Title: Minor 3" xfId="9471" xr:uid="{00000000-0005-0000-0000-00002F250000}"/>
    <cellStyle name="Title: Minor_Electric Rev Req Model (2009 GRC) Rebuttal" xfId="9472" xr:uid="{00000000-0005-0000-0000-000030250000}"/>
    <cellStyle name="Title: Worksheet" xfId="9473" xr:uid="{00000000-0005-0000-0000-000031250000}"/>
    <cellStyle name="Title: Worksheet 2" xfId="9474" xr:uid="{00000000-0005-0000-0000-000032250000}"/>
    <cellStyle name="Total 2" xfId="9475" xr:uid="{00000000-0005-0000-0000-000033250000}"/>
    <cellStyle name="Total 2 2" xfId="9476" xr:uid="{00000000-0005-0000-0000-000034250000}"/>
    <cellStyle name="Total 2 2 2" xfId="9477" xr:uid="{00000000-0005-0000-0000-000035250000}"/>
    <cellStyle name="Total 2 2 3" xfId="9478" xr:uid="{00000000-0005-0000-0000-000036250000}"/>
    <cellStyle name="Total 2 3" xfId="9479" xr:uid="{00000000-0005-0000-0000-000037250000}"/>
    <cellStyle name="Total 2 3 2" xfId="9480" xr:uid="{00000000-0005-0000-0000-000038250000}"/>
    <cellStyle name="Total 2 3 3" xfId="9481" xr:uid="{00000000-0005-0000-0000-000039250000}"/>
    <cellStyle name="Total 2 3 4" xfId="9482" xr:uid="{00000000-0005-0000-0000-00003A250000}"/>
    <cellStyle name="Total 2 4" xfId="9483" xr:uid="{00000000-0005-0000-0000-00003B250000}"/>
    <cellStyle name="Total 3" xfId="9484" xr:uid="{00000000-0005-0000-0000-00003C250000}"/>
    <cellStyle name="Total 3 2" xfId="9485" xr:uid="{00000000-0005-0000-0000-00003D250000}"/>
    <cellStyle name="Total 3 3" xfId="9486" xr:uid="{00000000-0005-0000-0000-00003E250000}"/>
    <cellStyle name="Total 3 4" xfId="9487" xr:uid="{00000000-0005-0000-0000-00003F250000}"/>
    <cellStyle name="Total 4" xfId="9488" xr:uid="{00000000-0005-0000-0000-000040250000}"/>
    <cellStyle name="Total 4 2" xfId="9489" xr:uid="{00000000-0005-0000-0000-000041250000}"/>
    <cellStyle name="Total 5" xfId="9490" xr:uid="{00000000-0005-0000-0000-000042250000}"/>
    <cellStyle name="Total 6" xfId="9491" xr:uid="{00000000-0005-0000-0000-000043250000}"/>
    <cellStyle name="Total 9" xfId="9492" xr:uid="{00000000-0005-0000-0000-000044250000}"/>
    <cellStyle name="Total 9 2" xfId="9493" xr:uid="{00000000-0005-0000-0000-000045250000}"/>
    <cellStyle name="Total4 - Style4" xfId="9494" xr:uid="{00000000-0005-0000-0000-000046250000}"/>
    <cellStyle name="Total4 - Style4 2" xfId="9495" xr:uid="{00000000-0005-0000-0000-000047250000}"/>
    <cellStyle name="Total4 - Style4 2 2" xfId="9496" xr:uid="{00000000-0005-0000-0000-000048250000}"/>
    <cellStyle name="Total4 - Style4 3" xfId="9497" xr:uid="{00000000-0005-0000-0000-000049250000}"/>
    <cellStyle name="Total4 - Style4_ACCOUNTS" xfId="9498" xr:uid="{00000000-0005-0000-0000-00004A250000}"/>
    <cellStyle name="Warning Text 2" xfId="9499" xr:uid="{00000000-0005-0000-0000-00004B250000}"/>
    <cellStyle name="Warning Text 2 2" xfId="9500" xr:uid="{00000000-0005-0000-0000-00004C250000}"/>
    <cellStyle name="Warning Text 2 2 2" xfId="9501" xr:uid="{00000000-0005-0000-0000-00004D250000}"/>
    <cellStyle name="Warning Text 2 3" xfId="9502" xr:uid="{00000000-0005-0000-0000-00004E250000}"/>
    <cellStyle name="Warning Text 3" xfId="9503" xr:uid="{00000000-0005-0000-0000-00004F250000}"/>
    <cellStyle name="Warning Text 4" xfId="9504" xr:uid="{00000000-0005-0000-0000-000050250000}"/>
    <cellStyle name="WM_STANDARD" xfId="9518" xr:uid="{00000000-0005-0000-0000-000051250000}"/>
    <cellStyle name="WMI_Standard" xfId="9517" xr:uid="{00000000-0005-0000-0000-000052250000}"/>
  </cellStyles>
  <dxfs count="2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1" defaultTableStyle="TableStyleMedium9" defaultPivotStyle="PivotStyleLight16">
    <tableStyle name="Table Style 1" pivot="0" count="2" xr9:uid="{00000000-0011-0000-FFFF-FFFF00000000}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GS%201204%20(CB%20Repor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New%20Plant-093003\FredDispatch%209.3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veal\My%20Documents\2006GRC\Incentive%20Pay\2.29E%20Incentive%20Pa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5\2.01E%20Temperature%20Normalization_1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2\Gas\semi1202.re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LaborInctvOH%200903%20G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PCA\New%20Plant-093003\FredDispatch%209.3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EL%201204%20(CB%20Report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14\2014%20WA_ELEC_&amp;_GAS_GRC\Settlement%20Documents%20-%20August%202014\Settlement%20Decoupling%20Base%20files\Forecast%20Extrac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ill Determinants"/>
      <sheetName val="2013"/>
      <sheetName val="201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7"/>
  <sheetViews>
    <sheetView workbookViewId="0"/>
  </sheetViews>
  <sheetFormatPr defaultRowHeight="14.4"/>
  <cols>
    <col min="1" max="1" width="2.44140625" customWidth="1"/>
    <col min="2" max="2" width="22.6640625" customWidth="1"/>
    <col min="4" max="15" width="12" bestFit="1" customWidth="1"/>
    <col min="16" max="16" width="13.5546875" bestFit="1" customWidth="1"/>
  </cols>
  <sheetData>
    <row r="1" spans="1:16">
      <c r="A1" t="s">
        <v>181</v>
      </c>
    </row>
    <row r="2" spans="1:16">
      <c r="A2" t="s">
        <v>83</v>
      </c>
    </row>
    <row r="3" spans="1:16">
      <c r="A3" t="s">
        <v>84</v>
      </c>
    </row>
    <row r="4" spans="1:16">
      <c r="A4" t="s">
        <v>85</v>
      </c>
    </row>
    <row r="5" spans="1:16">
      <c r="D5" t="s">
        <v>89</v>
      </c>
      <c r="E5" t="s">
        <v>90</v>
      </c>
      <c r="F5" t="s">
        <v>91</v>
      </c>
      <c r="G5" t="s">
        <v>92</v>
      </c>
      <c r="H5" t="s">
        <v>40</v>
      </c>
      <c r="I5" t="s">
        <v>93</v>
      </c>
      <c r="J5" t="s">
        <v>94</v>
      </c>
      <c r="K5" t="s">
        <v>95</v>
      </c>
      <c r="L5" t="s">
        <v>96</v>
      </c>
      <c r="M5" t="s">
        <v>86</v>
      </c>
      <c r="N5" t="s">
        <v>87</v>
      </c>
      <c r="O5" t="s">
        <v>88</v>
      </c>
      <c r="P5" t="s">
        <v>67</v>
      </c>
    </row>
    <row r="6" spans="1:16">
      <c r="A6" t="s">
        <v>97</v>
      </c>
    </row>
    <row r="7" spans="1:16">
      <c r="B7" t="s">
        <v>98</v>
      </c>
      <c r="D7" s="50">
        <v>289886480</v>
      </c>
      <c r="E7" s="50">
        <v>265521283</v>
      </c>
      <c r="F7" s="50">
        <v>243798239</v>
      </c>
      <c r="G7" s="50">
        <v>186717371</v>
      </c>
      <c r="H7" s="50">
        <v>166632949</v>
      </c>
      <c r="I7" s="50">
        <v>143928993</v>
      </c>
      <c r="J7" s="50">
        <v>156298537</v>
      </c>
      <c r="K7" s="50">
        <v>190162484</v>
      </c>
      <c r="L7" s="50">
        <v>183763954</v>
      </c>
      <c r="M7" s="50">
        <v>172515690</v>
      </c>
      <c r="N7" s="50">
        <v>182389214</v>
      </c>
      <c r="O7" s="50">
        <v>262077988</v>
      </c>
      <c r="P7" s="50">
        <f>SUM(D7:O7)</f>
        <v>2443693182</v>
      </c>
    </row>
    <row r="8" spans="1:16">
      <c r="B8" t="s">
        <v>99</v>
      </c>
      <c r="D8" s="50">
        <v>59897515</v>
      </c>
      <c r="E8" s="50">
        <v>57189947</v>
      </c>
      <c r="F8" s="50">
        <v>53416031</v>
      </c>
      <c r="G8" s="50">
        <v>45515376</v>
      </c>
      <c r="H8" s="50">
        <v>44349209</v>
      </c>
      <c r="I8" s="50">
        <v>40552190</v>
      </c>
      <c r="J8" s="50">
        <v>43982858</v>
      </c>
      <c r="K8" s="50">
        <v>50216491</v>
      </c>
      <c r="L8" s="50">
        <v>52391286</v>
      </c>
      <c r="M8" s="50">
        <v>48027262</v>
      </c>
      <c r="N8" s="50">
        <v>44565871</v>
      </c>
      <c r="O8" s="50">
        <v>56546224</v>
      </c>
      <c r="P8" s="50">
        <f t="shared" ref="P8:P12" si="0">SUM(D8:O8)</f>
        <v>596650260</v>
      </c>
    </row>
    <row r="9" spans="1:16">
      <c r="B9" t="s">
        <v>100</v>
      </c>
      <c r="D9" s="50">
        <v>124987510</v>
      </c>
      <c r="E9" s="50">
        <v>121599193</v>
      </c>
      <c r="F9" s="50">
        <v>116342928</v>
      </c>
      <c r="G9" s="50">
        <v>108793173</v>
      </c>
      <c r="H9" s="50">
        <v>113179392</v>
      </c>
      <c r="I9" s="50">
        <v>112320632</v>
      </c>
      <c r="J9" s="50">
        <v>115086097</v>
      </c>
      <c r="K9" s="50">
        <v>125217488</v>
      </c>
      <c r="L9" s="50">
        <v>132529218</v>
      </c>
      <c r="M9" s="50">
        <v>122102098</v>
      </c>
      <c r="N9" s="50">
        <v>110516653</v>
      </c>
      <c r="O9" s="50">
        <v>126020571</v>
      </c>
      <c r="P9" s="50">
        <f t="shared" si="0"/>
        <v>1428694953</v>
      </c>
    </row>
    <row r="10" spans="1:16">
      <c r="B10" t="s">
        <v>101</v>
      </c>
      <c r="D10" s="50">
        <v>91489298</v>
      </c>
      <c r="E10" s="50">
        <v>94615706</v>
      </c>
      <c r="F10" s="50">
        <v>86450358</v>
      </c>
      <c r="G10" s="50">
        <v>94974601</v>
      </c>
      <c r="H10" s="50">
        <v>91311649</v>
      </c>
      <c r="I10" s="50">
        <v>91684982</v>
      </c>
      <c r="J10" s="50">
        <v>87883840</v>
      </c>
      <c r="K10" s="50">
        <v>94835244</v>
      </c>
      <c r="L10" s="50">
        <v>98265527</v>
      </c>
      <c r="M10" s="50">
        <v>90540039</v>
      </c>
      <c r="N10" s="50">
        <v>89392627</v>
      </c>
      <c r="O10" s="50">
        <v>90598623</v>
      </c>
      <c r="P10" s="50">
        <f t="shared" si="0"/>
        <v>1102042494</v>
      </c>
    </row>
    <row r="11" spans="1:16">
      <c r="B11" t="s">
        <v>102</v>
      </c>
      <c r="D11" s="50">
        <v>4672648</v>
      </c>
      <c r="E11" s="50">
        <v>4692329</v>
      </c>
      <c r="F11" s="50">
        <v>4018427</v>
      </c>
      <c r="G11" s="50">
        <v>5516677</v>
      </c>
      <c r="H11" s="50">
        <v>10758607</v>
      </c>
      <c r="I11" s="50">
        <v>19067966</v>
      </c>
      <c r="J11" s="50">
        <v>22113559</v>
      </c>
      <c r="K11" s="50">
        <v>23803945</v>
      </c>
      <c r="L11" s="50">
        <v>22699934</v>
      </c>
      <c r="M11" s="50">
        <v>10534589</v>
      </c>
      <c r="N11" s="50">
        <v>4961688</v>
      </c>
      <c r="O11" s="50">
        <v>4285935</v>
      </c>
      <c r="P11" s="50">
        <f t="shared" si="0"/>
        <v>137126304</v>
      </c>
    </row>
    <row r="12" spans="1:16">
      <c r="B12" t="s">
        <v>103</v>
      </c>
      <c r="D12" s="50">
        <v>2098291</v>
      </c>
      <c r="E12" s="50">
        <v>2097748</v>
      </c>
      <c r="F12" s="50">
        <v>2097084</v>
      </c>
      <c r="G12" s="50">
        <v>2092917</v>
      </c>
      <c r="H12" s="50">
        <v>2080667</v>
      </c>
      <c r="I12" s="50">
        <v>2071670</v>
      </c>
      <c r="J12" s="50">
        <v>2091912</v>
      </c>
      <c r="K12" s="50">
        <v>2091315</v>
      </c>
      <c r="L12" s="50">
        <v>2086444</v>
      </c>
      <c r="M12" s="50">
        <v>2114106</v>
      </c>
      <c r="N12" s="50">
        <v>2103410</v>
      </c>
      <c r="O12" s="50">
        <v>2102201</v>
      </c>
      <c r="P12" s="50">
        <f t="shared" si="0"/>
        <v>25127765</v>
      </c>
    </row>
    <row r="13" spans="1:16">
      <c r="A13" t="s">
        <v>104</v>
      </c>
      <c r="D13" s="51">
        <f>SUM(D7:D12)</f>
        <v>573031742</v>
      </c>
      <c r="E13" s="51">
        <f t="shared" ref="E13:P13" si="1">SUM(E7:E12)</f>
        <v>545716206</v>
      </c>
      <c r="F13" s="51">
        <f t="shared" si="1"/>
        <v>506123067</v>
      </c>
      <c r="G13" s="51">
        <f t="shared" si="1"/>
        <v>443610115</v>
      </c>
      <c r="H13" s="51">
        <f t="shared" si="1"/>
        <v>428312473</v>
      </c>
      <c r="I13" s="51">
        <f t="shared" si="1"/>
        <v>409626433</v>
      </c>
      <c r="J13" s="51">
        <f t="shared" si="1"/>
        <v>427456803</v>
      </c>
      <c r="K13" s="51">
        <f t="shared" si="1"/>
        <v>486326967</v>
      </c>
      <c r="L13" s="51">
        <f t="shared" si="1"/>
        <v>491736363</v>
      </c>
      <c r="M13" s="51">
        <f t="shared" si="1"/>
        <v>445833784</v>
      </c>
      <c r="N13" s="51">
        <f t="shared" si="1"/>
        <v>433929463</v>
      </c>
      <c r="O13" s="51">
        <f t="shared" si="1"/>
        <v>541631542</v>
      </c>
      <c r="P13" s="51">
        <f t="shared" si="1"/>
        <v>5733334958</v>
      </c>
    </row>
    <row r="14" spans="1:16"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</row>
    <row r="15" spans="1:16">
      <c r="A15" t="s">
        <v>105</v>
      </c>
    </row>
    <row r="16" spans="1:16">
      <c r="B16" t="s">
        <v>98</v>
      </c>
      <c r="D16" s="50">
        <v>-8629013</v>
      </c>
      <c r="E16" s="50">
        <v>-13249697</v>
      </c>
      <c r="F16" s="50">
        <v>-15167724</v>
      </c>
      <c r="G16" s="50">
        <v>-15020391</v>
      </c>
      <c r="H16" s="50">
        <v>-8320850</v>
      </c>
      <c r="I16" s="50">
        <v>-6289455</v>
      </c>
      <c r="J16" s="50">
        <v>32359748</v>
      </c>
      <c r="K16" s="50">
        <v>7875571</v>
      </c>
      <c r="L16" s="50">
        <v>-35572443</v>
      </c>
      <c r="M16" s="50">
        <v>5552393</v>
      </c>
      <c r="N16" s="50">
        <v>31259449</v>
      </c>
      <c r="O16" s="50">
        <v>21876369</v>
      </c>
      <c r="P16" s="50">
        <f>SUM(D16:O16)</f>
        <v>-3326043</v>
      </c>
    </row>
    <row r="17" spans="1:16">
      <c r="B17" t="s">
        <v>99</v>
      </c>
      <c r="D17" s="50">
        <v>-3303565</v>
      </c>
      <c r="E17" s="50">
        <v>-1535906</v>
      </c>
      <c r="F17" s="50">
        <v>-2730463</v>
      </c>
      <c r="G17" s="50">
        <v>-359642</v>
      </c>
      <c r="H17" s="50">
        <v>330134</v>
      </c>
      <c r="I17" s="50">
        <v>-8117</v>
      </c>
      <c r="J17" s="50">
        <v>8770260</v>
      </c>
      <c r="K17" s="50">
        <v>-66022</v>
      </c>
      <c r="L17" s="50">
        <v>-7064268</v>
      </c>
      <c r="M17" s="50">
        <v>1915402</v>
      </c>
      <c r="N17" s="50">
        <v>3710756</v>
      </c>
      <c r="O17" s="50">
        <v>571774</v>
      </c>
      <c r="P17" s="50">
        <f t="shared" ref="P17:P21" si="2">SUM(D17:O17)</f>
        <v>230343</v>
      </c>
    </row>
    <row r="18" spans="1:16">
      <c r="B18" t="s">
        <v>100</v>
      </c>
      <c r="D18" s="50">
        <v>-12112408</v>
      </c>
      <c r="E18" s="50">
        <v>-1842619</v>
      </c>
      <c r="F18" s="50">
        <v>-4416151</v>
      </c>
      <c r="G18" s="50">
        <v>5108117</v>
      </c>
      <c r="H18" s="50">
        <v>5506971</v>
      </c>
      <c r="I18" s="50">
        <v>6019940</v>
      </c>
      <c r="J18" s="50">
        <v>19264215</v>
      </c>
      <c r="K18" s="50">
        <v>-5195728</v>
      </c>
      <c r="L18" s="50">
        <v>-16717293</v>
      </c>
      <c r="M18" s="50">
        <v>5029228</v>
      </c>
      <c r="N18" s="50">
        <v>7159702</v>
      </c>
      <c r="O18" s="50">
        <v>-7595920</v>
      </c>
      <c r="P18" s="50">
        <f t="shared" si="2"/>
        <v>208054</v>
      </c>
    </row>
    <row r="19" spans="1:16">
      <c r="B19" t="s">
        <v>101</v>
      </c>
      <c r="D19" s="50">
        <v>2241859</v>
      </c>
      <c r="E19" s="50">
        <v>-8070452</v>
      </c>
      <c r="F19" s="50">
        <v>8650454</v>
      </c>
      <c r="G19" s="50">
        <v>-3806069</v>
      </c>
      <c r="H19" s="50">
        <v>364651</v>
      </c>
      <c r="I19" s="50">
        <v>-3831904</v>
      </c>
      <c r="J19" s="50">
        <v>7018703</v>
      </c>
      <c r="K19" s="50">
        <v>3501763</v>
      </c>
      <c r="L19" s="50">
        <v>-4414487</v>
      </c>
      <c r="M19" s="50">
        <v>1351394</v>
      </c>
      <c r="N19" s="50">
        <v>-1068952</v>
      </c>
      <c r="O19" s="50">
        <v>1470945</v>
      </c>
      <c r="P19" s="50">
        <f t="shared" si="2"/>
        <v>3407905</v>
      </c>
    </row>
    <row r="20" spans="1:16">
      <c r="B20" t="s">
        <v>102</v>
      </c>
      <c r="D20" s="50">
        <v>-43021</v>
      </c>
      <c r="E20" s="50">
        <v>-25142</v>
      </c>
      <c r="F20" s="50">
        <v>-357896</v>
      </c>
      <c r="G20" s="50">
        <v>812155</v>
      </c>
      <c r="H20" s="50">
        <v>2291358</v>
      </c>
      <c r="I20" s="50">
        <v>4650004</v>
      </c>
      <c r="J20" s="50">
        <v>4465624</v>
      </c>
      <c r="K20" s="50">
        <v>-265677</v>
      </c>
      <c r="L20" s="50">
        <v>-3821209</v>
      </c>
      <c r="M20" s="50">
        <v>-4323417</v>
      </c>
      <c r="N20" s="50">
        <v>-2327262</v>
      </c>
      <c r="O20" s="50">
        <v>-954777</v>
      </c>
      <c r="P20" s="50">
        <f t="shared" si="2"/>
        <v>100740</v>
      </c>
    </row>
    <row r="21" spans="1:16">
      <c r="B21" t="s">
        <v>103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f t="shared" si="2"/>
        <v>0</v>
      </c>
    </row>
    <row r="22" spans="1:16">
      <c r="A22" t="s">
        <v>106</v>
      </c>
      <c r="D22" s="51">
        <f>SUM(D16:D21)</f>
        <v>-21846148</v>
      </c>
      <c r="E22" s="51">
        <f t="shared" ref="E22:P22" si="3">SUM(E16:E21)</f>
        <v>-24723816</v>
      </c>
      <c r="F22" s="51">
        <f t="shared" si="3"/>
        <v>-14021780</v>
      </c>
      <c r="G22" s="51">
        <f t="shared" si="3"/>
        <v>-13265830</v>
      </c>
      <c r="H22" s="51">
        <f t="shared" si="3"/>
        <v>172264</v>
      </c>
      <c r="I22" s="51">
        <f t="shared" si="3"/>
        <v>540468</v>
      </c>
      <c r="J22" s="51">
        <f t="shared" si="3"/>
        <v>71878550</v>
      </c>
      <c r="K22" s="51">
        <f t="shared" si="3"/>
        <v>5849907</v>
      </c>
      <c r="L22" s="51">
        <f t="shared" si="3"/>
        <v>-67589700</v>
      </c>
      <c r="M22" s="51">
        <f t="shared" si="3"/>
        <v>9525000</v>
      </c>
      <c r="N22" s="51">
        <f t="shared" si="3"/>
        <v>38733693</v>
      </c>
      <c r="O22" s="51">
        <f t="shared" si="3"/>
        <v>15368391</v>
      </c>
      <c r="P22" s="51">
        <f t="shared" si="3"/>
        <v>620999</v>
      </c>
    </row>
    <row r="24" spans="1:16">
      <c r="A24" t="s">
        <v>107</v>
      </c>
    </row>
    <row r="25" spans="1:16">
      <c r="B25" t="s">
        <v>99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>
        <v>0</v>
      </c>
    </row>
    <row r="26" spans="1:16">
      <c r="B26" t="s">
        <v>100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>
        <v>0</v>
      </c>
    </row>
    <row r="27" spans="1:16">
      <c r="A27" t="s">
        <v>107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</row>
    <row r="28" spans="1:16"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>
      <c r="A29" t="s">
        <v>108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>
      <c r="B30" t="s">
        <v>101</v>
      </c>
      <c r="D30" s="50">
        <v>884548</v>
      </c>
      <c r="E30" s="50">
        <v>-94896</v>
      </c>
      <c r="F30" s="50">
        <v>-126211</v>
      </c>
      <c r="G30" s="50">
        <v>143117</v>
      </c>
      <c r="H30" s="50">
        <v>8682</v>
      </c>
      <c r="I30" s="50">
        <v>30762</v>
      </c>
      <c r="J30" s="50">
        <v>-67299</v>
      </c>
      <c r="K30" s="50">
        <v>-71480</v>
      </c>
      <c r="L30" s="50">
        <v>27399</v>
      </c>
      <c r="M30" s="50">
        <v>-49742</v>
      </c>
      <c r="N30" s="50">
        <v>-182874</v>
      </c>
      <c r="O30" s="50">
        <v>-580269</v>
      </c>
      <c r="P30" s="50">
        <f>SUM(D30:O30)</f>
        <v>-78263</v>
      </c>
    </row>
    <row r="32" spans="1:16">
      <c r="A32" t="s">
        <v>109</v>
      </c>
    </row>
    <row r="33" spans="1:16">
      <c r="B33" t="s">
        <v>98</v>
      </c>
      <c r="D33" s="50">
        <v>3418458</v>
      </c>
      <c r="E33" s="50">
        <v>-19673731</v>
      </c>
      <c r="F33" s="50">
        <v>122066</v>
      </c>
      <c r="G33" s="50">
        <v>625889</v>
      </c>
      <c r="H33" s="50">
        <v>8320450</v>
      </c>
      <c r="I33" s="50">
        <v>10531416</v>
      </c>
      <c r="J33" s="50">
        <v>-35298252</v>
      </c>
      <c r="K33" s="50">
        <v>-16715738</v>
      </c>
      <c r="L33" s="50">
        <v>-1630970</v>
      </c>
      <c r="M33" s="50">
        <v>-4013526</v>
      </c>
      <c r="N33" s="50">
        <v>-983199</v>
      </c>
      <c r="O33" s="50">
        <v>-6591971</v>
      </c>
      <c r="P33" s="50">
        <f>SUM(D33:O33)</f>
        <v>-61889108</v>
      </c>
    </row>
    <row r="34" spans="1:16">
      <c r="B34" t="s">
        <v>99</v>
      </c>
      <c r="D34" s="50">
        <v>296016</v>
      </c>
      <c r="E34" s="50">
        <v>-1701682</v>
      </c>
      <c r="F34" s="50">
        <v>10735</v>
      </c>
      <c r="G34" s="50">
        <v>28318</v>
      </c>
      <c r="H34" s="50">
        <v>785394</v>
      </c>
      <c r="I34" s="50">
        <v>1336350</v>
      </c>
      <c r="J34" s="50">
        <v>-5560783</v>
      </c>
      <c r="K34" s="50">
        <v>-2629971</v>
      </c>
      <c r="L34" s="50">
        <v>-255968</v>
      </c>
      <c r="M34" s="50">
        <v>-166876</v>
      </c>
      <c r="N34" s="50">
        <v>-51342</v>
      </c>
      <c r="O34" s="50">
        <v>-569558</v>
      </c>
      <c r="P34" s="50">
        <f t="shared" ref="P34:P38" si="4">SUM(D34:O34)</f>
        <v>-8479367</v>
      </c>
    </row>
    <row r="35" spans="1:16">
      <c r="B35" t="s">
        <v>100</v>
      </c>
      <c r="D35" s="50">
        <v>152288</v>
      </c>
      <c r="E35" s="50">
        <v>-875266</v>
      </c>
      <c r="F35" s="50">
        <v>5418</v>
      </c>
      <c r="G35" s="50">
        <v>3281</v>
      </c>
      <c r="H35" s="50">
        <v>907824</v>
      </c>
      <c r="I35" s="50">
        <v>1564232</v>
      </c>
      <c r="J35" s="50">
        <v>-7384749</v>
      </c>
      <c r="K35" s="50">
        <v>-3492514</v>
      </c>
      <c r="L35" s="50">
        <v>-340803</v>
      </c>
      <c r="M35" s="50">
        <v>84965</v>
      </c>
      <c r="N35" s="50">
        <v>-5447</v>
      </c>
      <c r="O35" s="50">
        <v>-293965</v>
      </c>
      <c r="P35" s="50">
        <f t="shared" si="4"/>
        <v>-9674736</v>
      </c>
    </row>
    <row r="36" spans="1:16">
      <c r="B36" t="s">
        <v>101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f t="shared" si="4"/>
        <v>0</v>
      </c>
    </row>
    <row r="37" spans="1:16">
      <c r="B37" t="s">
        <v>102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f t="shared" si="4"/>
        <v>0</v>
      </c>
    </row>
    <row r="38" spans="1:16">
      <c r="B38" t="s">
        <v>103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f t="shared" si="4"/>
        <v>0</v>
      </c>
    </row>
    <row r="39" spans="1:16">
      <c r="A39" t="s">
        <v>110</v>
      </c>
      <c r="D39" s="51">
        <f>SUM(D33:D38)</f>
        <v>3866762</v>
      </c>
      <c r="E39" s="51">
        <f t="shared" ref="E39:P39" si="5">SUM(E33:E38)</f>
        <v>-22250679</v>
      </c>
      <c r="F39" s="51">
        <f t="shared" si="5"/>
        <v>138219</v>
      </c>
      <c r="G39" s="51">
        <f t="shared" si="5"/>
        <v>657488</v>
      </c>
      <c r="H39" s="51">
        <f t="shared" si="5"/>
        <v>10013668</v>
      </c>
      <c r="I39" s="51">
        <f t="shared" si="5"/>
        <v>13431998</v>
      </c>
      <c r="J39" s="51">
        <f t="shared" si="5"/>
        <v>-48243784</v>
      </c>
      <c r="K39" s="51">
        <f t="shared" si="5"/>
        <v>-22838223</v>
      </c>
      <c r="L39" s="51">
        <f t="shared" si="5"/>
        <v>-2227741</v>
      </c>
      <c r="M39" s="51">
        <f t="shared" si="5"/>
        <v>-4095437</v>
      </c>
      <c r="N39" s="51">
        <f t="shared" si="5"/>
        <v>-1039988</v>
      </c>
      <c r="O39" s="51">
        <f t="shared" si="5"/>
        <v>-7455494</v>
      </c>
      <c r="P39" s="51">
        <f t="shared" si="5"/>
        <v>-80043211</v>
      </c>
    </row>
    <row r="41" spans="1:16">
      <c r="A41" t="s">
        <v>111</v>
      </c>
    </row>
    <row r="42" spans="1:16">
      <c r="B42" t="s">
        <v>98</v>
      </c>
      <c r="D42" s="50">
        <f t="shared" ref="D42:O42" si="6">D7+D16+D33</f>
        <v>284675925</v>
      </c>
      <c r="E42" s="50">
        <f t="shared" si="6"/>
        <v>232597855</v>
      </c>
      <c r="F42" s="50">
        <f t="shared" si="6"/>
        <v>228752581</v>
      </c>
      <c r="G42" s="50">
        <f t="shared" si="6"/>
        <v>172322869</v>
      </c>
      <c r="H42" s="50">
        <f t="shared" si="6"/>
        <v>166632549</v>
      </c>
      <c r="I42" s="50">
        <f t="shared" si="6"/>
        <v>148170954</v>
      </c>
      <c r="J42" s="50">
        <f t="shared" si="6"/>
        <v>153360033</v>
      </c>
      <c r="K42" s="50">
        <f t="shared" si="6"/>
        <v>181322317</v>
      </c>
      <c r="L42" s="50">
        <f t="shared" si="6"/>
        <v>146560541</v>
      </c>
      <c r="M42" s="50">
        <f t="shared" si="6"/>
        <v>174054557</v>
      </c>
      <c r="N42" s="50">
        <f t="shared" si="6"/>
        <v>212665464</v>
      </c>
      <c r="O42" s="50">
        <f t="shared" si="6"/>
        <v>277362386</v>
      </c>
      <c r="P42" s="50">
        <f t="shared" ref="P42:P47" si="7">SUM(D42:O42)</f>
        <v>2378478031</v>
      </c>
    </row>
    <row r="43" spans="1:16">
      <c r="B43" t="s">
        <v>99</v>
      </c>
      <c r="D43" s="50">
        <f>D8+D17+D34+D25</f>
        <v>56889966</v>
      </c>
      <c r="E43" s="50">
        <f t="shared" ref="E43:O44" si="8">E8+E17+E34+E25</f>
        <v>53952359</v>
      </c>
      <c r="F43" s="50">
        <f t="shared" si="8"/>
        <v>50696303</v>
      </c>
      <c r="G43" s="50">
        <f t="shared" si="8"/>
        <v>45184052</v>
      </c>
      <c r="H43" s="50">
        <f t="shared" si="8"/>
        <v>45464737</v>
      </c>
      <c r="I43" s="50">
        <f t="shared" si="8"/>
        <v>41880423</v>
      </c>
      <c r="J43" s="50">
        <f t="shared" si="8"/>
        <v>47192335</v>
      </c>
      <c r="K43" s="50">
        <f t="shared" si="8"/>
        <v>47520498</v>
      </c>
      <c r="L43" s="50">
        <f t="shared" si="8"/>
        <v>45071050</v>
      </c>
      <c r="M43" s="50">
        <f t="shared" si="8"/>
        <v>49775788</v>
      </c>
      <c r="N43" s="50">
        <f t="shared" si="8"/>
        <v>48225285</v>
      </c>
      <c r="O43" s="50">
        <f t="shared" si="8"/>
        <v>56548440</v>
      </c>
      <c r="P43" s="50">
        <f t="shared" si="7"/>
        <v>588401236</v>
      </c>
    </row>
    <row r="44" spans="1:16">
      <c r="B44" t="s">
        <v>100</v>
      </c>
      <c r="D44" s="50">
        <f>D9+D18+D35+D26</f>
        <v>113027390</v>
      </c>
      <c r="E44" s="50">
        <f t="shared" si="8"/>
        <v>118881308</v>
      </c>
      <c r="F44" s="50">
        <f t="shared" si="8"/>
        <v>111932195</v>
      </c>
      <c r="G44" s="50">
        <f t="shared" si="8"/>
        <v>113904571</v>
      </c>
      <c r="H44" s="50">
        <f t="shared" si="8"/>
        <v>119594187</v>
      </c>
      <c r="I44" s="50">
        <f t="shared" si="8"/>
        <v>119904804</v>
      </c>
      <c r="J44" s="50">
        <f t="shared" si="8"/>
        <v>126965563</v>
      </c>
      <c r="K44" s="50">
        <f t="shared" si="8"/>
        <v>116529246</v>
      </c>
      <c r="L44" s="50">
        <f t="shared" si="8"/>
        <v>115471122</v>
      </c>
      <c r="M44" s="50">
        <f t="shared" si="8"/>
        <v>127216291</v>
      </c>
      <c r="N44" s="50">
        <f t="shared" si="8"/>
        <v>117670908</v>
      </c>
      <c r="O44" s="50">
        <f t="shared" si="8"/>
        <v>118130686</v>
      </c>
      <c r="P44" s="50">
        <f t="shared" si="7"/>
        <v>1419228271</v>
      </c>
    </row>
    <row r="45" spans="1:16">
      <c r="B45" t="s">
        <v>101</v>
      </c>
      <c r="D45" s="50">
        <f>D10+D19+D30+D36</f>
        <v>94615705</v>
      </c>
      <c r="E45" s="50">
        <f t="shared" ref="E45:O45" si="9">E10+E19+E30+E36</f>
        <v>86450358</v>
      </c>
      <c r="F45" s="50">
        <f t="shared" si="9"/>
        <v>94974601</v>
      </c>
      <c r="G45" s="50">
        <f t="shared" si="9"/>
        <v>91311649</v>
      </c>
      <c r="H45" s="50">
        <f t="shared" si="9"/>
        <v>91684982</v>
      </c>
      <c r="I45" s="50">
        <f t="shared" si="9"/>
        <v>87883840</v>
      </c>
      <c r="J45" s="50">
        <f t="shared" si="9"/>
        <v>94835244</v>
      </c>
      <c r="K45" s="50">
        <f t="shared" si="9"/>
        <v>98265527</v>
      </c>
      <c r="L45" s="50">
        <f t="shared" si="9"/>
        <v>93878439</v>
      </c>
      <c r="M45" s="50">
        <f t="shared" si="9"/>
        <v>91841691</v>
      </c>
      <c r="N45" s="50">
        <f t="shared" si="9"/>
        <v>88140801</v>
      </c>
      <c r="O45" s="50">
        <f t="shared" si="9"/>
        <v>91489299</v>
      </c>
      <c r="P45" s="50">
        <f t="shared" si="7"/>
        <v>1105372136</v>
      </c>
    </row>
    <row r="46" spans="1:16">
      <c r="B46" t="s">
        <v>102</v>
      </c>
      <c r="D46" s="50">
        <f t="shared" ref="D46:O47" si="10">D11+D20+D37</f>
        <v>4629627</v>
      </c>
      <c r="E46" s="50">
        <f t="shared" si="10"/>
        <v>4667187</v>
      </c>
      <c r="F46" s="50">
        <f t="shared" si="10"/>
        <v>3660531</v>
      </c>
      <c r="G46" s="50">
        <f t="shared" si="10"/>
        <v>6328832</v>
      </c>
      <c r="H46" s="50">
        <f t="shared" si="10"/>
        <v>13049965</v>
      </c>
      <c r="I46" s="50">
        <f t="shared" si="10"/>
        <v>23717970</v>
      </c>
      <c r="J46" s="50">
        <f t="shared" si="10"/>
        <v>26579183</v>
      </c>
      <c r="K46" s="50">
        <f t="shared" si="10"/>
        <v>23538268</v>
      </c>
      <c r="L46" s="50">
        <f t="shared" si="10"/>
        <v>18878725</v>
      </c>
      <c r="M46" s="50">
        <f t="shared" si="10"/>
        <v>6211172</v>
      </c>
      <c r="N46" s="50">
        <f t="shared" si="10"/>
        <v>2634426</v>
      </c>
      <c r="O46" s="50">
        <f t="shared" si="10"/>
        <v>3331158</v>
      </c>
      <c r="P46" s="50">
        <f t="shared" si="7"/>
        <v>137227044</v>
      </c>
    </row>
    <row r="47" spans="1:16">
      <c r="B47" t="s">
        <v>103</v>
      </c>
      <c r="D47" s="50">
        <f t="shared" si="10"/>
        <v>2098291</v>
      </c>
      <c r="E47" s="50">
        <f t="shared" si="10"/>
        <v>2097748</v>
      </c>
      <c r="F47" s="50">
        <f t="shared" si="10"/>
        <v>2097084</v>
      </c>
      <c r="G47" s="50">
        <f t="shared" si="10"/>
        <v>2092917</v>
      </c>
      <c r="H47" s="50">
        <f t="shared" si="10"/>
        <v>2080667</v>
      </c>
      <c r="I47" s="50">
        <f t="shared" si="10"/>
        <v>2071670</v>
      </c>
      <c r="J47" s="50">
        <f t="shared" si="10"/>
        <v>2091912</v>
      </c>
      <c r="K47" s="50">
        <f t="shared" si="10"/>
        <v>2091315</v>
      </c>
      <c r="L47" s="50">
        <f t="shared" si="10"/>
        <v>2086444</v>
      </c>
      <c r="M47" s="50">
        <f t="shared" si="10"/>
        <v>2114106</v>
      </c>
      <c r="N47" s="50">
        <f t="shared" si="10"/>
        <v>2103410</v>
      </c>
      <c r="O47" s="50">
        <f t="shared" si="10"/>
        <v>2102201</v>
      </c>
      <c r="P47" s="50">
        <f t="shared" si="7"/>
        <v>25127765</v>
      </c>
    </row>
    <row r="48" spans="1:16">
      <c r="A48" t="s">
        <v>112</v>
      </c>
      <c r="D48" s="51">
        <f>SUM(D42:D47)</f>
        <v>555936904</v>
      </c>
      <c r="E48" s="51">
        <f t="shared" ref="E48:P48" si="11">SUM(E42:E47)</f>
        <v>498646815</v>
      </c>
      <c r="F48" s="51">
        <f t="shared" si="11"/>
        <v>492113295</v>
      </c>
      <c r="G48" s="51">
        <f t="shared" si="11"/>
        <v>431144890</v>
      </c>
      <c r="H48" s="51">
        <f t="shared" si="11"/>
        <v>438507087</v>
      </c>
      <c r="I48" s="51">
        <f t="shared" si="11"/>
        <v>423629661</v>
      </c>
      <c r="J48" s="51">
        <f t="shared" si="11"/>
        <v>451024270</v>
      </c>
      <c r="K48" s="51">
        <f t="shared" si="11"/>
        <v>469267171</v>
      </c>
      <c r="L48" s="51">
        <f t="shared" si="11"/>
        <v>421946321</v>
      </c>
      <c r="M48" s="51">
        <f t="shared" si="11"/>
        <v>451213605</v>
      </c>
      <c r="N48" s="51">
        <f t="shared" si="11"/>
        <v>471440294</v>
      </c>
      <c r="O48" s="51">
        <f t="shared" si="11"/>
        <v>548964170</v>
      </c>
      <c r="P48" s="51">
        <f t="shared" si="11"/>
        <v>5653834483</v>
      </c>
    </row>
    <row r="50" spans="2:16">
      <c r="B50" t="s">
        <v>113</v>
      </c>
      <c r="D50" s="50">
        <f>D42</f>
        <v>284675925</v>
      </c>
      <c r="E50" s="50">
        <f t="shared" ref="E50:O50" si="12">E42</f>
        <v>232597855</v>
      </c>
      <c r="F50" s="50">
        <f t="shared" si="12"/>
        <v>228752581</v>
      </c>
      <c r="G50" s="50">
        <f t="shared" si="12"/>
        <v>172322869</v>
      </c>
      <c r="H50" s="50">
        <f t="shared" si="12"/>
        <v>166632549</v>
      </c>
      <c r="I50" s="50">
        <f t="shared" si="12"/>
        <v>148170954</v>
      </c>
      <c r="J50" s="50">
        <f t="shared" si="12"/>
        <v>153360033</v>
      </c>
      <c r="K50" s="50">
        <f t="shared" si="12"/>
        <v>181322317</v>
      </c>
      <c r="L50" s="50">
        <f t="shared" si="12"/>
        <v>146560541</v>
      </c>
      <c r="M50" s="50">
        <f t="shared" si="12"/>
        <v>174054557</v>
      </c>
      <c r="N50" s="50">
        <f t="shared" si="12"/>
        <v>212665464</v>
      </c>
      <c r="O50" s="50">
        <f t="shared" si="12"/>
        <v>277362386</v>
      </c>
      <c r="P50" s="50">
        <f t="shared" ref="P50:P51" si="13">SUM(D50:O50)</f>
        <v>2378478031</v>
      </c>
    </row>
    <row r="51" spans="2:16">
      <c r="B51" t="s">
        <v>114</v>
      </c>
      <c r="D51" s="50">
        <v>204564</v>
      </c>
      <c r="E51" s="50">
        <v>205005</v>
      </c>
      <c r="F51" s="50">
        <v>205512</v>
      </c>
      <c r="G51" s="50">
        <v>205536</v>
      </c>
      <c r="H51" s="50">
        <v>205720</v>
      </c>
      <c r="I51" s="50">
        <v>205499</v>
      </c>
      <c r="J51" s="50">
        <v>205076</v>
      </c>
      <c r="K51" s="50">
        <v>205201</v>
      </c>
      <c r="L51" s="50">
        <v>204431</v>
      </c>
      <c r="M51" s="50">
        <v>204966</v>
      </c>
      <c r="N51" s="50">
        <v>204911</v>
      </c>
      <c r="O51" s="50">
        <v>205646</v>
      </c>
      <c r="P51" s="50">
        <f t="shared" si="13"/>
        <v>2462067</v>
      </c>
    </row>
    <row r="52" spans="2:16">
      <c r="B52" t="s">
        <v>115</v>
      </c>
      <c r="D52" s="56">
        <f>D50/D51</f>
        <v>1391.6227928667802</v>
      </c>
      <c r="E52" s="56">
        <f t="shared" ref="E52:P52" si="14">E50/E51</f>
        <v>1134.5960098534183</v>
      </c>
      <c r="F52" s="56">
        <f t="shared" si="14"/>
        <v>1113.0862480049827</v>
      </c>
      <c r="G52" s="56">
        <f t="shared" si="14"/>
        <v>838.40723279620113</v>
      </c>
      <c r="H52" s="56">
        <f t="shared" si="14"/>
        <v>809.99683550456928</v>
      </c>
      <c r="I52" s="56">
        <f t="shared" si="14"/>
        <v>721.03004880802337</v>
      </c>
      <c r="J52" s="56">
        <f t="shared" si="14"/>
        <v>747.82048118746218</v>
      </c>
      <c r="K52" s="56">
        <f t="shared" si="14"/>
        <v>883.63271621483329</v>
      </c>
      <c r="L52" s="56">
        <f t="shared" si="14"/>
        <v>716.91935665334518</v>
      </c>
      <c r="M52" s="56">
        <f t="shared" si="14"/>
        <v>849.18746035927904</v>
      </c>
      <c r="N52" s="56">
        <f t="shared" si="14"/>
        <v>1037.8430830946118</v>
      </c>
      <c r="O52" s="56">
        <f t="shared" si="14"/>
        <v>1348.7370821703316</v>
      </c>
      <c r="P52" s="56">
        <f t="shared" si="14"/>
        <v>966.04927120179912</v>
      </c>
    </row>
    <row r="53" spans="2:16">
      <c r="B53" t="s">
        <v>116</v>
      </c>
      <c r="D53" s="50">
        <f>D43+D44+D46</f>
        <v>174546983</v>
      </c>
      <c r="E53" s="50">
        <f t="shared" ref="E53:O53" si="15">E43+E44+E46</f>
        <v>177500854</v>
      </c>
      <c r="F53" s="50">
        <f t="shared" si="15"/>
        <v>166289029</v>
      </c>
      <c r="G53" s="50">
        <f t="shared" si="15"/>
        <v>165417455</v>
      </c>
      <c r="H53" s="50">
        <f t="shared" si="15"/>
        <v>178108889</v>
      </c>
      <c r="I53" s="50">
        <f t="shared" si="15"/>
        <v>185503197</v>
      </c>
      <c r="J53" s="50">
        <f t="shared" si="15"/>
        <v>200737081</v>
      </c>
      <c r="K53" s="50">
        <f t="shared" si="15"/>
        <v>187588012</v>
      </c>
      <c r="L53" s="50">
        <f t="shared" si="15"/>
        <v>179420897</v>
      </c>
      <c r="M53" s="50">
        <f t="shared" si="15"/>
        <v>183203251</v>
      </c>
      <c r="N53" s="50">
        <f t="shared" si="15"/>
        <v>168530619</v>
      </c>
      <c r="O53" s="50">
        <f t="shared" si="15"/>
        <v>178010284</v>
      </c>
      <c r="P53" s="50">
        <f t="shared" ref="P53:P54" si="16">SUM(D53:O53)</f>
        <v>2144856551</v>
      </c>
    </row>
    <row r="54" spans="2:16">
      <c r="B54" t="s">
        <v>117</v>
      </c>
      <c r="D54" s="50">
        <v>34308</v>
      </c>
      <c r="E54" s="50">
        <v>34460</v>
      </c>
      <c r="F54" s="50">
        <v>34515</v>
      </c>
      <c r="G54" s="50">
        <v>34554</v>
      </c>
      <c r="H54" s="50">
        <v>34555</v>
      </c>
      <c r="I54" s="50">
        <v>35013</v>
      </c>
      <c r="J54" s="50">
        <v>34957</v>
      </c>
      <c r="K54" s="50">
        <v>35067</v>
      </c>
      <c r="L54" s="50">
        <v>35085</v>
      </c>
      <c r="M54" s="50">
        <v>35115</v>
      </c>
      <c r="N54" s="50">
        <v>35091</v>
      </c>
      <c r="O54" s="50">
        <v>35158</v>
      </c>
      <c r="P54" s="50">
        <f t="shared" si="16"/>
        <v>417878</v>
      </c>
    </row>
    <row r="55" spans="2:16">
      <c r="B55" t="s">
        <v>118</v>
      </c>
      <c r="D55" s="50">
        <f>D53/D54</f>
        <v>5087.6467004780225</v>
      </c>
      <c r="E55" s="50">
        <f t="shared" ref="E55:P55" si="17">E53/E54</f>
        <v>5150.9243760882182</v>
      </c>
      <c r="F55" s="50">
        <f t="shared" si="17"/>
        <v>4817.8771258872957</v>
      </c>
      <c r="G55" s="50">
        <f t="shared" si="17"/>
        <v>4787.2158071424437</v>
      </c>
      <c r="H55" s="50">
        <f t="shared" si="17"/>
        <v>5154.3593980610622</v>
      </c>
      <c r="I55" s="50">
        <f t="shared" si="17"/>
        <v>5298.1234684260135</v>
      </c>
      <c r="J55" s="50">
        <f t="shared" si="17"/>
        <v>5742.4001201476103</v>
      </c>
      <c r="K55" s="50">
        <f t="shared" si="17"/>
        <v>5349.4171728405627</v>
      </c>
      <c r="L55" s="50">
        <f t="shared" si="17"/>
        <v>5113.8918911215624</v>
      </c>
      <c r="M55" s="50">
        <f t="shared" si="17"/>
        <v>5217.2362523138263</v>
      </c>
      <c r="N55" s="50">
        <f t="shared" si="17"/>
        <v>4802.673591519193</v>
      </c>
      <c r="O55" s="50">
        <f t="shared" si="17"/>
        <v>5063.1516013425107</v>
      </c>
      <c r="P55" s="50">
        <f t="shared" si="17"/>
        <v>5132.7338385844669</v>
      </c>
    </row>
    <row r="57" spans="2:16">
      <c r="B57" t="s">
        <v>119</v>
      </c>
      <c r="D57" s="57">
        <f>D48/$P48</f>
        <v>9.8329179191855728E-2</v>
      </c>
      <c r="E57" s="57">
        <f t="shared" ref="E57:O57" si="18">E48/$P48</f>
        <v>8.8196217363514212E-2</v>
      </c>
      <c r="F57" s="57">
        <f t="shared" si="18"/>
        <v>8.7040626406678631E-2</v>
      </c>
      <c r="G57" s="57">
        <f t="shared" si="18"/>
        <v>7.6257076731971962E-2</v>
      </c>
      <c r="H57" s="57">
        <f t="shared" si="18"/>
        <v>7.755923671244834E-2</v>
      </c>
      <c r="I57" s="57">
        <f t="shared" si="18"/>
        <v>7.4927849811269404E-2</v>
      </c>
      <c r="J57" s="57">
        <f t="shared" si="18"/>
        <v>7.977316480631752E-2</v>
      </c>
      <c r="K57" s="57">
        <f t="shared" si="18"/>
        <v>8.2999807017873753E-2</v>
      </c>
      <c r="L57" s="57">
        <f t="shared" si="18"/>
        <v>7.4630115591234933E-2</v>
      </c>
      <c r="M57" s="57">
        <f t="shared" si="18"/>
        <v>7.9806652698573524E-2</v>
      </c>
      <c r="N57" s="57">
        <f t="shared" si="18"/>
        <v>8.3384169702443695E-2</v>
      </c>
      <c r="O57" s="57">
        <f t="shared" si="18"/>
        <v>9.7095903965818312E-2</v>
      </c>
      <c r="P57" s="57">
        <f>SUM(D57:O57)</f>
        <v>1</v>
      </c>
    </row>
  </sheetData>
  <pageMargins left="0.7" right="0.7" top="0.75" bottom="0.75" header="0.3" footer="0.3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39997558519241921"/>
  </sheetPr>
  <dimension ref="A1:M79"/>
  <sheetViews>
    <sheetView view="pageBreakPreview" zoomScale="90" zoomScaleNormal="100" zoomScaleSheetLayoutView="90" workbookViewId="0">
      <selection sqref="A1:XFD1048576"/>
    </sheetView>
  </sheetViews>
  <sheetFormatPr defaultRowHeight="14.4"/>
  <cols>
    <col min="1" max="1" width="17.6640625" customWidth="1"/>
    <col min="3" max="3" width="18.33203125" customWidth="1"/>
    <col min="4" max="4" width="22" customWidth="1"/>
    <col min="5" max="5" width="17.33203125" customWidth="1"/>
    <col min="6" max="6" width="16.33203125" customWidth="1"/>
    <col min="7" max="8" width="15.6640625" customWidth="1"/>
    <col min="9" max="9" width="21.33203125" customWidth="1"/>
    <col min="12" max="12" width="13.44140625" bestFit="1" customWidth="1"/>
  </cols>
  <sheetData>
    <row r="1" spans="1:13">
      <c r="A1" s="232" t="s">
        <v>201</v>
      </c>
      <c r="B1" s="232"/>
      <c r="C1" s="232"/>
      <c r="D1" s="232"/>
      <c r="E1" s="232"/>
      <c r="F1" s="232"/>
      <c r="G1" s="232"/>
      <c r="H1" s="232"/>
      <c r="I1" s="232"/>
      <c r="J1" s="165"/>
      <c r="K1" s="165"/>
      <c r="L1" s="165"/>
      <c r="M1" s="165"/>
    </row>
    <row r="2" spans="1:13" ht="27">
      <c r="A2" s="168"/>
      <c r="B2" s="169"/>
      <c r="C2" s="170" t="s">
        <v>202</v>
      </c>
      <c r="D2" s="169"/>
      <c r="E2" s="170" t="s">
        <v>203</v>
      </c>
      <c r="F2" s="171" t="s">
        <v>204</v>
      </c>
      <c r="G2" s="171" t="s">
        <v>205</v>
      </c>
      <c r="H2" s="171" t="s">
        <v>106</v>
      </c>
      <c r="I2" s="171" t="s">
        <v>206</v>
      </c>
      <c r="J2" s="165"/>
      <c r="K2" s="165"/>
      <c r="L2" s="165"/>
      <c r="M2" s="165"/>
    </row>
    <row r="3" spans="1:13">
      <c r="A3" s="167"/>
      <c r="B3" s="167"/>
      <c r="C3" s="167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3">
      <c r="A4" s="199" t="s">
        <v>148</v>
      </c>
      <c r="B4" s="167"/>
      <c r="C4" s="173">
        <v>210156</v>
      </c>
      <c r="D4" s="165"/>
      <c r="E4" s="202">
        <v>147671570</v>
      </c>
      <c r="F4" s="202">
        <v>-88324150</v>
      </c>
      <c r="G4" s="202">
        <v>97409208</v>
      </c>
      <c r="H4" s="166">
        <f>SUM(F4:G4)</f>
        <v>9085058</v>
      </c>
      <c r="I4" s="174">
        <f>E4+H4</f>
        <v>156756628</v>
      </c>
      <c r="J4" s="165"/>
      <c r="K4" s="165"/>
      <c r="L4" s="165"/>
      <c r="M4" s="165"/>
    </row>
    <row r="5" spans="1:13">
      <c r="A5" s="199" t="s">
        <v>207</v>
      </c>
      <c r="B5" s="167"/>
      <c r="C5" s="173">
        <v>518</v>
      </c>
      <c r="D5" s="165"/>
      <c r="E5" s="202">
        <v>390536</v>
      </c>
      <c r="F5" s="202">
        <v>-214444</v>
      </c>
      <c r="G5" s="202">
        <v>245441</v>
      </c>
      <c r="H5" s="166">
        <f t="shared" ref="H5:H17" si="0">SUM(F5:G5)</f>
        <v>30997</v>
      </c>
      <c r="I5" s="174">
        <f t="shared" ref="I5:I17" si="1">E5+H5</f>
        <v>421533</v>
      </c>
      <c r="J5" s="165"/>
      <c r="K5" s="165"/>
      <c r="L5" s="165"/>
      <c r="M5" s="165"/>
    </row>
    <row r="6" spans="1:13">
      <c r="A6" s="199" t="s">
        <v>149</v>
      </c>
      <c r="B6" s="167"/>
      <c r="C6" s="173">
        <v>22371</v>
      </c>
      <c r="D6" s="165"/>
      <c r="E6" s="202">
        <v>41984754</v>
      </c>
      <c r="F6" s="202">
        <v>-24312596</v>
      </c>
      <c r="G6" s="202">
        <v>27642739</v>
      </c>
      <c r="H6" s="166">
        <f t="shared" si="0"/>
        <v>3330143</v>
      </c>
      <c r="I6" s="174">
        <f t="shared" si="1"/>
        <v>45314897</v>
      </c>
      <c r="J6" s="165"/>
      <c r="K6" s="165"/>
      <c r="L6" s="165"/>
      <c r="M6" s="165"/>
    </row>
    <row r="7" spans="1:13">
      <c r="A7" s="199" t="s">
        <v>150</v>
      </c>
      <c r="B7" s="167"/>
      <c r="C7" s="173">
        <v>9114</v>
      </c>
      <c r="D7" s="165"/>
      <c r="E7" s="202">
        <v>3899016</v>
      </c>
      <c r="F7" s="202">
        <v>-2064024</v>
      </c>
      <c r="G7" s="202">
        <v>2577126</v>
      </c>
      <c r="H7" s="166">
        <f t="shared" si="0"/>
        <v>513102</v>
      </c>
      <c r="I7" s="174">
        <f t="shared" si="1"/>
        <v>4412118</v>
      </c>
      <c r="J7" s="165"/>
      <c r="K7" s="165"/>
      <c r="L7" s="165"/>
      <c r="M7" s="165"/>
    </row>
    <row r="8" spans="1:13">
      <c r="A8" s="199" t="s">
        <v>151</v>
      </c>
      <c r="B8" s="167"/>
      <c r="C8" s="173">
        <v>1841</v>
      </c>
      <c r="D8" s="165"/>
      <c r="E8" s="202">
        <v>109043415</v>
      </c>
      <c r="F8" s="202">
        <v>-61116558</v>
      </c>
      <c r="G8" s="202">
        <v>71576593</v>
      </c>
      <c r="H8" s="166">
        <f t="shared" si="0"/>
        <v>10460035</v>
      </c>
      <c r="I8" s="174">
        <f t="shared" si="1"/>
        <v>119503450</v>
      </c>
      <c r="J8" s="165"/>
      <c r="K8" s="165"/>
      <c r="L8" s="165"/>
      <c r="M8" s="165"/>
    </row>
    <row r="9" spans="1:13">
      <c r="A9" s="199" t="s">
        <v>152</v>
      </c>
      <c r="B9" s="167"/>
      <c r="C9" s="173">
        <v>48</v>
      </c>
      <c r="D9" s="165"/>
      <c r="E9" s="202">
        <v>2327960</v>
      </c>
      <c r="F9" s="202">
        <v>-1313470</v>
      </c>
      <c r="G9" s="202">
        <v>1534003</v>
      </c>
      <c r="H9" s="166">
        <f t="shared" si="0"/>
        <v>220533</v>
      </c>
      <c r="I9" s="174">
        <f t="shared" si="1"/>
        <v>2548493</v>
      </c>
      <c r="J9" s="165"/>
      <c r="K9" s="165"/>
      <c r="L9" s="165"/>
      <c r="M9" s="165"/>
    </row>
    <row r="10" spans="1:13">
      <c r="A10" s="199" t="s">
        <v>153</v>
      </c>
      <c r="B10" s="167"/>
      <c r="C10" s="173">
        <v>20</v>
      </c>
      <c r="D10" s="165"/>
      <c r="E10" s="202">
        <f>91087801-E11</f>
        <v>55710367</v>
      </c>
      <c r="F10" s="202">
        <v>-4399998</v>
      </c>
      <c r="G10" s="202">
        <v>6727326</v>
      </c>
      <c r="H10" s="166">
        <f t="shared" si="0"/>
        <v>2327328</v>
      </c>
      <c r="I10" s="174">
        <f t="shared" si="1"/>
        <v>58037695</v>
      </c>
      <c r="J10" s="165"/>
      <c r="K10" s="165"/>
      <c r="L10" s="165"/>
      <c r="M10" s="165"/>
    </row>
    <row r="11" spans="1:13">
      <c r="A11" s="199" t="s">
        <v>208</v>
      </c>
      <c r="B11" s="167"/>
      <c r="C11" s="173"/>
      <c r="D11" s="165"/>
      <c r="E11" s="202">
        <v>35377434</v>
      </c>
      <c r="F11" s="202">
        <v>0</v>
      </c>
      <c r="G11" s="202">
        <v>0</v>
      </c>
      <c r="H11" s="166">
        <f t="shared" si="0"/>
        <v>0</v>
      </c>
      <c r="I11" s="174">
        <f t="shared" si="1"/>
        <v>35377434</v>
      </c>
      <c r="J11" s="165"/>
      <c r="K11" s="165"/>
      <c r="L11" s="165"/>
      <c r="M11" s="165"/>
    </row>
    <row r="12" spans="1:13">
      <c r="A12" s="199" t="s">
        <v>209</v>
      </c>
      <c r="B12" s="167"/>
      <c r="C12" s="173">
        <v>30</v>
      </c>
      <c r="D12" s="165"/>
      <c r="E12" s="202">
        <v>2204980</v>
      </c>
      <c r="F12" s="202">
        <v>0</v>
      </c>
      <c r="G12" s="202">
        <v>0</v>
      </c>
      <c r="H12" s="166">
        <f t="shared" si="0"/>
        <v>0</v>
      </c>
      <c r="I12" s="174">
        <f t="shared" si="1"/>
        <v>2204980</v>
      </c>
      <c r="J12" s="165"/>
      <c r="K12" s="165"/>
      <c r="L12" s="165"/>
      <c r="M12" s="165"/>
    </row>
    <row r="13" spans="1:13">
      <c r="A13" s="199" t="s">
        <v>154</v>
      </c>
      <c r="B13" s="167"/>
      <c r="C13" s="173">
        <v>1219</v>
      </c>
      <c r="D13" s="165"/>
      <c r="E13" s="202">
        <v>9354539</v>
      </c>
      <c r="F13" s="202">
        <v>-5843601</v>
      </c>
      <c r="G13" s="202">
        <v>4939490</v>
      </c>
      <c r="H13" s="166">
        <f t="shared" si="0"/>
        <v>-904111</v>
      </c>
      <c r="I13" s="174">
        <f t="shared" si="1"/>
        <v>8450428</v>
      </c>
      <c r="J13" s="165"/>
      <c r="K13" s="165"/>
      <c r="L13" s="165"/>
      <c r="M13" s="165"/>
    </row>
    <row r="14" spans="1:13">
      <c r="A14" s="199" t="s">
        <v>155</v>
      </c>
      <c r="B14" s="167"/>
      <c r="C14" s="173">
        <v>1205</v>
      </c>
      <c r="D14" s="165"/>
      <c r="E14" s="202">
        <v>540533</v>
      </c>
      <c r="F14" s="202">
        <v>-562916</v>
      </c>
      <c r="G14" s="202">
        <v>245441</v>
      </c>
      <c r="H14" s="166">
        <f t="shared" si="0"/>
        <v>-317475</v>
      </c>
      <c r="I14" s="174">
        <f t="shared" si="1"/>
        <v>223058</v>
      </c>
      <c r="J14" s="165"/>
      <c r="K14" s="165"/>
      <c r="L14" s="165"/>
      <c r="M14" s="165"/>
    </row>
    <row r="15" spans="1:13">
      <c r="A15" s="199" t="s">
        <v>210</v>
      </c>
      <c r="B15" s="167"/>
      <c r="C15" s="173">
        <v>405</v>
      </c>
      <c r="D15" s="165"/>
      <c r="E15" s="202">
        <v>1171771</v>
      </c>
      <c r="F15" s="202"/>
      <c r="G15" s="202"/>
      <c r="H15" s="166"/>
      <c r="I15" s="174">
        <f t="shared" si="1"/>
        <v>1171771</v>
      </c>
      <c r="J15" s="165"/>
      <c r="K15" s="165"/>
      <c r="L15" s="165"/>
      <c r="M15" s="165"/>
    </row>
    <row r="16" spans="1:13">
      <c r="A16" s="199" t="s">
        <v>211</v>
      </c>
      <c r="B16" s="167"/>
      <c r="C16" s="173"/>
      <c r="D16" s="165"/>
      <c r="E16" s="202">
        <v>449351</v>
      </c>
      <c r="F16" s="202"/>
      <c r="G16" s="202"/>
      <c r="H16" s="166">
        <f t="shared" si="0"/>
        <v>0</v>
      </c>
      <c r="I16" s="174">
        <f t="shared" si="1"/>
        <v>449351</v>
      </c>
      <c r="J16" s="165"/>
      <c r="K16" s="165"/>
      <c r="L16" s="165"/>
      <c r="M16" s="165"/>
    </row>
    <row r="17" spans="1:13">
      <c r="A17" s="199" t="s">
        <v>212</v>
      </c>
      <c r="B17" s="167"/>
      <c r="C17" s="173"/>
      <c r="D17" s="165"/>
      <c r="E17" s="202">
        <v>236001</v>
      </c>
      <c r="F17" s="202"/>
      <c r="G17" s="202"/>
      <c r="H17" s="166">
        <f t="shared" si="0"/>
        <v>0</v>
      </c>
      <c r="I17" s="174">
        <f t="shared" si="1"/>
        <v>236001</v>
      </c>
      <c r="J17" s="165"/>
      <c r="K17" s="165"/>
      <c r="L17" s="165"/>
      <c r="M17" s="165"/>
    </row>
    <row r="18" spans="1:13">
      <c r="A18" s="167"/>
      <c r="B18" s="167"/>
      <c r="C18" s="175">
        <f>SUM(C4:C17)</f>
        <v>246927</v>
      </c>
      <c r="D18" s="165"/>
      <c r="E18" s="175">
        <f t="shared" ref="E18:I18" si="2">SUM(E4:E17)</f>
        <v>410362227</v>
      </c>
      <c r="F18" s="175">
        <f t="shared" si="2"/>
        <v>-188151757</v>
      </c>
      <c r="G18" s="175">
        <f t="shared" si="2"/>
        <v>212897367</v>
      </c>
      <c r="H18" s="175">
        <f t="shared" si="2"/>
        <v>24745610</v>
      </c>
      <c r="I18" s="175">
        <f t="shared" si="2"/>
        <v>435107837</v>
      </c>
      <c r="J18" s="165"/>
      <c r="K18" s="165"/>
      <c r="L18" s="165"/>
      <c r="M18" s="165"/>
    </row>
    <row r="19" spans="1:13" ht="15" thickBot="1">
      <c r="A19" s="167"/>
      <c r="B19" s="167"/>
      <c r="C19" s="167"/>
      <c r="D19" s="165"/>
      <c r="E19" s="167"/>
      <c r="F19" s="167"/>
      <c r="G19" s="167"/>
      <c r="H19" s="165"/>
      <c r="I19" s="167"/>
      <c r="J19" s="165"/>
      <c r="K19" s="165"/>
      <c r="L19" s="165"/>
      <c r="M19" s="165"/>
    </row>
    <row r="20" spans="1:13">
      <c r="A20" s="167" t="s">
        <v>19</v>
      </c>
      <c r="B20" s="167"/>
      <c r="C20" s="176">
        <f>C4+C5</f>
        <v>210674</v>
      </c>
      <c r="D20" s="165"/>
      <c r="E20" s="177">
        <f>E4+E5</f>
        <v>148062106</v>
      </c>
      <c r="F20" s="177">
        <f t="shared" ref="F20:I20" si="3">F4+F5</f>
        <v>-88538594</v>
      </c>
      <c r="G20" s="177">
        <f t="shared" si="3"/>
        <v>97654649</v>
      </c>
      <c r="H20" s="177">
        <f t="shared" si="3"/>
        <v>9116055</v>
      </c>
      <c r="I20" s="176">
        <f t="shared" si="3"/>
        <v>157178161</v>
      </c>
      <c r="J20" s="165"/>
      <c r="K20" s="165"/>
      <c r="L20" s="165"/>
      <c r="M20" s="165"/>
    </row>
    <row r="21" spans="1:13">
      <c r="A21" s="167"/>
      <c r="B21" s="167"/>
      <c r="C21" s="178"/>
      <c r="D21" s="165"/>
      <c r="E21" s="167"/>
      <c r="F21" s="167"/>
      <c r="G21" s="167"/>
      <c r="H21" s="167"/>
      <c r="I21" s="178"/>
      <c r="J21" s="165"/>
      <c r="K21" s="165"/>
      <c r="L21" s="165"/>
      <c r="M21" s="165"/>
    </row>
    <row r="22" spans="1:13" ht="15" thickBot="1">
      <c r="A22" s="167" t="s">
        <v>213</v>
      </c>
      <c r="B22" s="167"/>
      <c r="C22" s="195">
        <f>SUM(C6:C9,C12:C14)</f>
        <v>35828</v>
      </c>
      <c r="D22" s="165"/>
      <c r="E22" s="196">
        <f>SUM(E6:E9,E12:E14)</f>
        <v>169355197</v>
      </c>
      <c r="F22" s="196">
        <f t="shared" ref="F22:H22" si="4">SUM(F6:F9,F12:F14)</f>
        <v>-95213165</v>
      </c>
      <c r="G22" s="196">
        <f t="shared" si="4"/>
        <v>108515392</v>
      </c>
      <c r="H22" s="196">
        <f t="shared" si="4"/>
        <v>13302227</v>
      </c>
      <c r="I22" s="195">
        <f>SUM(I6:I9,I12:I14)</f>
        <v>182657424</v>
      </c>
      <c r="J22" s="165"/>
      <c r="K22" s="165"/>
      <c r="L22" s="165"/>
      <c r="M22" s="165"/>
    </row>
    <row r="23" spans="1:13">
      <c r="A23" s="167"/>
      <c r="B23" s="167"/>
      <c r="C23" s="167"/>
      <c r="D23" s="167"/>
      <c r="E23" s="167"/>
      <c r="F23" s="165"/>
      <c r="G23" s="165"/>
      <c r="H23" s="165"/>
      <c r="I23" s="165"/>
      <c r="J23" s="165"/>
      <c r="K23" s="165"/>
      <c r="L23" s="165"/>
      <c r="M23" s="165"/>
    </row>
    <row r="24" spans="1:13" ht="40.200000000000003">
      <c r="A24" s="168"/>
      <c r="B24" s="179"/>
      <c r="C24" s="189" t="s">
        <v>214</v>
      </c>
      <c r="D24" s="189" t="s">
        <v>215</v>
      </c>
      <c r="E24" s="171" t="s">
        <v>216</v>
      </c>
      <c r="F24" s="171" t="s">
        <v>217</v>
      </c>
      <c r="G24" s="171" t="s">
        <v>218</v>
      </c>
      <c r="H24" s="171" t="s">
        <v>219</v>
      </c>
      <c r="I24" s="171" t="s">
        <v>220</v>
      </c>
      <c r="J24" s="165"/>
      <c r="K24" s="165"/>
      <c r="L24" s="165"/>
      <c r="M24" s="165"/>
    </row>
    <row r="25" spans="1:13">
      <c r="A25" s="167"/>
      <c r="B25" s="167"/>
      <c r="C25" s="200"/>
      <c r="D25" s="167"/>
      <c r="E25" s="167"/>
      <c r="F25" s="165"/>
      <c r="G25" s="165"/>
      <c r="H25" s="165"/>
      <c r="I25" s="165"/>
      <c r="J25" s="165"/>
      <c r="K25" s="165"/>
      <c r="L25" s="165"/>
      <c r="M25" s="165"/>
    </row>
    <row r="26" spans="1:13">
      <c r="A26" s="199" t="s">
        <v>148</v>
      </c>
      <c r="B26" s="167"/>
      <c r="C26" s="200">
        <v>1830583</v>
      </c>
      <c r="D26" s="200">
        <v>13178584.16</v>
      </c>
      <c r="E26" s="203">
        <v>-8160145</v>
      </c>
      <c r="F26" s="203">
        <v>8836388</v>
      </c>
      <c r="G26" s="191">
        <f>SUM(D26:F26)</f>
        <v>13854827.16</v>
      </c>
      <c r="H26" s="191">
        <f>-I63</f>
        <v>-32282.071260000001</v>
      </c>
      <c r="I26" s="191">
        <f>SUM(G26:H26)</f>
        <v>13822545.088740001</v>
      </c>
      <c r="J26" s="165"/>
      <c r="K26" s="165"/>
      <c r="L26" s="165"/>
      <c r="M26" s="165"/>
    </row>
    <row r="27" spans="1:13">
      <c r="A27" s="199" t="s">
        <v>207</v>
      </c>
      <c r="B27" s="167"/>
      <c r="C27" s="200">
        <v>4445.5</v>
      </c>
      <c r="D27" s="200">
        <v>34404.83</v>
      </c>
      <c r="E27" s="203">
        <v>-13122</v>
      </c>
      <c r="F27" s="203">
        <v>14474</v>
      </c>
      <c r="G27" s="191">
        <f t="shared" ref="G27:G36" si="5">SUM(D27:F27)</f>
        <v>35756.83</v>
      </c>
      <c r="H27" s="191">
        <f t="shared" ref="H27:H35" si="6">-I64</f>
        <v>872.40767999999991</v>
      </c>
      <c r="I27" s="191">
        <f t="shared" ref="I27:I36" si="7">SUM(G27:H27)</f>
        <v>36629.237679999998</v>
      </c>
      <c r="J27" s="165"/>
      <c r="K27" s="165"/>
      <c r="L27" s="165"/>
      <c r="M27" s="165"/>
    </row>
    <row r="28" spans="1:13">
      <c r="A28" s="199" t="s">
        <v>149</v>
      </c>
      <c r="B28" s="167"/>
      <c r="C28" s="200">
        <v>410853.68</v>
      </c>
      <c r="D28" s="200">
        <v>4977825.51</v>
      </c>
      <c r="E28" s="203">
        <v>-2819257</v>
      </c>
      <c r="F28" s="203">
        <v>3214030</v>
      </c>
      <c r="G28" s="191">
        <f t="shared" si="5"/>
        <v>5372598.5099999998</v>
      </c>
      <c r="H28" s="191">
        <f t="shared" si="6"/>
        <v>-17739.901449999998</v>
      </c>
      <c r="I28" s="191">
        <f t="shared" si="7"/>
        <v>5354858.60855</v>
      </c>
      <c r="J28" s="165"/>
      <c r="K28" s="165"/>
      <c r="L28" s="165"/>
      <c r="M28" s="165"/>
    </row>
    <row r="29" spans="1:13">
      <c r="A29" s="199" t="s">
        <v>150</v>
      </c>
      <c r="B29" s="167"/>
      <c r="C29" s="200">
        <v>166177</v>
      </c>
      <c r="D29" s="200">
        <v>595288.81000000006</v>
      </c>
      <c r="E29" s="203">
        <v>-318583</v>
      </c>
      <c r="F29" s="203">
        <v>377434</v>
      </c>
      <c r="G29" s="191">
        <f t="shared" si="5"/>
        <v>654139.81000000006</v>
      </c>
      <c r="H29" s="191">
        <f t="shared" si="6"/>
        <v>-2443.4109599999997</v>
      </c>
      <c r="I29" s="191">
        <f t="shared" si="7"/>
        <v>651696.39904000005</v>
      </c>
      <c r="J29" s="165"/>
      <c r="K29" s="165"/>
      <c r="L29" s="165"/>
      <c r="M29" s="165"/>
    </row>
    <row r="30" spans="1:13">
      <c r="A30" s="199" t="s">
        <v>151</v>
      </c>
      <c r="B30" s="167"/>
      <c r="C30" s="200">
        <v>922116.66</v>
      </c>
      <c r="D30" s="200">
        <v>9957698.7799999993</v>
      </c>
      <c r="E30" s="203">
        <v>-4969882</v>
      </c>
      <c r="F30" s="203">
        <v>5743007</v>
      </c>
      <c r="G30" s="191">
        <f t="shared" si="5"/>
        <v>10730823.779999999</v>
      </c>
      <c r="H30" s="191">
        <f t="shared" si="6"/>
        <v>-39737.677710000011</v>
      </c>
      <c r="I30" s="191">
        <f t="shared" si="7"/>
        <v>10691086.102289999</v>
      </c>
      <c r="J30" s="165"/>
      <c r="K30" s="165"/>
      <c r="L30" s="165"/>
      <c r="M30" s="165"/>
    </row>
    <row r="31" spans="1:13">
      <c r="A31" s="199" t="s">
        <v>152</v>
      </c>
      <c r="B31" s="167"/>
      <c r="C31" s="200">
        <v>24000</v>
      </c>
      <c r="D31" s="200">
        <v>209692.57</v>
      </c>
      <c r="E31" s="203">
        <v>-110150</v>
      </c>
      <c r="F31" s="203">
        <v>126298</v>
      </c>
      <c r="G31" s="191">
        <f t="shared" si="5"/>
        <v>225840.57</v>
      </c>
      <c r="H31" s="191">
        <f t="shared" si="6"/>
        <v>-780.0058600000001</v>
      </c>
      <c r="I31" s="191">
        <f t="shared" si="7"/>
        <v>225060.56414</v>
      </c>
      <c r="J31" s="165"/>
      <c r="K31" s="165"/>
      <c r="L31" s="165"/>
      <c r="M31" s="165"/>
    </row>
    <row r="32" spans="1:13">
      <c r="A32" s="199" t="s">
        <v>153</v>
      </c>
      <c r="B32" s="167"/>
      <c r="C32" s="200">
        <v>420000</v>
      </c>
      <c r="D32" s="200">
        <f>5337161.2-81569.7</f>
        <v>5255591.5</v>
      </c>
      <c r="E32" s="203">
        <v>-296996</v>
      </c>
      <c r="F32" s="203">
        <v>430987</v>
      </c>
      <c r="G32" s="191">
        <f t="shared" si="5"/>
        <v>5389582.5</v>
      </c>
      <c r="H32" s="191">
        <f t="shared" si="6"/>
        <v>-4877.2024800000008</v>
      </c>
      <c r="I32" s="191">
        <f t="shared" si="7"/>
        <v>5384705.2975199996</v>
      </c>
      <c r="J32" s="165"/>
      <c r="K32" s="165"/>
      <c r="L32" s="165"/>
      <c r="M32" s="165"/>
    </row>
    <row r="33" spans="1:13">
      <c r="A33" s="199" t="s">
        <v>209</v>
      </c>
      <c r="B33" s="167"/>
      <c r="C33" s="200">
        <v>540</v>
      </c>
      <c r="D33" s="200">
        <v>150993.45000000001</v>
      </c>
      <c r="E33" s="203">
        <v>0</v>
      </c>
      <c r="F33" s="203">
        <v>0</v>
      </c>
      <c r="G33" s="191">
        <f t="shared" si="5"/>
        <v>150993.45000000001</v>
      </c>
      <c r="H33" s="191">
        <f t="shared" si="6"/>
        <v>0</v>
      </c>
      <c r="I33" s="191">
        <f t="shared" si="7"/>
        <v>150993.45000000001</v>
      </c>
      <c r="J33" s="165"/>
      <c r="K33" s="165"/>
      <c r="L33" s="165"/>
      <c r="M33" s="165"/>
    </row>
    <row r="34" spans="1:13">
      <c r="A34" s="199" t="s">
        <v>154</v>
      </c>
      <c r="B34" s="167"/>
      <c r="C34" s="200">
        <v>21996</v>
      </c>
      <c r="D34" s="200">
        <v>775709.43</v>
      </c>
      <c r="E34" s="203">
        <v>-476320</v>
      </c>
      <c r="F34" s="203">
        <v>419765</v>
      </c>
      <c r="G34" s="191">
        <f t="shared" si="5"/>
        <v>719154.43</v>
      </c>
      <c r="H34" s="191">
        <f t="shared" si="6"/>
        <v>2434.0458200000003</v>
      </c>
      <c r="I34" s="191">
        <f t="shared" si="7"/>
        <v>721588.47582000005</v>
      </c>
      <c r="J34" s="165"/>
      <c r="K34" s="165"/>
      <c r="L34" s="165"/>
      <c r="M34" s="165"/>
    </row>
    <row r="35" spans="1:13">
      <c r="A35" s="199" t="s">
        <v>155</v>
      </c>
      <c r="B35" s="167"/>
      <c r="C35" s="200">
        <v>21852</v>
      </c>
      <c r="D35" s="200">
        <v>69625.820000000007</v>
      </c>
      <c r="E35" s="203">
        <v>-55715</v>
      </c>
      <c r="F35" s="203">
        <v>31027</v>
      </c>
      <c r="G35" s="191">
        <f t="shared" si="5"/>
        <v>44937.820000000007</v>
      </c>
      <c r="H35" s="191">
        <f t="shared" si="6"/>
        <v>858.32978999999989</v>
      </c>
      <c r="I35" s="191">
        <f t="shared" si="7"/>
        <v>45796.14979000001</v>
      </c>
      <c r="J35" s="165"/>
      <c r="K35" s="165"/>
      <c r="L35" s="165"/>
      <c r="M35" s="165"/>
    </row>
    <row r="36" spans="1:13">
      <c r="A36" s="199" t="s">
        <v>221</v>
      </c>
      <c r="B36" s="167"/>
      <c r="C36" s="191"/>
      <c r="D36" s="200">
        <v>557747.61</v>
      </c>
      <c r="E36" s="200"/>
      <c r="F36" s="200"/>
      <c r="G36" s="191">
        <f t="shared" si="5"/>
        <v>557747.61</v>
      </c>
      <c r="H36" s="191"/>
      <c r="I36" s="191">
        <f t="shared" si="7"/>
        <v>557747.61</v>
      </c>
      <c r="J36" s="165"/>
      <c r="K36" s="165"/>
      <c r="L36" s="165"/>
      <c r="M36" s="165"/>
    </row>
    <row r="37" spans="1:13">
      <c r="A37" s="199" t="s">
        <v>222</v>
      </c>
      <c r="B37" s="167"/>
      <c r="C37" s="186"/>
      <c r="D37" s="200">
        <v>1225337.17</v>
      </c>
      <c r="E37" s="200"/>
      <c r="F37" s="200"/>
      <c r="G37" s="191"/>
      <c r="H37" s="191"/>
      <c r="I37" s="191"/>
      <c r="J37" s="165"/>
      <c r="K37" s="165"/>
      <c r="L37" s="165"/>
      <c r="M37" s="165"/>
    </row>
    <row r="38" spans="1:13">
      <c r="A38" s="199" t="s">
        <v>223</v>
      </c>
      <c r="B38" s="167"/>
      <c r="C38" s="186"/>
      <c r="D38" s="200">
        <v>1381155.34</v>
      </c>
      <c r="E38" s="200"/>
      <c r="F38" s="200"/>
      <c r="G38" s="191"/>
      <c r="H38" s="191"/>
      <c r="I38" s="191"/>
      <c r="J38" s="165"/>
      <c r="K38" s="165"/>
      <c r="L38" s="165"/>
      <c r="M38" s="165"/>
    </row>
    <row r="39" spans="1:13">
      <c r="A39" s="167"/>
      <c r="B39" s="167"/>
      <c r="C39" s="181">
        <f>SUM(C26:C38)</f>
        <v>3822563.8400000003</v>
      </c>
      <c r="D39" s="181">
        <f t="shared" ref="D39:I39" si="8">SUM(D26:D38)</f>
        <v>38369654.980000004</v>
      </c>
      <c r="E39" s="181">
        <f t="shared" si="8"/>
        <v>-17220170</v>
      </c>
      <c r="F39" s="181">
        <f t="shared" si="8"/>
        <v>19193410</v>
      </c>
      <c r="G39" s="181">
        <f t="shared" si="8"/>
        <v>37736402.469999999</v>
      </c>
      <c r="H39" s="181">
        <f t="shared" si="8"/>
        <v>-93695.486430000019</v>
      </c>
      <c r="I39" s="181">
        <f t="shared" si="8"/>
        <v>37642706.983569987</v>
      </c>
      <c r="J39" s="165"/>
      <c r="K39" s="165"/>
      <c r="L39" s="165"/>
      <c r="M39" s="165"/>
    </row>
    <row r="40" spans="1:13" ht="15" thickBot="1">
      <c r="A40" s="167"/>
      <c r="B40" s="167"/>
      <c r="C40" s="165"/>
      <c r="D40" s="182"/>
      <c r="E40" s="167"/>
      <c r="F40" s="167"/>
      <c r="G40" s="165"/>
      <c r="H40" s="165"/>
      <c r="I40" s="165"/>
      <c r="J40" s="165"/>
      <c r="K40" s="165"/>
      <c r="L40" s="165"/>
      <c r="M40" s="165"/>
    </row>
    <row r="41" spans="1:13">
      <c r="A41" s="167" t="s">
        <v>19</v>
      </c>
      <c r="B41" s="167"/>
      <c r="C41" s="184">
        <f>C26+C27</f>
        <v>1835028.5</v>
      </c>
      <c r="D41" s="183">
        <f t="shared" ref="D41:I41" si="9">D26+D27</f>
        <v>13212988.99</v>
      </c>
      <c r="E41" s="183">
        <f t="shared" si="9"/>
        <v>-8173267</v>
      </c>
      <c r="F41" s="183">
        <f t="shared" si="9"/>
        <v>8850862</v>
      </c>
      <c r="G41" s="183">
        <f t="shared" si="9"/>
        <v>13890583.99</v>
      </c>
      <c r="H41" s="183">
        <f t="shared" si="9"/>
        <v>-31409.66358</v>
      </c>
      <c r="I41" s="184">
        <f t="shared" si="9"/>
        <v>13859174.32642</v>
      </c>
      <c r="J41" s="165"/>
      <c r="K41" s="165"/>
      <c r="L41" s="165"/>
      <c r="M41" s="165"/>
    </row>
    <row r="42" spans="1:13">
      <c r="A42" s="167"/>
      <c r="B42" s="167"/>
      <c r="C42" s="190"/>
      <c r="D42" s="183"/>
      <c r="E42" s="167"/>
      <c r="F42" s="167"/>
      <c r="G42" s="165"/>
      <c r="H42" s="165"/>
      <c r="I42" s="185"/>
      <c r="J42" s="165"/>
      <c r="K42" s="165"/>
      <c r="L42" s="165"/>
      <c r="M42" s="165"/>
    </row>
    <row r="43" spans="1:13" ht="15" thickBot="1">
      <c r="A43" s="167" t="s">
        <v>213</v>
      </c>
      <c r="B43" s="167"/>
      <c r="C43" s="193">
        <f>SUM(C28:C31,C33:C35)</f>
        <v>1567535.3399999999</v>
      </c>
      <c r="D43" s="194">
        <f t="shared" ref="D43:I43" si="10">SUM(D28:D31,D33:D35)</f>
        <v>16736834.369999999</v>
      </c>
      <c r="E43" s="194">
        <f t="shared" si="10"/>
        <v>-8749907</v>
      </c>
      <c r="F43" s="194">
        <f t="shared" si="10"/>
        <v>9911561</v>
      </c>
      <c r="G43" s="194">
        <f t="shared" si="10"/>
        <v>17898488.369999997</v>
      </c>
      <c r="H43" s="194">
        <f t="shared" si="10"/>
        <v>-57408.620370000004</v>
      </c>
      <c r="I43" s="193">
        <f t="shared" si="10"/>
        <v>17841079.74963</v>
      </c>
      <c r="J43" s="165"/>
      <c r="K43" s="165"/>
      <c r="L43" s="165"/>
      <c r="M43" s="165"/>
    </row>
    <row r="44" spans="1:13">
      <c r="A44" s="167"/>
      <c r="B44" s="167"/>
      <c r="C44" s="167"/>
      <c r="D44" s="165"/>
      <c r="E44" s="165"/>
      <c r="F44" s="165"/>
      <c r="G44" s="165"/>
      <c r="H44" s="165"/>
      <c r="I44" s="165"/>
      <c r="J44" s="165"/>
      <c r="K44" s="165"/>
      <c r="L44" s="165"/>
      <c r="M44" s="165"/>
    </row>
    <row r="45" spans="1:13">
      <c r="A45" s="172"/>
      <c r="B45" s="165"/>
      <c r="C45" s="165"/>
      <c r="D45" s="167"/>
      <c r="E45" s="105"/>
      <c r="F45" s="165"/>
      <c r="G45" s="165"/>
      <c r="H45" s="165"/>
      <c r="I45" s="105"/>
      <c r="J45" s="165"/>
      <c r="K45" s="165"/>
      <c r="L45" s="165"/>
      <c r="M45" s="165"/>
    </row>
    <row r="46" spans="1:13">
      <c r="A46" s="165"/>
      <c r="B46" s="165"/>
      <c r="C46" s="188">
        <v>42309</v>
      </c>
      <c r="D46" s="188">
        <v>42278</v>
      </c>
      <c r="E46" s="164">
        <v>42583</v>
      </c>
      <c r="F46" s="164">
        <v>42380</v>
      </c>
      <c r="G46" s="164">
        <v>42380</v>
      </c>
      <c r="H46" s="164">
        <v>42552</v>
      </c>
      <c r="I46" s="164">
        <v>42644</v>
      </c>
      <c r="J46" s="165"/>
      <c r="K46" s="165"/>
      <c r="L46" s="165"/>
      <c r="M46" s="165"/>
    </row>
    <row r="47" spans="1:13" ht="27">
      <c r="A47" s="197" t="s">
        <v>224</v>
      </c>
      <c r="B47" s="169"/>
      <c r="C47" s="180" t="s">
        <v>225</v>
      </c>
      <c r="D47" s="180" t="s">
        <v>226</v>
      </c>
      <c r="E47" s="180" t="s">
        <v>227</v>
      </c>
      <c r="F47" s="180" t="s">
        <v>228</v>
      </c>
      <c r="G47" s="180" t="s">
        <v>229</v>
      </c>
      <c r="H47" s="180" t="s">
        <v>230</v>
      </c>
      <c r="I47" s="180" t="s">
        <v>228</v>
      </c>
      <c r="J47" s="165"/>
      <c r="K47" s="165"/>
      <c r="L47" s="165"/>
      <c r="M47" s="165"/>
    </row>
    <row r="48" spans="1:13">
      <c r="A48" s="199" t="s">
        <v>148</v>
      </c>
      <c r="B48" s="167"/>
      <c r="C48" s="187">
        <v>-2.7E-4</v>
      </c>
      <c r="D48" s="187"/>
      <c r="E48" s="187">
        <v>2.6199999999999999E-3</v>
      </c>
      <c r="F48" s="187">
        <v>9.1E-4</v>
      </c>
      <c r="G48" s="187">
        <v>0</v>
      </c>
      <c r="H48" s="187">
        <v>-3.5E-4</v>
      </c>
      <c r="I48" s="187">
        <v>9.7000000000000005E-4</v>
      </c>
      <c r="J48" s="165"/>
      <c r="K48" s="165"/>
      <c r="L48" s="165"/>
      <c r="M48" s="165"/>
    </row>
    <row r="49" spans="1:13">
      <c r="A49" s="199" t="s">
        <v>207</v>
      </c>
      <c r="B49" s="167"/>
      <c r="C49" s="187">
        <v>-2.7E-4</v>
      </c>
      <c r="D49" s="187">
        <v>-3.1530000000000002E-2</v>
      </c>
      <c r="E49" s="187">
        <v>2.6199999999999999E-3</v>
      </c>
      <c r="F49" s="187">
        <v>9.1E-4</v>
      </c>
      <c r="G49" s="187">
        <v>0</v>
      </c>
      <c r="H49" s="187">
        <v>-3.5E-4</v>
      </c>
      <c r="I49" s="187">
        <v>9.7000000000000005E-4</v>
      </c>
      <c r="J49" s="165"/>
      <c r="K49" s="165"/>
      <c r="L49" s="165"/>
      <c r="M49" s="165"/>
    </row>
    <row r="50" spans="1:13">
      <c r="A50" s="199" t="s">
        <v>149</v>
      </c>
      <c r="B50" s="167"/>
      <c r="C50" s="187">
        <v>0</v>
      </c>
      <c r="D50" s="187"/>
      <c r="E50" s="187">
        <v>3.62E-3</v>
      </c>
      <c r="F50" s="187">
        <v>1.32E-3</v>
      </c>
      <c r="G50" s="187">
        <v>0</v>
      </c>
      <c r="H50" s="187">
        <v>-3.6000000000000002E-4</v>
      </c>
      <c r="I50" s="187">
        <v>1.41E-3</v>
      </c>
      <c r="J50" s="165"/>
      <c r="K50" s="165"/>
      <c r="L50" s="165"/>
      <c r="M50" s="165"/>
    </row>
    <row r="51" spans="1:13">
      <c r="A51" s="199" t="s">
        <v>150</v>
      </c>
      <c r="B51" s="167"/>
      <c r="C51" s="187">
        <v>-2.7E-4</v>
      </c>
      <c r="D51" s="187"/>
      <c r="E51" s="187">
        <v>3.62E-3</v>
      </c>
      <c r="F51" s="187">
        <v>1.32E-3</v>
      </c>
      <c r="G51" s="187">
        <v>0</v>
      </c>
      <c r="H51" s="187">
        <v>-3.6000000000000002E-4</v>
      </c>
      <c r="I51" s="187">
        <v>1.41E-3</v>
      </c>
      <c r="J51" s="165"/>
      <c r="K51" s="165"/>
      <c r="L51" s="165"/>
      <c r="M51" s="165"/>
    </row>
    <row r="52" spans="1:13">
      <c r="A52" s="199" t="s">
        <v>151</v>
      </c>
      <c r="B52" s="167"/>
      <c r="C52" s="187">
        <v>0</v>
      </c>
      <c r="D52" s="187"/>
      <c r="E52" s="187">
        <v>2.7299999999999998E-3</v>
      </c>
      <c r="F52" s="187">
        <v>9.5E-4</v>
      </c>
      <c r="G52" s="187">
        <v>0</v>
      </c>
      <c r="H52" s="187">
        <v>-3.6000000000000002E-4</v>
      </c>
      <c r="I52" s="187">
        <v>1.0200000000000001E-3</v>
      </c>
      <c r="J52" s="165"/>
      <c r="K52" s="165"/>
      <c r="L52" s="165"/>
      <c r="M52" s="165"/>
    </row>
    <row r="53" spans="1:13">
      <c r="A53" s="199" t="s">
        <v>152</v>
      </c>
      <c r="B53" s="167"/>
      <c r="C53" s="187">
        <v>-2.7E-4</v>
      </c>
      <c r="D53" s="187"/>
      <c r="E53" s="187">
        <v>2.7299999999999998E-3</v>
      </c>
      <c r="F53" s="187">
        <v>9.5E-4</v>
      </c>
      <c r="G53" s="187">
        <v>0</v>
      </c>
      <c r="H53" s="187">
        <v>-3.6000000000000002E-4</v>
      </c>
      <c r="I53" s="187">
        <v>1.0200000000000001E-3</v>
      </c>
      <c r="J53" s="165"/>
      <c r="K53" s="165"/>
      <c r="L53" s="165"/>
      <c r="M53" s="165"/>
    </row>
    <row r="54" spans="1:13">
      <c r="A54" s="199" t="s">
        <v>153</v>
      </c>
      <c r="B54" s="167"/>
      <c r="C54" s="187">
        <v>0</v>
      </c>
      <c r="D54" s="187"/>
      <c r="E54" s="187">
        <v>1.72E-3</v>
      </c>
      <c r="F54" s="187">
        <v>5.9999999999999995E-4</v>
      </c>
      <c r="G54" s="187">
        <v>0</v>
      </c>
      <c r="H54" s="187">
        <v>-3.4000000000000002E-4</v>
      </c>
      <c r="I54" s="187">
        <v>6.4000000000000005E-4</v>
      </c>
      <c r="J54" s="165"/>
      <c r="K54" s="165"/>
      <c r="L54" s="165"/>
      <c r="M54" s="165"/>
    </row>
    <row r="55" spans="1:13">
      <c r="A55" s="199" t="s">
        <v>208</v>
      </c>
      <c r="B55" s="167"/>
      <c r="C55" s="187">
        <v>0</v>
      </c>
      <c r="D55" s="187"/>
      <c r="E55" s="187">
        <v>1.72E-3</v>
      </c>
      <c r="F55" s="187">
        <v>0</v>
      </c>
      <c r="G55" s="187">
        <v>0</v>
      </c>
      <c r="H55" s="187">
        <v>-3.4000000000000002E-4</v>
      </c>
      <c r="I55" s="187">
        <v>0</v>
      </c>
      <c r="J55" s="165"/>
      <c r="K55" s="165"/>
      <c r="L55" s="165"/>
      <c r="M55" s="165"/>
    </row>
    <row r="56" spans="1:13">
      <c r="A56" s="199" t="s">
        <v>209</v>
      </c>
      <c r="B56" s="167"/>
      <c r="C56" s="187">
        <v>0</v>
      </c>
      <c r="D56" s="187"/>
      <c r="E56" s="187">
        <v>2.6099999999999999E-3</v>
      </c>
      <c r="F56" s="187">
        <v>8.3000000000000001E-4</v>
      </c>
      <c r="G56" s="187">
        <v>0</v>
      </c>
      <c r="H56" s="187">
        <v>-4.2000000000000002E-4</v>
      </c>
      <c r="I56" s="187">
        <v>8.8999999999999995E-4</v>
      </c>
      <c r="J56" s="165"/>
      <c r="K56" s="165"/>
      <c r="L56" s="165"/>
      <c r="M56" s="165"/>
    </row>
    <row r="57" spans="1:13">
      <c r="A57" s="199" t="s">
        <v>154</v>
      </c>
      <c r="B57" s="167"/>
      <c r="C57" s="187">
        <v>0</v>
      </c>
      <c r="D57" s="187"/>
      <c r="E57" s="187">
        <v>2.6099999999999999E-3</v>
      </c>
      <c r="F57" s="187">
        <v>8.3000000000000001E-4</v>
      </c>
      <c r="G57" s="187">
        <v>0</v>
      </c>
      <c r="H57" s="187">
        <v>-4.2000000000000002E-4</v>
      </c>
      <c r="I57" s="187">
        <v>8.8999999999999995E-4</v>
      </c>
      <c r="J57" s="165"/>
      <c r="K57" s="165"/>
      <c r="L57" s="165"/>
      <c r="M57" s="165"/>
    </row>
    <row r="58" spans="1:13">
      <c r="A58" s="199" t="s">
        <v>155</v>
      </c>
      <c r="B58" s="167"/>
      <c r="C58" s="187">
        <v>-2.7E-4</v>
      </c>
      <c r="D58" s="187"/>
      <c r="E58" s="187">
        <v>2.6099999999999999E-3</v>
      </c>
      <c r="F58" s="187">
        <v>8.3000000000000001E-4</v>
      </c>
      <c r="G58" s="187">
        <v>0</v>
      </c>
      <c r="H58" s="187">
        <v>-4.2000000000000002E-4</v>
      </c>
      <c r="I58" s="187">
        <v>8.8999999999999995E-4</v>
      </c>
      <c r="J58" s="165"/>
      <c r="K58" s="165"/>
      <c r="L58" s="165"/>
      <c r="M58" s="165"/>
    </row>
    <row r="59" spans="1:13" ht="14.4" customHeight="1">
      <c r="A59" s="199" t="s">
        <v>221</v>
      </c>
      <c r="B59" s="167"/>
      <c r="C59" s="187"/>
      <c r="D59" s="187"/>
      <c r="E59" s="214">
        <v>8.6199999999999992E-3</v>
      </c>
      <c r="F59" s="233" t="s">
        <v>241</v>
      </c>
      <c r="G59" s="187">
        <v>0</v>
      </c>
      <c r="H59" s="208">
        <v>-3.6999999999999999E-4</v>
      </c>
      <c r="I59" s="233" t="s">
        <v>249</v>
      </c>
      <c r="J59" s="165"/>
      <c r="K59" s="165"/>
      <c r="L59" s="165"/>
      <c r="M59" s="165"/>
    </row>
    <row r="60" spans="1:13">
      <c r="A60" s="199" t="s">
        <v>212</v>
      </c>
      <c r="B60" s="167"/>
      <c r="C60" s="187">
        <v>-2.7E-4</v>
      </c>
      <c r="D60" s="187"/>
      <c r="E60" s="214">
        <v>8.6199999999999992E-3</v>
      </c>
      <c r="F60" s="233"/>
      <c r="G60" s="187">
        <v>0</v>
      </c>
      <c r="H60" s="208">
        <v>-3.6999999999999999E-4</v>
      </c>
      <c r="I60" s="233"/>
      <c r="J60" s="165"/>
      <c r="K60" s="165"/>
      <c r="L60" s="165"/>
      <c r="M60" s="165"/>
    </row>
    <row r="61" spans="1:13">
      <c r="A61" s="165"/>
      <c r="B61" s="165"/>
      <c r="C61" s="165"/>
      <c r="D61" s="167"/>
      <c r="E61" s="165"/>
      <c r="F61" s="165"/>
      <c r="G61" s="165"/>
      <c r="H61" s="165"/>
      <c r="I61" s="165"/>
      <c r="J61" s="165"/>
      <c r="K61" s="165"/>
      <c r="L61" s="165"/>
      <c r="M61" s="165"/>
    </row>
    <row r="62" spans="1:13" ht="27">
      <c r="A62" s="197" t="s">
        <v>233</v>
      </c>
      <c r="B62" s="169"/>
      <c r="C62" s="189" t="s">
        <v>240</v>
      </c>
      <c r="D62" s="189" t="s">
        <v>234</v>
      </c>
      <c r="E62" s="189" t="s">
        <v>235</v>
      </c>
      <c r="F62" s="189" t="s">
        <v>236</v>
      </c>
      <c r="G62" s="189" t="s">
        <v>237</v>
      </c>
      <c r="H62" s="189" t="s">
        <v>238</v>
      </c>
      <c r="I62" s="189" t="s">
        <v>239</v>
      </c>
      <c r="J62" s="165"/>
      <c r="K62" s="165"/>
      <c r="L62" s="180" t="s">
        <v>246</v>
      </c>
      <c r="M62" s="165"/>
    </row>
    <row r="63" spans="1:13">
      <c r="A63" s="199" t="s">
        <v>148</v>
      </c>
      <c r="B63" s="165"/>
      <c r="C63" s="183">
        <f t="shared" ref="C63:G68" si="11">$H4*C48</f>
        <v>-2452.9656599999998</v>
      </c>
      <c r="D63" s="183">
        <f t="shared" si="11"/>
        <v>0</v>
      </c>
      <c r="E63" s="183">
        <f>$H4*E48</f>
        <v>23802.85196</v>
      </c>
      <c r="F63" s="213">
        <f t="shared" ref="F63:F68" si="12">$F4*F48+$G4*$I48</f>
        <v>14111.955260000002</v>
      </c>
      <c r="G63" s="183">
        <f t="shared" ref="G63:H68" si="13">$H4*G48</f>
        <v>0</v>
      </c>
      <c r="H63" s="183">
        <f t="shared" si="13"/>
        <v>-3179.7703000000001</v>
      </c>
      <c r="I63" s="183">
        <f>SUM(C63:H63)</f>
        <v>32282.071260000001</v>
      </c>
      <c r="J63" s="165"/>
      <c r="K63" s="165"/>
      <c r="L63" s="213">
        <f t="shared" ref="L63:L68" si="14">$F4*L48+$G4*$I48</f>
        <v>94486.931760000007</v>
      </c>
      <c r="M63" s="165"/>
    </row>
    <row r="64" spans="1:13">
      <c r="A64" s="199" t="s">
        <v>207</v>
      </c>
      <c r="B64" s="165"/>
      <c r="C64" s="183">
        <f t="shared" si="11"/>
        <v>-8.3691899999999997</v>
      </c>
      <c r="D64" s="183">
        <f t="shared" si="11"/>
        <v>-977.33541000000002</v>
      </c>
      <c r="E64" s="183">
        <f t="shared" si="11"/>
        <v>81.212139999999991</v>
      </c>
      <c r="F64" s="213">
        <f t="shared" si="12"/>
        <v>42.933730000000025</v>
      </c>
      <c r="G64" s="183">
        <f t="shared" si="11"/>
        <v>0</v>
      </c>
      <c r="H64" s="183">
        <f t="shared" si="13"/>
        <v>-10.84895</v>
      </c>
      <c r="I64" s="183">
        <f t="shared" ref="I64:I73" si="15">SUM(C64:H64)</f>
        <v>-872.40767999999991</v>
      </c>
      <c r="J64" s="165"/>
      <c r="K64" s="165"/>
      <c r="L64" s="213">
        <f t="shared" si="14"/>
        <v>238.07777000000002</v>
      </c>
      <c r="M64" s="165"/>
    </row>
    <row r="65" spans="1:13">
      <c r="A65" s="199" t="s">
        <v>149</v>
      </c>
      <c r="B65" s="165"/>
      <c r="C65" s="183">
        <f t="shared" si="11"/>
        <v>0</v>
      </c>
      <c r="D65" s="183">
        <f t="shared" si="11"/>
        <v>0</v>
      </c>
      <c r="E65" s="183">
        <f t="shared" si="11"/>
        <v>12055.11766</v>
      </c>
      <c r="F65" s="213">
        <f t="shared" si="12"/>
        <v>6883.6352699999989</v>
      </c>
      <c r="G65" s="183">
        <f t="shared" si="11"/>
        <v>0</v>
      </c>
      <c r="H65" s="183">
        <f t="shared" si="13"/>
        <v>-1198.85148</v>
      </c>
      <c r="I65" s="183">
        <f t="shared" si="15"/>
        <v>17739.901449999998</v>
      </c>
      <c r="J65" s="165"/>
      <c r="K65" s="165"/>
      <c r="L65" s="213">
        <f t="shared" si="14"/>
        <v>38976.261989999999</v>
      </c>
      <c r="M65" s="165"/>
    </row>
    <row r="66" spans="1:13">
      <c r="A66" s="199" t="s">
        <v>150</v>
      </c>
      <c r="B66" s="165"/>
      <c r="C66" s="183">
        <f t="shared" si="11"/>
        <v>-138.53754000000001</v>
      </c>
      <c r="D66" s="183">
        <f t="shared" si="11"/>
        <v>0</v>
      </c>
      <c r="E66" s="183">
        <f t="shared" si="11"/>
        <v>1857.4292399999999</v>
      </c>
      <c r="F66" s="213">
        <f t="shared" si="12"/>
        <v>909.23597999999993</v>
      </c>
      <c r="G66" s="183">
        <f t="shared" si="11"/>
        <v>0</v>
      </c>
      <c r="H66" s="183">
        <f t="shared" si="13"/>
        <v>-184.71672000000001</v>
      </c>
      <c r="I66" s="183">
        <f t="shared" si="15"/>
        <v>2443.4109599999997</v>
      </c>
      <c r="J66" s="165"/>
      <c r="K66" s="165"/>
      <c r="L66" s="213">
        <f t="shared" si="14"/>
        <v>3633.74766</v>
      </c>
      <c r="M66" s="165"/>
    </row>
    <row r="67" spans="1:13">
      <c r="A67" s="199" t="s">
        <v>151</v>
      </c>
      <c r="B67" s="165"/>
      <c r="C67" s="183">
        <f t="shared" si="11"/>
        <v>0</v>
      </c>
      <c r="D67" s="183">
        <f t="shared" si="11"/>
        <v>0</v>
      </c>
      <c r="E67" s="183">
        <f t="shared" si="11"/>
        <v>28555.895549999997</v>
      </c>
      <c r="F67" s="213">
        <f t="shared" si="12"/>
        <v>14947.39476000001</v>
      </c>
      <c r="G67" s="183">
        <f t="shared" si="11"/>
        <v>0</v>
      </c>
      <c r="H67" s="183">
        <f t="shared" si="13"/>
        <v>-3765.6126000000004</v>
      </c>
      <c r="I67" s="183">
        <f t="shared" si="15"/>
        <v>39737.677710000011</v>
      </c>
      <c r="J67" s="165"/>
      <c r="K67" s="165"/>
      <c r="L67" s="213">
        <f t="shared" si="14"/>
        <v>73008.124860000011</v>
      </c>
      <c r="M67" s="165"/>
    </row>
    <row r="68" spans="1:13">
      <c r="A68" s="199" t="s">
        <v>152</v>
      </c>
      <c r="B68" s="165"/>
      <c r="C68" s="183">
        <f t="shared" si="11"/>
        <v>-59.543910000000004</v>
      </c>
      <c r="D68" s="183">
        <f t="shared" si="11"/>
        <v>0</v>
      </c>
      <c r="E68" s="183">
        <f t="shared" si="11"/>
        <v>602.05508999999995</v>
      </c>
      <c r="F68" s="213">
        <f t="shared" si="12"/>
        <v>316.88656000000015</v>
      </c>
      <c r="G68" s="183">
        <f t="shared" si="11"/>
        <v>0</v>
      </c>
      <c r="H68" s="183">
        <f t="shared" si="13"/>
        <v>-79.39188</v>
      </c>
      <c r="I68" s="183">
        <f t="shared" si="15"/>
        <v>780.0058600000001</v>
      </c>
      <c r="J68" s="165"/>
      <c r="K68" s="165"/>
      <c r="L68" s="213">
        <f t="shared" si="14"/>
        <v>1564.6830600000001</v>
      </c>
      <c r="M68" s="165"/>
    </row>
    <row r="69" spans="1:13">
      <c r="A69" s="199" t="s">
        <v>153</v>
      </c>
      <c r="B69" s="165"/>
      <c r="C69" s="183">
        <f t="shared" ref="C69:H69" si="16">$H10*C54+$H11*C55</f>
        <v>0</v>
      </c>
      <c r="D69" s="183">
        <f t="shared" si="16"/>
        <v>0</v>
      </c>
      <c r="E69" s="183">
        <f t="shared" si="16"/>
        <v>4003.00416</v>
      </c>
      <c r="F69" s="213">
        <f>$F10*F54+$F11*F55+$G10*$I54+$G11*$I55</f>
        <v>1665.4898400000006</v>
      </c>
      <c r="G69" s="183">
        <f t="shared" si="16"/>
        <v>0</v>
      </c>
      <c r="H69" s="183">
        <f t="shared" si="16"/>
        <v>-791.29152000000011</v>
      </c>
      <c r="I69" s="183">
        <f t="shared" si="15"/>
        <v>4877.2024800000008</v>
      </c>
      <c r="J69" s="165"/>
      <c r="K69" s="165"/>
      <c r="L69" s="213">
        <f>$F10*L54+$F11*L55+$G10*$I54+$G11*$I55</f>
        <v>4305.4886400000005</v>
      </c>
      <c r="M69" s="165"/>
    </row>
    <row r="70" spans="1:13">
      <c r="A70" s="199" t="s">
        <v>209</v>
      </c>
      <c r="B70" s="165"/>
      <c r="C70" s="183">
        <f t="shared" ref="C70:H72" si="17">$H12*C56</f>
        <v>0</v>
      </c>
      <c r="D70" s="183">
        <f t="shared" si="17"/>
        <v>0</v>
      </c>
      <c r="E70" s="183">
        <f t="shared" si="17"/>
        <v>0</v>
      </c>
      <c r="F70" s="213">
        <f>$F12*F56+$G12*$I56</f>
        <v>0</v>
      </c>
      <c r="G70" s="183">
        <f t="shared" si="17"/>
        <v>0</v>
      </c>
      <c r="H70" s="183">
        <f t="shared" si="17"/>
        <v>0</v>
      </c>
      <c r="I70" s="183">
        <f t="shared" si="15"/>
        <v>0</v>
      </c>
      <c r="J70" s="165"/>
      <c r="K70" s="165"/>
      <c r="L70" s="213">
        <f>$F12*L56+$G12*$I56</f>
        <v>0</v>
      </c>
      <c r="M70" s="165"/>
    </row>
    <row r="71" spans="1:13">
      <c r="A71" s="199" t="s">
        <v>154</v>
      </c>
      <c r="B71" s="165"/>
      <c r="C71" s="183">
        <f t="shared" si="17"/>
        <v>0</v>
      </c>
      <c r="D71" s="183">
        <f t="shared" si="17"/>
        <v>0</v>
      </c>
      <c r="E71" s="183">
        <f t="shared" si="17"/>
        <v>-2359.7297100000001</v>
      </c>
      <c r="F71" s="213">
        <f>$F13*F57+$G13*$I57</f>
        <v>-454.04273000000012</v>
      </c>
      <c r="G71" s="183">
        <f t="shared" si="17"/>
        <v>0</v>
      </c>
      <c r="H71" s="183">
        <f t="shared" si="17"/>
        <v>379.72662000000003</v>
      </c>
      <c r="I71" s="183">
        <f t="shared" si="15"/>
        <v>-2434.0458200000003</v>
      </c>
      <c r="J71" s="165"/>
      <c r="K71" s="165"/>
      <c r="L71" s="213">
        <f>$F13*L57+$G13*$I57</f>
        <v>4396.1460999999999</v>
      </c>
      <c r="M71" s="165"/>
    </row>
    <row r="72" spans="1:13">
      <c r="A72" s="199" t="s">
        <v>155</v>
      </c>
      <c r="B72" s="165"/>
      <c r="C72" s="183">
        <f t="shared" si="17"/>
        <v>85.718249999999998</v>
      </c>
      <c r="D72" s="183">
        <f t="shared" si="17"/>
        <v>0</v>
      </c>
      <c r="E72" s="183">
        <f t="shared" si="17"/>
        <v>-828.60974999999996</v>
      </c>
      <c r="F72" s="213">
        <f>$F14*F58+$G14*$I58</f>
        <v>-248.77779000000001</v>
      </c>
      <c r="G72" s="183">
        <f t="shared" si="17"/>
        <v>0</v>
      </c>
      <c r="H72" s="183">
        <f t="shared" si="17"/>
        <v>133.33950000000002</v>
      </c>
      <c r="I72" s="183">
        <f t="shared" si="15"/>
        <v>-858.32978999999989</v>
      </c>
      <c r="J72" s="165"/>
      <c r="K72" s="165"/>
      <c r="L72" s="213">
        <f>$F14*L58+$G14*$I58</f>
        <v>218.44248999999999</v>
      </c>
      <c r="M72" s="165"/>
    </row>
    <row r="73" spans="1:13">
      <c r="A73" s="199" t="s">
        <v>221</v>
      </c>
      <c r="B73" s="165"/>
      <c r="C73" s="183">
        <f>($H15+$H16+$H17)*C59</f>
        <v>0</v>
      </c>
      <c r="D73" s="183">
        <f>($H15+$H16+$H17)*D59</f>
        <v>0</v>
      </c>
      <c r="E73" s="183">
        <f>($H15+$H16+$H17)*E59</f>
        <v>0</v>
      </c>
      <c r="F73" s="213">
        <v>0</v>
      </c>
      <c r="G73" s="203">
        <v>0</v>
      </c>
      <c r="H73" s="203">
        <v>0</v>
      </c>
      <c r="I73" s="183">
        <f t="shared" si="15"/>
        <v>0</v>
      </c>
      <c r="J73" s="165"/>
      <c r="K73" s="165"/>
      <c r="L73" s="213" t="e">
        <f>($F15+$F16+$F17)*L59+($G15+$G16+$G17)*$I59</f>
        <v>#VALUE!</v>
      </c>
      <c r="M73" s="165"/>
    </row>
    <row r="74" spans="1:13">
      <c r="A74" s="172"/>
      <c r="B74" s="165"/>
      <c r="C74" s="198">
        <f>SUM(C63:C73)</f>
        <v>-2573.6980499999995</v>
      </c>
      <c r="D74" s="198">
        <f t="shared" ref="D74:I74" si="18">SUM(D63:D73)</f>
        <v>-977.33541000000002</v>
      </c>
      <c r="E74" s="198">
        <f t="shared" si="18"/>
        <v>67769.226339999979</v>
      </c>
      <c r="F74" s="198">
        <f t="shared" si="18"/>
        <v>38174.710880000013</v>
      </c>
      <c r="G74" s="198">
        <f t="shared" si="18"/>
        <v>0</v>
      </c>
      <c r="H74" s="198">
        <f t="shared" si="18"/>
        <v>-8697.417330000002</v>
      </c>
      <c r="I74" s="198">
        <f t="shared" si="18"/>
        <v>93695.486430000019</v>
      </c>
      <c r="J74" s="165"/>
      <c r="K74" s="165"/>
      <c r="L74" s="165"/>
      <c r="M74" s="165"/>
    </row>
    <row r="75" spans="1:13">
      <c r="A75" s="165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</row>
    <row r="76" spans="1:13">
      <c r="A76" s="167" t="s">
        <v>19</v>
      </c>
      <c r="B76" s="167"/>
      <c r="C76" s="183">
        <f>C63+C64</f>
        <v>-2461.3348499999997</v>
      </c>
      <c r="D76" s="183">
        <f t="shared" ref="D76:I76" si="19">D63+D64</f>
        <v>-977.33541000000002</v>
      </c>
      <c r="E76" s="183">
        <f t="shared" si="19"/>
        <v>23884.0641</v>
      </c>
      <c r="F76" s="183">
        <f t="shared" si="19"/>
        <v>14154.888990000003</v>
      </c>
      <c r="G76" s="183">
        <f t="shared" si="19"/>
        <v>0</v>
      </c>
      <c r="H76" s="183">
        <f t="shared" si="19"/>
        <v>-3190.6192500000002</v>
      </c>
      <c r="I76" s="183">
        <f t="shared" si="19"/>
        <v>31409.66358</v>
      </c>
      <c r="J76" s="165"/>
      <c r="K76" s="165"/>
      <c r="L76" s="165"/>
      <c r="M76" s="165"/>
    </row>
    <row r="77" spans="1:13">
      <c r="A77" s="167"/>
      <c r="B77" s="167"/>
      <c r="C77" s="183"/>
      <c r="D77" s="183"/>
      <c r="E77" s="183"/>
      <c r="F77" s="183"/>
      <c r="G77" s="183"/>
      <c r="H77" s="183"/>
      <c r="I77" s="183"/>
      <c r="J77" s="165"/>
      <c r="K77" s="165"/>
      <c r="L77" s="165"/>
      <c r="M77" s="165"/>
    </row>
    <row r="78" spans="1:13">
      <c r="A78" s="167" t="s">
        <v>213</v>
      </c>
      <c r="B78" s="167"/>
      <c r="C78" s="194">
        <f>SUM(C65:C68,C70:C72)</f>
        <v>-112.36320000000002</v>
      </c>
      <c r="D78" s="194">
        <f t="shared" ref="D78:I78" si="20">SUM(D65:D68,D70:D72)</f>
        <v>0</v>
      </c>
      <c r="E78" s="194">
        <f t="shared" si="20"/>
        <v>39882.158079999994</v>
      </c>
      <c r="F78" s="194">
        <f t="shared" si="20"/>
        <v>22354.332050000005</v>
      </c>
      <c r="G78" s="194">
        <f t="shared" si="20"/>
        <v>0</v>
      </c>
      <c r="H78" s="194">
        <f t="shared" si="20"/>
        <v>-4715.5065599999998</v>
      </c>
      <c r="I78" s="194">
        <f t="shared" si="20"/>
        <v>57408.620370000004</v>
      </c>
      <c r="J78" s="165"/>
      <c r="K78" s="165"/>
      <c r="L78" s="165"/>
      <c r="M78" s="165"/>
    </row>
    <row r="79" spans="1:13">
      <c r="A79" s="165"/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</row>
  </sheetData>
  <mergeCells count="3">
    <mergeCell ref="A1:I1"/>
    <mergeCell ref="F59:F60"/>
    <mergeCell ref="I59:I60"/>
  </mergeCells>
  <printOptions horizontalCentered="1"/>
  <pageMargins left="0.45" right="0.45" top="0.5" bottom="0.5" header="0.3" footer="0.3"/>
  <pageSetup scale="80" orientation="landscape" r:id="rId1"/>
  <headerFooter>
    <oddFooter>&amp;L&amp;F / 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39997558519241921"/>
  </sheetPr>
  <dimension ref="A1:L78"/>
  <sheetViews>
    <sheetView topLeftCell="A57" zoomScaleNormal="100" workbookViewId="0">
      <selection activeCell="B85" sqref="B85"/>
    </sheetView>
  </sheetViews>
  <sheetFormatPr defaultRowHeight="14.4"/>
  <cols>
    <col min="1" max="1" width="17.6640625" customWidth="1"/>
    <col min="3" max="3" width="18.33203125" customWidth="1"/>
    <col min="4" max="4" width="22" customWidth="1"/>
    <col min="5" max="5" width="17.33203125" customWidth="1"/>
    <col min="6" max="6" width="16.33203125" customWidth="1"/>
    <col min="7" max="8" width="15.6640625" customWidth="1"/>
    <col min="9" max="9" width="21.33203125" customWidth="1"/>
    <col min="12" max="12" width="13.44140625" bestFit="1" customWidth="1"/>
  </cols>
  <sheetData>
    <row r="1" spans="1:12">
      <c r="A1" s="232" t="s">
        <v>201</v>
      </c>
      <c r="B1" s="232"/>
      <c r="C1" s="232"/>
      <c r="D1" s="232"/>
      <c r="E1" s="232"/>
      <c r="F1" s="232"/>
      <c r="G1" s="232"/>
      <c r="H1" s="232"/>
      <c r="I1" s="232"/>
      <c r="J1" s="165"/>
      <c r="K1" s="165"/>
      <c r="L1" s="165"/>
    </row>
    <row r="2" spans="1:12" ht="27">
      <c r="A2" s="168"/>
      <c r="B2" s="169"/>
      <c r="C2" s="170" t="s">
        <v>202</v>
      </c>
      <c r="D2" s="169"/>
      <c r="E2" s="170" t="s">
        <v>203</v>
      </c>
      <c r="F2" s="171" t="s">
        <v>204</v>
      </c>
      <c r="G2" s="171" t="s">
        <v>205</v>
      </c>
      <c r="H2" s="171" t="s">
        <v>106</v>
      </c>
      <c r="I2" s="171" t="s">
        <v>206</v>
      </c>
      <c r="J2" s="165"/>
      <c r="K2" s="165"/>
      <c r="L2" s="165"/>
    </row>
    <row r="3" spans="1:12">
      <c r="A3" s="167"/>
      <c r="B3" s="167"/>
      <c r="C3" s="167"/>
      <c r="D3" s="165"/>
      <c r="E3" s="165"/>
      <c r="F3" s="165"/>
      <c r="G3" s="165"/>
      <c r="H3" s="165"/>
      <c r="I3" s="165"/>
      <c r="J3" s="165"/>
      <c r="K3" s="165"/>
      <c r="L3" s="165"/>
    </row>
    <row r="4" spans="1:12">
      <c r="A4" s="199" t="s">
        <v>148</v>
      </c>
      <c r="B4" s="167"/>
      <c r="C4" s="173">
        <v>209789</v>
      </c>
      <c r="D4" s="165"/>
      <c r="E4" s="202">
        <v>176135628</v>
      </c>
      <c r="F4" s="202">
        <v>-110639700</v>
      </c>
      <c r="G4" s="202">
        <v>88324150</v>
      </c>
      <c r="H4" s="166">
        <f>SUM(F4:G4)</f>
        <v>-22315550</v>
      </c>
      <c r="I4" s="174">
        <f>E4+H4</f>
        <v>153820078</v>
      </c>
      <c r="J4" s="165"/>
      <c r="K4" s="165"/>
      <c r="L4" s="165"/>
    </row>
    <row r="5" spans="1:12">
      <c r="A5" s="199" t="s">
        <v>207</v>
      </c>
      <c r="B5" s="167"/>
      <c r="C5" s="173">
        <v>525</v>
      </c>
      <c r="D5" s="165"/>
      <c r="E5" s="202">
        <v>419668</v>
      </c>
      <c r="F5" s="202">
        <v>-271093</v>
      </c>
      <c r="G5" s="202">
        <v>214444</v>
      </c>
      <c r="H5" s="166">
        <f t="shared" ref="H5:H17" si="0">SUM(F5:G5)</f>
        <v>-56649</v>
      </c>
      <c r="I5" s="174">
        <f t="shared" ref="I5:I17" si="1">E5+H5</f>
        <v>363019</v>
      </c>
      <c r="J5" s="165"/>
      <c r="K5" s="165"/>
      <c r="L5" s="165"/>
    </row>
    <row r="6" spans="1:12">
      <c r="A6" s="199" t="s">
        <v>149</v>
      </c>
      <c r="B6" s="167"/>
      <c r="C6" s="173">
        <v>22243</v>
      </c>
      <c r="D6" s="165"/>
      <c r="E6" s="202">
        <v>48591667</v>
      </c>
      <c r="F6" s="202">
        <v>-29955741</v>
      </c>
      <c r="G6" s="202">
        <v>24312596</v>
      </c>
      <c r="H6" s="166">
        <f t="shared" si="0"/>
        <v>-5643145</v>
      </c>
      <c r="I6" s="174">
        <f t="shared" si="1"/>
        <v>42948522</v>
      </c>
      <c r="J6" s="165"/>
      <c r="K6" s="165"/>
      <c r="L6" s="165"/>
    </row>
    <row r="7" spans="1:12">
      <c r="A7" s="199" t="s">
        <v>150</v>
      </c>
      <c r="B7" s="167"/>
      <c r="C7" s="173">
        <v>9062</v>
      </c>
      <c r="D7" s="165"/>
      <c r="E7" s="202">
        <v>4099118</v>
      </c>
      <c r="F7" s="202">
        <v>-2439834</v>
      </c>
      <c r="G7" s="202">
        <v>2064024</v>
      </c>
      <c r="H7" s="166">
        <f t="shared" si="0"/>
        <v>-375810</v>
      </c>
      <c r="I7" s="174">
        <f t="shared" si="1"/>
        <v>3723308</v>
      </c>
      <c r="J7" s="165"/>
      <c r="K7" s="165"/>
      <c r="L7" s="165"/>
    </row>
    <row r="8" spans="1:12">
      <c r="A8" s="199" t="s">
        <v>151</v>
      </c>
      <c r="B8" s="167"/>
      <c r="C8" s="173">
        <v>1850</v>
      </c>
      <c r="D8" s="165"/>
      <c r="E8" s="202">
        <v>122473384</v>
      </c>
      <c r="F8" s="202">
        <v>-73025590</v>
      </c>
      <c r="G8" s="202">
        <v>61116558</v>
      </c>
      <c r="H8" s="166">
        <f t="shared" si="0"/>
        <v>-11909032</v>
      </c>
      <c r="I8" s="174">
        <f t="shared" si="1"/>
        <v>110564352</v>
      </c>
      <c r="J8" s="165"/>
      <c r="K8" s="165"/>
      <c r="L8" s="165"/>
    </row>
    <row r="9" spans="1:12">
      <c r="A9" s="199" t="s">
        <v>152</v>
      </c>
      <c r="B9" s="167"/>
      <c r="C9" s="173">
        <v>49</v>
      </c>
      <c r="D9" s="165"/>
      <c r="E9" s="202">
        <v>2594580</v>
      </c>
      <c r="F9" s="202">
        <v>-1592670</v>
      </c>
      <c r="G9" s="202">
        <v>1313470</v>
      </c>
      <c r="H9" s="166">
        <f t="shared" si="0"/>
        <v>-279200</v>
      </c>
      <c r="I9" s="174">
        <f t="shared" si="1"/>
        <v>2315380</v>
      </c>
      <c r="J9" s="165"/>
      <c r="K9" s="165"/>
      <c r="L9" s="165"/>
    </row>
    <row r="10" spans="1:12">
      <c r="A10" s="199" t="s">
        <v>153</v>
      </c>
      <c r="B10" s="167"/>
      <c r="C10" s="173">
        <v>20</v>
      </c>
      <c r="D10" s="165"/>
      <c r="E10" s="202">
        <f>86043771-E11</f>
        <v>51887349</v>
      </c>
      <c r="F10" s="202">
        <v>0</v>
      </c>
      <c r="G10" s="202">
        <v>4399998</v>
      </c>
      <c r="H10" s="166">
        <f t="shared" si="0"/>
        <v>4399998</v>
      </c>
      <c r="I10" s="174">
        <f t="shared" si="1"/>
        <v>56287347</v>
      </c>
      <c r="J10" s="165"/>
      <c r="K10" s="165"/>
      <c r="L10" s="165"/>
    </row>
    <row r="11" spans="1:12">
      <c r="A11" s="199" t="s">
        <v>208</v>
      </c>
      <c r="B11" s="167"/>
      <c r="C11" s="173"/>
      <c r="D11" s="165"/>
      <c r="E11" s="202">
        <v>34156422</v>
      </c>
      <c r="F11" s="202">
        <v>0</v>
      </c>
      <c r="G11" s="202">
        <v>0</v>
      </c>
      <c r="H11" s="166">
        <f t="shared" si="0"/>
        <v>0</v>
      </c>
      <c r="I11" s="174">
        <f t="shared" si="1"/>
        <v>34156422</v>
      </c>
      <c r="J11" s="165"/>
      <c r="K11" s="165"/>
      <c r="L11" s="165"/>
    </row>
    <row r="12" spans="1:12">
      <c r="A12" s="199" t="s">
        <v>209</v>
      </c>
      <c r="B12" s="167"/>
      <c r="C12" s="173">
        <v>31</v>
      </c>
      <c r="D12" s="165"/>
      <c r="E12" s="202">
        <v>4337600</v>
      </c>
      <c r="F12" s="202">
        <v>0</v>
      </c>
      <c r="G12" s="202">
        <v>0</v>
      </c>
      <c r="H12" s="166">
        <f t="shared" si="0"/>
        <v>0</v>
      </c>
      <c r="I12" s="174">
        <f t="shared" si="1"/>
        <v>4337600</v>
      </c>
      <c r="J12" s="165"/>
      <c r="K12" s="165"/>
      <c r="L12" s="165"/>
    </row>
    <row r="13" spans="1:12">
      <c r="A13" s="199" t="s">
        <v>154</v>
      </c>
      <c r="B13" s="167"/>
      <c r="C13" s="173">
        <v>1218</v>
      </c>
      <c r="D13" s="165"/>
      <c r="E13" s="202">
        <v>15957000</v>
      </c>
      <c r="F13" s="202">
        <v>-8437760</v>
      </c>
      <c r="G13" s="202">
        <v>5843601</v>
      </c>
      <c r="H13" s="166">
        <f t="shared" si="0"/>
        <v>-2594159</v>
      </c>
      <c r="I13" s="174">
        <f t="shared" si="1"/>
        <v>13362841</v>
      </c>
      <c r="J13" s="165"/>
      <c r="K13" s="165"/>
      <c r="L13" s="165"/>
    </row>
    <row r="14" spans="1:12">
      <c r="A14" s="199" t="s">
        <v>155</v>
      </c>
      <c r="B14" s="167"/>
      <c r="C14" s="173">
        <v>1216</v>
      </c>
      <c r="D14" s="165"/>
      <c r="E14" s="202">
        <v>1427378</v>
      </c>
      <c r="F14" s="202">
        <v>-711618</v>
      </c>
      <c r="G14" s="202">
        <v>562916</v>
      </c>
      <c r="H14" s="166">
        <f t="shared" si="0"/>
        <v>-148702</v>
      </c>
      <c r="I14" s="174">
        <f t="shared" si="1"/>
        <v>1278676</v>
      </c>
      <c r="J14" s="165"/>
      <c r="K14" s="165"/>
      <c r="L14" s="165"/>
    </row>
    <row r="15" spans="1:12">
      <c r="A15" s="199" t="s">
        <v>210</v>
      </c>
      <c r="B15" s="167"/>
      <c r="C15" s="173">
        <v>390</v>
      </c>
      <c r="D15" s="165"/>
      <c r="E15" s="202">
        <v>1192953</v>
      </c>
      <c r="F15" s="202"/>
      <c r="G15" s="202"/>
      <c r="H15" s="166"/>
      <c r="I15" s="174">
        <f t="shared" si="1"/>
        <v>1192953</v>
      </c>
      <c r="J15" s="165"/>
      <c r="K15" s="165"/>
      <c r="L15" s="165"/>
    </row>
    <row r="16" spans="1:12">
      <c r="A16" s="199" t="s">
        <v>211</v>
      </c>
      <c r="B16" s="167"/>
      <c r="C16" s="173"/>
      <c r="D16" s="165"/>
      <c r="E16" s="202">
        <v>470077</v>
      </c>
      <c r="F16" s="202"/>
      <c r="G16" s="202"/>
      <c r="H16" s="166">
        <f t="shared" si="0"/>
        <v>0</v>
      </c>
      <c r="I16" s="174">
        <f t="shared" si="1"/>
        <v>470077</v>
      </c>
      <c r="J16" s="165"/>
      <c r="K16" s="165"/>
      <c r="L16" s="165"/>
    </row>
    <row r="17" spans="1:12">
      <c r="A17" s="199" t="s">
        <v>212</v>
      </c>
      <c r="B17" s="167"/>
      <c r="C17" s="173"/>
      <c r="D17" s="165"/>
      <c r="E17" s="202">
        <v>246682</v>
      </c>
      <c r="F17" s="202"/>
      <c r="G17" s="202"/>
      <c r="H17" s="166">
        <f t="shared" si="0"/>
        <v>0</v>
      </c>
      <c r="I17" s="174">
        <f t="shared" si="1"/>
        <v>246682</v>
      </c>
      <c r="J17" s="165"/>
      <c r="K17" s="165"/>
      <c r="L17" s="165"/>
    </row>
    <row r="18" spans="1:12">
      <c r="A18" s="167"/>
      <c r="B18" s="167"/>
      <c r="C18" s="175">
        <f>SUM(C4:C17)</f>
        <v>246393</v>
      </c>
      <c r="D18" s="165"/>
      <c r="E18" s="175">
        <f t="shared" ref="E18:I18" si="2">SUM(E4:E17)</f>
        <v>463989506</v>
      </c>
      <c r="F18" s="175">
        <f t="shared" si="2"/>
        <v>-227074006</v>
      </c>
      <c r="G18" s="175">
        <f t="shared" si="2"/>
        <v>188151757</v>
      </c>
      <c r="H18" s="175">
        <f t="shared" si="2"/>
        <v>-38922249</v>
      </c>
      <c r="I18" s="175">
        <f t="shared" si="2"/>
        <v>425067257</v>
      </c>
      <c r="J18" s="165"/>
      <c r="K18" s="165"/>
      <c r="L18" s="165"/>
    </row>
    <row r="19" spans="1:12" ht="15" thickBot="1">
      <c r="A19" s="167"/>
      <c r="B19" s="167"/>
      <c r="C19" s="167"/>
      <c r="D19" s="165"/>
      <c r="E19" s="167"/>
      <c r="F19" s="167"/>
      <c r="G19" s="167"/>
      <c r="H19" s="165"/>
      <c r="I19" s="167"/>
      <c r="J19" s="165"/>
      <c r="K19" s="165"/>
      <c r="L19" s="165"/>
    </row>
    <row r="20" spans="1:12">
      <c r="A20" s="167" t="s">
        <v>19</v>
      </c>
      <c r="B20" s="167"/>
      <c r="C20" s="176">
        <f>C4+C5</f>
        <v>210314</v>
      </c>
      <c r="D20" s="165"/>
      <c r="E20" s="177">
        <f>E4+E5</f>
        <v>176555296</v>
      </c>
      <c r="F20" s="177">
        <f t="shared" ref="F20:I20" si="3">F4+F5</f>
        <v>-110910793</v>
      </c>
      <c r="G20" s="177">
        <f t="shared" si="3"/>
        <v>88538594</v>
      </c>
      <c r="H20" s="177">
        <f t="shared" si="3"/>
        <v>-22372199</v>
      </c>
      <c r="I20" s="176">
        <f t="shared" si="3"/>
        <v>154183097</v>
      </c>
      <c r="J20" s="165"/>
      <c r="K20" s="165"/>
      <c r="L20" s="165"/>
    </row>
    <row r="21" spans="1:12">
      <c r="A21" s="167"/>
      <c r="B21" s="167"/>
      <c r="C21" s="178"/>
      <c r="D21" s="165"/>
      <c r="E21" s="167"/>
      <c r="F21" s="167"/>
      <c r="G21" s="167"/>
      <c r="H21" s="167"/>
      <c r="I21" s="178"/>
      <c r="J21" s="165"/>
      <c r="K21" s="165"/>
      <c r="L21" s="165"/>
    </row>
    <row r="22" spans="1:12" ht="15" thickBot="1">
      <c r="A22" s="167" t="s">
        <v>213</v>
      </c>
      <c r="B22" s="167"/>
      <c r="C22" s="195">
        <f>SUM(C6:C9,C12:C14)</f>
        <v>35669</v>
      </c>
      <c r="D22" s="165"/>
      <c r="E22" s="196">
        <f>SUM(E6:E9,E12:E14)</f>
        <v>199480727</v>
      </c>
      <c r="F22" s="196">
        <f t="shared" ref="F22:H22" si="4">SUM(F6:F9,F12:F14)</f>
        <v>-116163213</v>
      </c>
      <c r="G22" s="196">
        <f t="shared" si="4"/>
        <v>95213165</v>
      </c>
      <c r="H22" s="196">
        <f t="shared" si="4"/>
        <v>-20950048</v>
      </c>
      <c r="I22" s="195">
        <f>SUM(I6:I9,I12:I14)</f>
        <v>178530679</v>
      </c>
      <c r="J22" s="165"/>
      <c r="K22" s="165"/>
      <c r="L22" s="165"/>
    </row>
    <row r="23" spans="1:12">
      <c r="A23" s="167"/>
      <c r="B23" s="167"/>
      <c r="C23" s="167"/>
      <c r="D23" s="167"/>
      <c r="E23" s="167"/>
      <c r="F23" s="165"/>
      <c r="G23" s="165"/>
      <c r="H23" s="165"/>
      <c r="I23" s="165"/>
      <c r="J23" s="165"/>
      <c r="K23" s="165"/>
      <c r="L23" s="165"/>
    </row>
    <row r="24" spans="1:12" ht="40.200000000000003">
      <c r="A24" s="168"/>
      <c r="B24" s="179"/>
      <c r="C24" s="189" t="s">
        <v>214</v>
      </c>
      <c r="D24" s="189" t="s">
        <v>215</v>
      </c>
      <c r="E24" s="171" t="s">
        <v>216</v>
      </c>
      <c r="F24" s="171" t="s">
        <v>217</v>
      </c>
      <c r="G24" s="171" t="s">
        <v>218</v>
      </c>
      <c r="H24" s="171" t="s">
        <v>219</v>
      </c>
      <c r="I24" s="171" t="s">
        <v>220</v>
      </c>
      <c r="J24" s="165"/>
      <c r="K24" s="165"/>
      <c r="L24" s="165"/>
    </row>
    <row r="25" spans="1:12">
      <c r="A25" s="167"/>
      <c r="B25" s="167"/>
      <c r="C25" s="200"/>
      <c r="D25" s="167"/>
      <c r="E25" s="167"/>
      <c r="F25" s="165"/>
      <c r="G25" s="165"/>
      <c r="H25" s="165"/>
      <c r="I25" s="165"/>
      <c r="J25" s="165"/>
      <c r="K25" s="165"/>
      <c r="L25" s="165"/>
    </row>
    <row r="26" spans="1:12">
      <c r="A26" s="199" t="s">
        <v>148</v>
      </c>
      <c r="B26" s="167"/>
      <c r="C26" s="200">
        <v>1833951.5</v>
      </c>
      <c r="D26" s="200">
        <v>15623435.310000001</v>
      </c>
      <c r="E26" s="203">
        <v>-10055686</v>
      </c>
      <c r="F26" s="203">
        <v>8160145</v>
      </c>
      <c r="G26" s="191">
        <f>SUM(D26:F26)</f>
        <v>13727894.310000001</v>
      </c>
      <c r="H26" s="191">
        <f>-I63</f>
        <v>64938.250500000002</v>
      </c>
      <c r="I26" s="191">
        <f>SUM(G26:H26)</f>
        <v>13792832.5605</v>
      </c>
      <c r="J26" s="165"/>
      <c r="K26" s="165"/>
      <c r="L26" s="165"/>
    </row>
    <row r="27" spans="1:12">
      <c r="A27" s="199" t="s">
        <v>207</v>
      </c>
      <c r="B27" s="167"/>
      <c r="C27" s="200">
        <v>4564.5</v>
      </c>
      <c r="D27" s="200">
        <v>37049.31</v>
      </c>
      <c r="E27" s="203">
        <v>-16133</v>
      </c>
      <c r="F27" s="203">
        <v>13122</v>
      </c>
      <c r="G27" s="191">
        <f t="shared" ref="G27:G36" si="5">SUM(D27:F27)</f>
        <v>34038.31</v>
      </c>
      <c r="H27" s="191">
        <f t="shared" ref="H27:H35" si="6">-I64</f>
        <v>-1621.29438</v>
      </c>
      <c r="I27" s="191">
        <f t="shared" ref="I27:I36" si="7">SUM(G27:H27)</f>
        <v>32417.015619999998</v>
      </c>
      <c r="J27" s="165"/>
      <c r="K27" s="165"/>
      <c r="L27" s="165"/>
    </row>
    <row r="28" spans="1:12">
      <c r="A28" s="199" t="s">
        <v>149</v>
      </c>
      <c r="B28" s="167"/>
      <c r="C28" s="200">
        <v>409507.85</v>
      </c>
      <c r="D28" s="200">
        <v>5617732.1699999999</v>
      </c>
      <c r="E28" s="203">
        <v>-3437702</v>
      </c>
      <c r="F28" s="203">
        <v>2819257</v>
      </c>
      <c r="G28" s="191">
        <f t="shared" si="5"/>
        <v>4999287.17</v>
      </c>
      <c r="H28" s="191">
        <f t="shared" si="6"/>
        <v>25845.604099999997</v>
      </c>
      <c r="I28" s="191">
        <f t="shared" si="7"/>
        <v>5025132.7741</v>
      </c>
      <c r="J28" s="165"/>
      <c r="K28" s="165"/>
      <c r="L28" s="165"/>
    </row>
    <row r="29" spans="1:12">
      <c r="A29" s="199" t="s">
        <v>150</v>
      </c>
      <c r="B29" s="167"/>
      <c r="C29" s="200">
        <v>164952.10999999999</v>
      </c>
      <c r="D29" s="200">
        <v>613985.27</v>
      </c>
      <c r="E29" s="203">
        <v>-366328</v>
      </c>
      <c r="F29" s="203">
        <v>318583</v>
      </c>
      <c r="G29" s="191">
        <f t="shared" si="5"/>
        <v>566240.27</v>
      </c>
      <c r="H29" s="191">
        <f t="shared" si="6"/>
        <v>1619.7411000000002</v>
      </c>
      <c r="I29" s="191">
        <f t="shared" si="7"/>
        <v>567860.0111</v>
      </c>
      <c r="J29" s="165"/>
      <c r="K29" s="165"/>
      <c r="L29" s="165"/>
    </row>
    <row r="30" spans="1:12">
      <c r="A30" s="199" t="s">
        <v>151</v>
      </c>
      <c r="B30" s="167"/>
      <c r="C30" s="200">
        <v>927016.66</v>
      </c>
      <c r="D30" s="200">
        <v>10923413.68</v>
      </c>
      <c r="E30" s="203">
        <v>-5859412</v>
      </c>
      <c r="F30" s="203">
        <v>4969882</v>
      </c>
      <c r="G30" s="191">
        <f t="shared" si="5"/>
        <v>10033883.68</v>
      </c>
      <c r="H30" s="191">
        <f t="shared" si="6"/>
        <v>39537.986239999998</v>
      </c>
      <c r="I30" s="191">
        <f t="shared" si="7"/>
        <v>10073421.666239999</v>
      </c>
      <c r="J30" s="165"/>
      <c r="K30" s="165"/>
      <c r="L30" s="165"/>
    </row>
    <row r="31" spans="1:12">
      <c r="A31" s="199" t="s">
        <v>152</v>
      </c>
      <c r="B31" s="167"/>
      <c r="C31" s="200">
        <v>24500</v>
      </c>
      <c r="D31" s="200">
        <v>231555.05</v>
      </c>
      <c r="E31" s="203">
        <v>-130901</v>
      </c>
      <c r="F31" s="203">
        <v>110150</v>
      </c>
      <c r="G31" s="191">
        <f t="shared" si="5"/>
        <v>210804.05</v>
      </c>
      <c r="H31" s="191">
        <f t="shared" si="6"/>
        <v>851.56</v>
      </c>
      <c r="I31" s="191">
        <f t="shared" si="7"/>
        <v>211655.61</v>
      </c>
      <c r="J31" s="165"/>
      <c r="K31" s="165"/>
      <c r="L31" s="165"/>
    </row>
    <row r="32" spans="1:12">
      <c r="A32" s="199" t="s">
        <v>153</v>
      </c>
      <c r="B32" s="167"/>
      <c r="C32" s="200">
        <v>420000</v>
      </c>
      <c r="D32" s="200">
        <f>5091715.85-82685.5</f>
        <v>5009030.3499999996</v>
      </c>
      <c r="E32" s="203">
        <v>0</v>
      </c>
      <c r="F32" s="203">
        <v>296996</v>
      </c>
      <c r="G32" s="191">
        <f t="shared" si="5"/>
        <v>5306026.3499999996</v>
      </c>
      <c r="H32" s="191">
        <f t="shared" si="6"/>
        <v>-8711.9960399999982</v>
      </c>
      <c r="I32" s="191">
        <f t="shared" si="7"/>
        <v>5297314.35396</v>
      </c>
      <c r="J32" s="165"/>
      <c r="K32" s="165"/>
      <c r="L32" s="165"/>
    </row>
    <row r="33" spans="1:12">
      <c r="A33" s="199" t="s">
        <v>209</v>
      </c>
      <c r="B33" s="167"/>
      <c r="C33" s="200">
        <v>558</v>
      </c>
      <c r="D33" s="200">
        <v>296516.98</v>
      </c>
      <c r="E33" s="203">
        <v>0</v>
      </c>
      <c r="F33" s="203">
        <v>0</v>
      </c>
      <c r="G33" s="191">
        <f t="shared" si="5"/>
        <v>296516.98</v>
      </c>
      <c r="H33" s="191">
        <f t="shared" si="6"/>
        <v>0</v>
      </c>
      <c r="I33" s="191">
        <f t="shared" si="7"/>
        <v>296516.98</v>
      </c>
      <c r="J33" s="165"/>
      <c r="K33" s="165"/>
      <c r="L33" s="165"/>
    </row>
    <row r="34" spans="1:12">
      <c r="A34" s="199" t="s">
        <v>154</v>
      </c>
      <c r="B34" s="167"/>
      <c r="C34" s="200">
        <v>21978</v>
      </c>
      <c r="D34" s="200">
        <v>1266906.6399999999</v>
      </c>
      <c r="E34" s="203">
        <v>-675160</v>
      </c>
      <c r="F34" s="203">
        <v>476320</v>
      </c>
      <c r="G34" s="191">
        <f t="shared" si="5"/>
        <v>1068066.6399999999</v>
      </c>
      <c r="H34" s="191">
        <f t="shared" si="6"/>
        <v>7834.3601799999997</v>
      </c>
      <c r="I34" s="191">
        <f t="shared" si="7"/>
        <v>1075901.00018</v>
      </c>
      <c r="J34" s="165"/>
      <c r="K34" s="165"/>
      <c r="L34" s="165"/>
    </row>
    <row r="35" spans="1:12">
      <c r="A35" s="199" t="s">
        <v>155</v>
      </c>
      <c r="B35" s="167"/>
      <c r="C35" s="200">
        <v>22068</v>
      </c>
      <c r="D35" s="200">
        <v>140081.13</v>
      </c>
      <c r="E35" s="203">
        <v>-67078</v>
      </c>
      <c r="F35" s="203">
        <v>55715</v>
      </c>
      <c r="G35" s="191">
        <f t="shared" si="5"/>
        <v>128718.13</v>
      </c>
      <c r="H35" s="191">
        <f t="shared" si="6"/>
        <v>408.93049999999999</v>
      </c>
      <c r="I35" s="191">
        <f t="shared" si="7"/>
        <v>129127.06050000001</v>
      </c>
      <c r="J35" s="165"/>
      <c r="K35" s="165"/>
      <c r="L35" s="165"/>
    </row>
    <row r="36" spans="1:12">
      <c r="A36" s="199" t="s">
        <v>221</v>
      </c>
      <c r="B36" s="167"/>
      <c r="C36" s="191"/>
      <c r="D36" s="200">
        <v>568406.96</v>
      </c>
      <c r="E36" s="200"/>
      <c r="F36" s="200"/>
      <c r="G36" s="191">
        <f t="shared" si="5"/>
        <v>568406.96</v>
      </c>
      <c r="H36" s="191"/>
      <c r="I36" s="191">
        <f t="shared" si="7"/>
        <v>568406.96</v>
      </c>
      <c r="J36" s="165"/>
      <c r="K36" s="165"/>
      <c r="L36" s="165"/>
    </row>
    <row r="37" spans="1:12">
      <c r="A37" s="199" t="s">
        <v>222</v>
      </c>
      <c r="B37" s="167"/>
      <c r="C37" s="186"/>
      <c r="D37" s="200">
        <v>1388147.23</v>
      </c>
      <c r="E37" s="200"/>
      <c r="F37" s="200"/>
      <c r="G37" s="191"/>
      <c r="H37" s="191"/>
      <c r="I37" s="191"/>
      <c r="J37" s="165"/>
      <c r="K37" s="165"/>
      <c r="L37" s="165"/>
    </row>
    <row r="38" spans="1:12">
      <c r="A38" s="199" t="s">
        <v>223</v>
      </c>
      <c r="B38" s="167"/>
      <c r="C38" s="186"/>
      <c r="D38" s="200">
        <v>1563324.11</v>
      </c>
      <c r="E38" s="200"/>
      <c r="F38" s="200"/>
      <c r="G38" s="191"/>
      <c r="H38" s="191"/>
      <c r="I38" s="191"/>
      <c r="J38" s="165"/>
      <c r="K38" s="165"/>
      <c r="L38" s="165"/>
    </row>
    <row r="39" spans="1:12">
      <c r="A39" s="167"/>
      <c r="B39" s="167"/>
      <c r="C39" s="181">
        <f>SUM(C26:C38)</f>
        <v>3829096.62</v>
      </c>
      <c r="D39" s="181">
        <f t="shared" ref="D39:I39" si="8">SUM(D26:D38)</f>
        <v>43279584.189999998</v>
      </c>
      <c r="E39" s="181">
        <f t="shared" si="8"/>
        <v>-20608400</v>
      </c>
      <c r="F39" s="181">
        <f t="shared" si="8"/>
        <v>17220170</v>
      </c>
      <c r="G39" s="181">
        <f t="shared" si="8"/>
        <v>36939882.850000001</v>
      </c>
      <c r="H39" s="181">
        <f t="shared" si="8"/>
        <v>130703.1422</v>
      </c>
      <c r="I39" s="181">
        <f t="shared" si="8"/>
        <v>37070585.992200002</v>
      </c>
      <c r="J39" s="165"/>
      <c r="K39" s="165"/>
      <c r="L39" s="165"/>
    </row>
    <row r="40" spans="1:12" ht="15" thickBot="1">
      <c r="A40" s="167"/>
      <c r="B40" s="167"/>
      <c r="C40" s="165"/>
      <c r="D40" s="182"/>
      <c r="E40" s="167"/>
      <c r="F40" s="167"/>
      <c r="G40" s="165"/>
      <c r="H40" s="165"/>
      <c r="I40" s="165"/>
      <c r="J40" s="165"/>
      <c r="K40" s="165"/>
      <c r="L40" s="165"/>
    </row>
    <row r="41" spans="1:12">
      <c r="A41" s="167" t="s">
        <v>19</v>
      </c>
      <c r="B41" s="167"/>
      <c r="C41" s="184">
        <f>C26+C27</f>
        <v>1838516</v>
      </c>
      <c r="D41" s="183">
        <f t="shared" ref="D41:I41" si="9">D26+D27</f>
        <v>15660484.620000001</v>
      </c>
      <c r="E41" s="183">
        <f t="shared" si="9"/>
        <v>-10071819</v>
      </c>
      <c r="F41" s="183">
        <f t="shared" si="9"/>
        <v>8173267</v>
      </c>
      <c r="G41" s="183">
        <f t="shared" si="9"/>
        <v>13761932.620000001</v>
      </c>
      <c r="H41" s="183">
        <f t="shared" si="9"/>
        <v>63316.956120000003</v>
      </c>
      <c r="I41" s="184">
        <f t="shared" si="9"/>
        <v>13825249.57612</v>
      </c>
      <c r="J41" s="165"/>
      <c r="K41" s="165"/>
      <c r="L41" s="165"/>
    </row>
    <row r="42" spans="1:12">
      <c r="A42" s="167"/>
      <c r="B42" s="167"/>
      <c r="C42" s="190"/>
      <c r="D42" s="183"/>
      <c r="E42" s="167"/>
      <c r="F42" s="167"/>
      <c r="G42" s="165"/>
      <c r="H42" s="165"/>
      <c r="I42" s="185"/>
      <c r="J42" s="165"/>
      <c r="K42" s="165"/>
      <c r="L42" s="165"/>
    </row>
    <row r="43" spans="1:12" ht="15" thickBot="1">
      <c r="A43" s="167" t="s">
        <v>213</v>
      </c>
      <c r="B43" s="167"/>
      <c r="C43" s="193">
        <f>SUM(C28:C31,C33:C35)</f>
        <v>1570580.62</v>
      </c>
      <c r="D43" s="194">
        <f t="shared" ref="D43:I43" si="10">SUM(D28:D31,D33:D35)</f>
        <v>19090190.919999998</v>
      </c>
      <c r="E43" s="194">
        <f t="shared" si="10"/>
        <v>-10536581</v>
      </c>
      <c r="F43" s="194">
        <f t="shared" si="10"/>
        <v>8749907</v>
      </c>
      <c r="G43" s="194">
        <f t="shared" si="10"/>
        <v>17303516.919999998</v>
      </c>
      <c r="H43" s="194">
        <f t="shared" si="10"/>
        <v>76098.182119999998</v>
      </c>
      <c r="I43" s="193">
        <f t="shared" si="10"/>
        <v>17379615.102119997</v>
      </c>
      <c r="J43" s="165"/>
      <c r="K43" s="165"/>
      <c r="L43" s="165"/>
    </row>
    <row r="44" spans="1:12">
      <c r="A44" s="167"/>
      <c r="B44" s="167"/>
      <c r="C44" s="167"/>
      <c r="D44" s="165"/>
      <c r="E44" s="165"/>
      <c r="F44" s="165"/>
      <c r="G44" s="165"/>
      <c r="H44" s="165"/>
      <c r="I44" s="165"/>
      <c r="J44" s="165"/>
      <c r="K44" s="165"/>
      <c r="L44" s="165"/>
    </row>
    <row r="45" spans="1:12">
      <c r="A45" s="172"/>
      <c r="B45" s="165"/>
      <c r="C45" s="165"/>
      <c r="D45" s="167"/>
      <c r="E45" s="105"/>
      <c r="F45" s="165"/>
      <c r="G45" s="165"/>
      <c r="H45" s="165"/>
      <c r="I45" s="105"/>
      <c r="J45" s="165"/>
      <c r="K45" s="165"/>
      <c r="L45" s="165"/>
    </row>
    <row r="46" spans="1:12">
      <c r="A46" s="165"/>
      <c r="B46" s="165"/>
      <c r="C46" s="188">
        <v>42309</v>
      </c>
      <c r="D46" s="188">
        <v>42278</v>
      </c>
      <c r="E46" s="164">
        <v>42583</v>
      </c>
      <c r="F46" s="164">
        <v>42380</v>
      </c>
      <c r="G46" s="164">
        <v>42380</v>
      </c>
      <c r="H46" s="164">
        <v>42552</v>
      </c>
      <c r="I46" s="164"/>
      <c r="J46" s="165"/>
      <c r="K46" s="165"/>
      <c r="L46" s="165"/>
    </row>
    <row r="47" spans="1:12" ht="27">
      <c r="A47" s="197" t="s">
        <v>224</v>
      </c>
      <c r="B47" s="169"/>
      <c r="C47" s="180" t="s">
        <v>225</v>
      </c>
      <c r="D47" s="180" t="s">
        <v>226</v>
      </c>
      <c r="E47" s="180" t="s">
        <v>227</v>
      </c>
      <c r="F47" s="180" t="s">
        <v>228</v>
      </c>
      <c r="G47" s="180" t="s">
        <v>229</v>
      </c>
      <c r="H47" s="180" t="s">
        <v>230</v>
      </c>
      <c r="I47" s="180"/>
      <c r="J47" s="165"/>
      <c r="K47" s="165"/>
      <c r="L47" s="165"/>
    </row>
    <row r="48" spans="1:12">
      <c r="A48" s="199" t="s">
        <v>148</v>
      </c>
      <c r="B48" s="167"/>
      <c r="C48" s="187">
        <v>-2.7E-4</v>
      </c>
      <c r="D48" s="187"/>
      <c r="E48" s="187">
        <v>2.6199999999999999E-3</v>
      </c>
      <c r="F48" s="187">
        <v>9.1E-4</v>
      </c>
      <c r="G48" s="187">
        <v>0</v>
      </c>
      <c r="H48" s="187">
        <v>-3.5E-4</v>
      </c>
      <c r="I48" s="187"/>
      <c r="J48" s="165"/>
      <c r="K48" s="165"/>
      <c r="L48" s="165"/>
    </row>
    <row r="49" spans="1:12">
      <c r="A49" s="199" t="s">
        <v>207</v>
      </c>
      <c r="B49" s="167"/>
      <c r="C49" s="187">
        <v>-2.7E-4</v>
      </c>
      <c r="D49" s="187">
        <v>-3.1530000000000002E-2</v>
      </c>
      <c r="E49" s="187">
        <v>2.6199999999999999E-3</v>
      </c>
      <c r="F49" s="187">
        <v>9.1E-4</v>
      </c>
      <c r="G49" s="187">
        <v>0</v>
      </c>
      <c r="H49" s="187">
        <v>-3.5E-4</v>
      </c>
      <c r="I49" s="187"/>
      <c r="J49" s="165"/>
      <c r="K49" s="165"/>
      <c r="L49" s="165"/>
    </row>
    <row r="50" spans="1:12">
      <c r="A50" s="199" t="s">
        <v>149</v>
      </c>
      <c r="B50" s="167"/>
      <c r="C50" s="187">
        <v>0</v>
      </c>
      <c r="D50" s="187"/>
      <c r="E50" s="187">
        <v>3.62E-3</v>
      </c>
      <c r="F50" s="187">
        <v>1.32E-3</v>
      </c>
      <c r="G50" s="187">
        <v>0</v>
      </c>
      <c r="H50" s="187">
        <v>-3.6000000000000002E-4</v>
      </c>
      <c r="I50" s="187"/>
      <c r="J50" s="165"/>
      <c r="K50" s="165"/>
      <c r="L50" s="165"/>
    </row>
    <row r="51" spans="1:12">
      <c r="A51" s="199" t="s">
        <v>150</v>
      </c>
      <c r="B51" s="167"/>
      <c r="C51" s="187">
        <v>-2.7E-4</v>
      </c>
      <c r="D51" s="187"/>
      <c r="E51" s="187">
        <v>3.62E-3</v>
      </c>
      <c r="F51" s="187">
        <v>1.32E-3</v>
      </c>
      <c r="G51" s="187">
        <v>0</v>
      </c>
      <c r="H51" s="187">
        <v>-3.6000000000000002E-4</v>
      </c>
      <c r="I51" s="187"/>
      <c r="J51" s="165"/>
      <c r="K51" s="165"/>
      <c r="L51" s="165"/>
    </row>
    <row r="52" spans="1:12">
      <c r="A52" s="199" t="s">
        <v>151</v>
      </c>
      <c r="B52" s="167"/>
      <c r="C52" s="187">
        <v>0</v>
      </c>
      <c r="D52" s="187"/>
      <c r="E52" s="187">
        <v>2.7299999999999998E-3</v>
      </c>
      <c r="F52" s="187">
        <v>9.5E-4</v>
      </c>
      <c r="G52" s="187">
        <v>0</v>
      </c>
      <c r="H52" s="187">
        <v>-3.6000000000000002E-4</v>
      </c>
      <c r="I52" s="187"/>
      <c r="J52" s="165"/>
      <c r="K52" s="165"/>
      <c r="L52" s="165"/>
    </row>
    <row r="53" spans="1:12">
      <c r="A53" s="199" t="s">
        <v>152</v>
      </c>
      <c r="B53" s="167"/>
      <c r="C53" s="187">
        <v>-2.7E-4</v>
      </c>
      <c r="D53" s="187"/>
      <c r="E53" s="187">
        <v>2.7299999999999998E-3</v>
      </c>
      <c r="F53" s="187">
        <v>9.5E-4</v>
      </c>
      <c r="G53" s="187">
        <v>0</v>
      </c>
      <c r="H53" s="187">
        <v>-3.6000000000000002E-4</v>
      </c>
      <c r="I53" s="187"/>
      <c r="J53" s="165"/>
      <c r="K53" s="165"/>
      <c r="L53" s="165"/>
    </row>
    <row r="54" spans="1:12">
      <c r="A54" s="199" t="s">
        <v>153</v>
      </c>
      <c r="B54" s="167"/>
      <c r="C54" s="187">
        <v>0</v>
      </c>
      <c r="D54" s="187"/>
      <c r="E54" s="187">
        <v>1.72E-3</v>
      </c>
      <c r="F54" s="187">
        <v>5.9999999999999995E-4</v>
      </c>
      <c r="G54" s="187">
        <v>0</v>
      </c>
      <c r="H54" s="187">
        <v>-3.4000000000000002E-4</v>
      </c>
      <c r="I54" s="187"/>
      <c r="J54" s="165"/>
      <c r="K54" s="165"/>
      <c r="L54" s="165"/>
    </row>
    <row r="55" spans="1:12">
      <c r="A55" s="199" t="s">
        <v>208</v>
      </c>
      <c r="B55" s="167"/>
      <c r="C55" s="187">
        <v>0</v>
      </c>
      <c r="D55" s="187"/>
      <c r="E55" s="187">
        <v>1.72E-3</v>
      </c>
      <c r="F55" s="187">
        <v>0</v>
      </c>
      <c r="G55" s="187">
        <v>0</v>
      </c>
      <c r="H55" s="187">
        <v>-3.4000000000000002E-4</v>
      </c>
      <c r="I55" s="187"/>
      <c r="J55" s="165"/>
      <c r="K55" s="165"/>
      <c r="L55" s="165"/>
    </row>
    <row r="56" spans="1:12">
      <c r="A56" s="199" t="s">
        <v>209</v>
      </c>
      <c r="B56" s="167"/>
      <c r="C56" s="187">
        <v>0</v>
      </c>
      <c r="D56" s="187"/>
      <c r="E56" s="187">
        <v>2.6099999999999999E-3</v>
      </c>
      <c r="F56" s="187">
        <v>8.3000000000000001E-4</v>
      </c>
      <c r="G56" s="187">
        <v>0</v>
      </c>
      <c r="H56" s="187">
        <v>-4.2000000000000002E-4</v>
      </c>
      <c r="I56" s="187"/>
      <c r="J56" s="165"/>
      <c r="K56" s="165"/>
      <c r="L56" s="165"/>
    </row>
    <row r="57" spans="1:12">
      <c r="A57" s="199" t="s">
        <v>154</v>
      </c>
      <c r="B57" s="167"/>
      <c r="C57" s="187">
        <v>0</v>
      </c>
      <c r="D57" s="187"/>
      <c r="E57" s="187">
        <v>2.6099999999999999E-3</v>
      </c>
      <c r="F57" s="187">
        <v>8.3000000000000001E-4</v>
      </c>
      <c r="G57" s="187">
        <v>0</v>
      </c>
      <c r="H57" s="187">
        <v>-4.2000000000000002E-4</v>
      </c>
      <c r="I57" s="187"/>
      <c r="J57" s="165"/>
      <c r="K57" s="165"/>
      <c r="L57" s="165"/>
    </row>
    <row r="58" spans="1:12">
      <c r="A58" s="199" t="s">
        <v>155</v>
      </c>
      <c r="B58" s="167"/>
      <c r="C58" s="187">
        <v>-2.7E-4</v>
      </c>
      <c r="D58" s="187"/>
      <c r="E58" s="187">
        <v>2.6099999999999999E-3</v>
      </c>
      <c r="F58" s="187">
        <v>8.3000000000000001E-4</v>
      </c>
      <c r="G58" s="187">
        <v>0</v>
      </c>
      <c r="H58" s="187">
        <v>-4.2000000000000002E-4</v>
      </c>
      <c r="I58" s="187"/>
      <c r="J58" s="165"/>
      <c r="K58" s="165"/>
      <c r="L58" s="165"/>
    </row>
    <row r="59" spans="1:12" ht="14.4" customHeight="1">
      <c r="A59" s="199" t="s">
        <v>221</v>
      </c>
      <c r="B59" s="167"/>
      <c r="C59" s="187"/>
      <c r="D59" s="187"/>
      <c r="E59" s="214">
        <v>8.6199999999999992E-3</v>
      </c>
      <c r="F59" s="233" t="s">
        <v>241</v>
      </c>
      <c r="G59" s="187">
        <v>0</v>
      </c>
      <c r="H59" s="208">
        <v>-3.6999999999999999E-4</v>
      </c>
      <c r="I59" s="208"/>
      <c r="J59" s="165"/>
      <c r="K59" s="165"/>
      <c r="L59" s="165"/>
    </row>
    <row r="60" spans="1:12">
      <c r="A60" s="199" t="s">
        <v>212</v>
      </c>
      <c r="B60" s="167"/>
      <c r="C60" s="187">
        <v>-2.7E-4</v>
      </c>
      <c r="D60" s="187"/>
      <c r="E60" s="214">
        <v>8.6199999999999992E-3</v>
      </c>
      <c r="F60" s="233"/>
      <c r="G60" s="187">
        <v>0</v>
      </c>
      <c r="H60" s="208">
        <v>-3.6999999999999999E-4</v>
      </c>
      <c r="I60" s="208"/>
      <c r="J60" s="165"/>
      <c r="K60" s="165"/>
      <c r="L60" s="165"/>
    </row>
    <row r="61" spans="1:12">
      <c r="A61" s="165"/>
      <c r="B61" s="165"/>
      <c r="C61" s="165"/>
      <c r="D61" s="167"/>
      <c r="E61" s="165"/>
      <c r="F61" s="165"/>
      <c r="G61" s="165"/>
      <c r="H61" s="165"/>
      <c r="I61" s="165"/>
      <c r="J61" s="165"/>
      <c r="K61" s="165"/>
      <c r="L61" s="165"/>
    </row>
    <row r="62" spans="1:12" ht="27">
      <c r="A62" s="197" t="s">
        <v>233</v>
      </c>
      <c r="B62" s="169"/>
      <c r="C62" s="189" t="s">
        <v>240</v>
      </c>
      <c r="D62" s="189" t="s">
        <v>234</v>
      </c>
      <c r="E62" s="189" t="s">
        <v>235</v>
      </c>
      <c r="F62" s="189" t="s">
        <v>236</v>
      </c>
      <c r="G62" s="189" t="s">
        <v>237</v>
      </c>
      <c r="H62" s="189" t="s">
        <v>238</v>
      </c>
      <c r="I62" s="189" t="s">
        <v>239</v>
      </c>
      <c r="J62" s="165"/>
      <c r="K62" s="165"/>
      <c r="L62" s="180" t="s">
        <v>246</v>
      </c>
    </row>
    <row r="63" spans="1:12">
      <c r="A63" s="199" t="s">
        <v>148</v>
      </c>
      <c r="B63" s="165"/>
      <c r="C63" s="183">
        <f t="shared" ref="C63:G68" si="11">$H4*C48</f>
        <v>6025.1985000000004</v>
      </c>
      <c r="D63" s="183">
        <f t="shared" si="11"/>
        <v>0</v>
      </c>
      <c r="E63" s="183">
        <f>$H4*E48</f>
        <v>-58466.741000000002</v>
      </c>
      <c r="F63" s="183">
        <f>$H4*F48</f>
        <v>-20307.1505</v>
      </c>
      <c r="G63" s="183">
        <f t="shared" ref="G63:H68" si="12">$H4*G48</f>
        <v>0</v>
      </c>
      <c r="H63" s="183">
        <f t="shared" si="12"/>
        <v>7810.4425000000001</v>
      </c>
      <c r="I63" s="183">
        <f>SUM(C63:H63)</f>
        <v>-64938.250500000002</v>
      </c>
      <c r="J63" s="165"/>
      <c r="K63" s="165"/>
      <c r="L63" s="213">
        <f t="shared" ref="L63:L68" si="13">$F4*L48+$G4*$I48</f>
        <v>0</v>
      </c>
    </row>
    <row r="64" spans="1:12">
      <c r="A64" s="199" t="s">
        <v>207</v>
      </c>
      <c r="B64" s="165"/>
      <c r="C64" s="183">
        <f t="shared" si="11"/>
        <v>15.29523</v>
      </c>
      <c r="D64" s="183">
        <f t="shared" si="11"/>
        <v>1786.1429700000001</v>
      </c>
      <c r="E64" s="183">
        <f t="shared" ref="E64" si="14">$H5*E49</f>
        <v>-148.42037999999999</v>
      </c>
      <c r="F64" s="183">
        <f t="shared" si="11"/>
        <v>-51.55059</v>
      </c>
      <c r="G64" s="183">
        <f t="shared" si="11"/>
        <v>0</v>
      </c>
      <c r="H64" s="183">
        <f t="shared" si="12"/>
        <v>19.82715</v>
      </c>
      <c r="I64" s="183">
        <f t="shared" ref="I64:I73" si="15">SUM(C64:H64)</f>
        <v>1621.29438</v>
      </c>
      <c r="J64" s="165"/>
      <c r="K64" s="165"/>
      <c r="L64" s="213">
        <f t="shared" si="13"/>
        <v>0</v>
      </c>
    </row>
    <row r="65" spans="1:12">
      <c r="A65" s="199" t="s">
        <v>149</v>
      </c>
      <c r="B65" s="165"/>
      <c r="C65" s="183">
        <f t="shared" si="11"/>
        <v>0</v>
      </c>
      <c r="D65" s="183">
        <f t="shared" si="11"/>
        <v>0</v>
      </c>
      <c r="E65" s="183">
        <f t="shared" ref="E65" si="16">$H6*E50</f>
        <v>-20428.1849</v>
      </c>
      <c r="F65" s="183">
        <f t="shared" si="11"/>
        <v>-7448.9513999999999</v>
      </c>
      <c r="G65" s="183">
        <f t="shared" si="11"/>
        <v>0</v>
      </c>
      <c r="H65" s="183">
        <f t="shared" si="12"/>
        <v>2031.5322000000001</v>
      </c>
      <c r="I65" s="183">
        <f t="shared" si="15"/>
        <v>-25845.604099999997</v>
      </c>
      <c r="J65" s="165"/>
      <c r="K65" s="165"/>
      <c r="L65" s="213">
        <f t="shared" si="13"/>
        <v>0</v>
      </c>
    </row>
    <row r="66" spans="1:12">
      <c r="A66" s="199" t="s">
        <v>150</v>
      </c>
      <c r="B66" s="165"/>
      <c r="C66" s="183">
        <f t="shared" si="11"/>
        <v>101.4687</v>
      </c>
      <c r="D66" s="183">
        <f t="shared" si="11"/>
        <v>0</v>
      </c>
      <c r="E66" s="183">
        <f t="shared" ref="E66" si="17">$H7*E51</f>
        <v>-1360.4322</v>
      </c>
      <c r="F66" s="183">
        <f t="shared" si="11"/>
        <v>-496.06920000000002</v>
      </c>
      <c r="G66" s="183">
        <f t="shared" si="11"/>
        <v>0</v>
      </c>
      <c r="H66" s="183">
        <f t="shared" si="12"/>
        <v>135.29160000000002</v>
      </c>
      <c r="I66" s="183">
        <f t="shared" si="15"/>
        <v>-1619.7411000000002</v>
      </c>
      <c r="J66" s="165"/>
      <c r="K66" s="165"/>
      <c r="L66" s="213">
        <f t="shared" si="13"/>
        <v>0</v>
      </c>
    </row>
    <row r="67" spans="1:12">
      <c r="A67" s="199" t="s">
        <v>151</v>
      </c>
      <c r="B67" s="165"/>
      <c r="C67" s="183">
        <f t="shared" si="11"/>
        <v>0</v>
      </c>
      <c r="D67" s="183">
        <f t="shared" si="11"/>
        <v>0</v>
      </c>
      <c r="E67" s="183">
        <f t="shared" ref="E67" si="18">$H8*E52</f>
        <v>-32511.657359999997</v>
      </c>
      <c r="F67" s="183">
        <f t="shared" si="11"/>
        <v>-11313.580400000001</v>
      </c>
      <c r="G67" s="183">
        <f t="shared" si="11"/>
        <v>0</v>
      </c>
      <c r="H67" s="183">
        <f t="shared" si="12"/>
        <v>4287.2515200000007</v>
      </c>
      <c r="I67" s="183">
        <f t="shared" si="15"/>
        <v>-39537.986239999998</v>
      </c>
      <c r="J67" s="165"/>
      <c r="K67" s="165"/>
      <c r="L67" s="213">
        <f t="shared" si="13"/>
        <v>0</v>
      </c>
    </row>
    <row r="68" spans="1:12">
      <c r="A68" s="199" t="s">
        <v>152</v>
      </c>
      <c r="B68" s="165"/>
      <c r="C68" s="183">
        <f t="shared" si="11"/>
        <v>75.384</v>
      </c>
      <c r="D68" s="183">
        <f t="shared" si="11"/>
        <v>0</v>
      </c>
      <c r="E68" s="183">
        <f t="shared" ref="E68" si="19">$H9*E53</f>
        <v>-762.21599999999989</v>
      </c>
      <c r="F68" s="183">
        <f t="shared" si="11"/>
        <v>-265.24</v>
      </c>
      <c r="G68" s="183">
        <f t="shared" si="11"/>
        <v>0</v>
      </c>
      <c r="H68" s="183">
        <f t="shared" si="12"/>
        <v>100.512</v>
      </c>
      <c r="I68" s="183">
        <f t="shared" si="15"/>
        <v>-851.56</v>
      </c>
      <c r="J68" s="165"/>
      <c r="K68" s="165"/>
      <c r="L68" s="213">
        <f t="shared" si="13"/>
        <v>0</v>
      </c>
    </row>
    <row r="69" spans="1:12">
      <c r="A69" s="199" t="s">
        <v>153</v>
      </c>
      <c r="B69" s="165"/>
      <c r="C69" s="183">
        <f t="shared" ref="C69:H69" si="20">$H10*C54+$H11*C55</f>
        <v>0</v>
      </c>
      <c r="D69" s="183">
        <f t="shared" si="20"/>
        <v>0</v>
      </c>
      <c r="E69" s="183">
        <f t="shared" ref="E69" si="21">$H10*E54+$H11*E55</f>
        <v>7567.9965599999996</v>
      </c>
      <c r="F69" s="183">
        <f t="shared" si="20"/>
        <v>2639.9987999999998</v>
      </c>
      <c r="G69" s="183">
        <f t="shared" si="20"/>
        <v>0</v>
      </c>
      <c r="H69" s="183">
        <f t="shared" si="20"/>
        <v>-1495.9993200000001</v>
      </c>
      <c r="I69" s="183">
        <f t="shared" si="15"/>
        <v>8711.9960399999982</v>
      </c>
      <c r="J69" s="165"/>
      <c r="K69" s="165"/>
      <c r="L69" s="213">
        <f>$F10*L54+$F11*L55+$G10*$I54+$G11*$I55</f>
        <v>0</v>
      </c>
    </row>
    <row r="70" spans="1:12">
      <c r="A70" s="199" t="s">
        <v>209</v>
      </c>
      <c r="B70" s="165"/>
      <c r="C70" s="183">
        <f t="shared" ref="C70:H72" si="22">$H12*C56</f>
        <v>0</v>
      </c>
      <c r="D70" s="183">
        <f t="shared" si="22"/>
        <v>0</v>
      </c>
      <c r="E70" s="183">
        <f t="shared" ref="E70" si="23">$H12*E56</f>
        <v>0</v>
      </c>
      <c r="F70" s="183">
        <f t="shared" si="22"/>
        <v>0</v>
      </c>
      <c r="G70" s="183">
        <f t="shared" si="22"/>
        <v>0</v>
      </c>
      <c r="H70" s="183">
        <f t="shared" si="22"/>
        <v>0</v>
      </c>
      <c r="I70" s="183">
        <f t="shared" si="15"/>
        <v>0</v>
      </c>
      <c r="J70" s="165"/>
      <c r="K70" s="165"/>
      <c r="L70" s="213">
        <f>$F12*L56+$G12*$I56</f>
        <v>0</v>
      </c>
    </row>
    <row r="71" spans="1:12">
      <c r="A71" s="199" t="s">
        <v>154</v>
      </c>
      <c r="B71" s="165"/>
      <c r="C71" s="183">
        <f t="shared" si="22"/>
        <v>0</v>
      </c>
      <c r="D71" s="183">
        <f t="shared" si="22"/>
        <v>0</v>
      </c>
      <c r="E71" s="183">
        <f t="shared" ref="E71" si="24">$H13*E57</f>
        <v>-6770.7549899999995</v>
      </c>
      <c r="F71" s="183">
        <f t="shared" si="22"/>
        <v>-2153.1519699999999</v>
      </c>
      <c r="G71" s="183">
        <f t="shared" si="22"/>
        <v>0</v>
      </c>
      <c r="H71" s="183">
        <f t="shared" si="22"/>
        <v>1089.5467800000001</v>
      </c>
      <c r="I71" s="183">
        <f t="shared" si="15"/>
        <v>-7834.3601799999997</v>
      </c>
      <c r="J71" s="165"/>
      <c r="K71" s="165"/>
      <c r="L71" s="213">
        <f>$F13*L57+$G13*$I57</f>
        <v>0</v>
      </c>
    </row>
    <row r="72" spans="1:12">
      <c r="A72" s="199" t="s">
        <v>155</v>
      </c>
      <c r="B72" s="165"/>
      <c r="C72" s="183">
        <f t="shared" si="22"/>
        <v>40.149540000000002</v>
      </c>
      <c r="D72" s="183">
        <f t="shared" si="22"/>
        <v>0</v>
      </c>
      <c r="E72" s="183">
        <f t="shared" ref="E72" si="25">$H14*E58</f>
        <v>-388.11221999999998</v>
      </c>
      <c r="F72" s="183">
        <f t="shared" si="22"/>
        <v>-123.42266000000001</v>
      </c>
      <c r="G72" s="183">
        <f t="shared" si="22"/>
        <v>0</v>
      </c>
      <c r="H72" s="183">
        <f t="shared" si="22"/>
        <v>62.454840000000004</v>
      </c>
      <c r="I72" s="183">
        <f t="shared" si="15"/>
        <v>-408.93049999999999</v>
      </c>
      <c r="J72" s="165"/>
      <c r="K72" s="165"/>
      <c r="L72" s="213">
        <f>$F14*L58+$G14*$I58</f>
        <v>0</v>
      </c>
    </row>
    <row r="73" spans="1:12">
      <c r="A73" s="199" t="s">
        <v>221</v>
      </c>
      <c r="B73" s="165"/>
      <c r="C73" s="183">
        <f>($H15+$H16+$H17)*C59</f>
        <v>0</v>
      </c>
      <c r="D73" s="183">
        <f>($H15+$H16+$H17)*D59</f>
        <v>0</v>
      </c>
      <c r="E73" s="183">
        <f>($H15+$H16+$H17)*E59</f>
        <v>0</v>
      </c>
      <c r="F73" s="203">
        <v>0</v>
      </c>
      <c r="G73" s="203">
        <v>0</v>
      </c>
      <c r="H73" s="203">
        <v>0</v>
      </c>
      <c r="I73" s="183">
        <f t="shared" si="15"/>
        <v>0</v>
      </c>
      <c r="J73" s="165"/>
      <c r="K73" s="165"/>
      <c r="L73" s="213">
        <f>($F15+$F16+$F17)*L59+($G15+$G16+$G17)*$I59</f>
        <v>0</v>
      </c>
    </row>
    <row r="74" spans="1:12">
      <c r="A74" s="172"/>
      <c r="B74" s="165"/>
      <c r="C74" s="198">
        <f>SUM(C63:C73)</f>
        <v>6257.4959700000009</v>
      </c>
      <c r="D74" s="198">
        <f t="shared" ref="D74:I74" si="26">SUM(D63:D73)</f>
        <v>1786.1429700000001</v>
      </c>
      <c r="E74" s="198">
        <f t="shared" si="26"/>
        <v>-113268.52248999999</v>
      </c>
      <c r="F74" s="198">
        <f t="shared" si="26"/>
        <v>-39519.117919999997</v>
      </c>
      <c r="G74" s="198">
        <f t="shared" si="26"/>
        <v>0</v>
      </c>
      <c r="H74" s="198">
        <f t="shared" si="26"/>
        <v>14040.859270000003</v>
      </c>
      <c r="I74" s="198">
        <f t="shared" si="26"/>
        <v>-130703.1422</v>
      </c>
      <c r="J74" s="165"/>
      <c r="K74" s="165"/>
      <c r="L74" s="165"/>
    </row>
    <row r="75" spans="1:12">
      <c r="A75" s="165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</row>
    <row r="76" spans="1:12">
      <c r="A76" s="167" t="s">
        <v>19</v>
      </c>
      <c r="B76" s="167"/>
      <c r="C76" s="183">
        <f>C63+C64</f>
        <v>6040.4937300000001</v>
      </c>
      <c r="D76" s="183">
        <f t="shared" ref="D76:I76" si="27">D63+D64</f>
        <v>1786.1429700000001</v>
      </c>
      <c r="E76" s="183">
        <f t="shared" si="27"/>
        <v>-58615.161380000005</v>
      </c>
      <c r="F76" s="183">
        <f t="shared" si="27"/>
        <v>-20358.701089999999</v>
      </c>
      <c r="G76" s="183">
        <f t="shared" si="27"/>
        <v>0</v>
      </c>
      <c r="H76" s="183">
        <f t="shared" si="27"/>
        <v>7830.2696500000002</v>
      </c>
      <c r="I76" s="183">
        <f t="shared" si="27"/>
        <v>-63316.956120000003</v>
      </c>
      <c r="J76" s="165"/>
      <c r="K76" s="165"/>
      <c r="L76" s="165"/>
    </row>
    <row r="77" spans="1:12">
      <c r="A77" s="167"/>
      <c r="B77" s="167"/>
      <c r="C77" s="183"/>
      <c r="D77" s="183"/>
      <c r="E77" s="183"/>
      <c r="F77" s="183"/>
      <c r="G77" s="183"/>
      <c r="H77" s="183"/>
      <c r="I77" s="183"/>
      <c r="J77" s="165"/>
      <c r="K77" s="165"/>
      <c r="L77" s="165"/>
    </row>
    <row r="78" spans="1:12">
      <c r="A78" s="167" t="s">
        <v>213</v>
      </c>
      <c r="B78" s="167"/>
      <c r="C78" s="194">
        <f>SUM(C65:C68,C70:C72)</f>
        <v>217.00224</v>
      </c>
      <c r="D78" s="194">
        <f t="shared" ref="D78:I78" si="28">SUM(D65:D68,D70:D72)</f>
        <v>0</v>
      </c>
      <c r="E78" s="194">
        <f t="shared" si="28"/>
        <v>-62221.357670000005</v>
      </c>
      <c r="F78" s="194">
        <f t="shared" si="28"/>
        <v>-21800.415630000003</v>
      </c>
      <c r="G78" s="194">
        <f t="shared" si="28"/>
        <v>0</v>
      </c>
      <c r="H78" s="194">
        <f t="shared" si="28"/>
        <v>7706.5889400000015</v>
      </c>
      <c r="I78" s="194">
        <f t="shared" si="28"/>
        <v>-76098.182119999998</v>
      </c>
      <c r="J78" s="165"/>
      <c r="K78" s="165"/>
      <c r="L78" s="165"/>
    </row>
  </sheetData>
  <mergeCells count="2">
    <mergeCell ref="A1:I1"/>
    <mergeCell ref="F59:F60"/>
  </mergeCells>
  <printOptions horizontalCentered="1"/>
  <pageMargins left="0.7" right="0.7" top="0.5" bottom="0.5" header="0.3" footer="0.3"/>
  <pageSetup scale="80" orientation="landscape" r:id="rId1"/>
  <headerFooter>
    <oddFooter>&amp;L&amp;F / 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39997558519241921"/>
  </sheetPr>
  <dimension ref="A1:L78"/>
  <sheetViews>
    <sheetView topLeftCell="B53" workbookViewId="0">
      <selection sqref="A1:L78"/>
    </sheetView>
  </sheetViews>
  <sheetFormatPr defaultRowHeight="14.4"/>
  <cols>
    <col min="1" max="1" width="17.6640625" customWidth="1"/>
    <col min="3" max="3" width="18.33203125" customWidth="1"/>
    <col min="4" max="4" width="22" customWidth="1"/>
    <col min="5" max="5" width="17.33203125" customWidth="1"/>
    <col min="6" max="6" width="16.33203125" customWidth="1"/>
    <col min="7" max="8" width="15.6640625" customWidth="1"/>
    <col min="9" max="9" width="21.33203125" customWidth="1"/>
    <col min="12" max="12" width="13.44140625" bestFit="1" customWidth="1"/>
  </cols>
  <sheetData>
    <row r="1" spans="1:9">
      <c r="A1" s="232" t="s">
        <v>201</v>
      </c>
      <c r="B1" s="232"/>
      <c r="C1" s="232"/>
      <c r="D1" s="232"/>
      <c r="E1" s="232"/>
      <c r="F1" s="232"/>
      <c r="G1" s="232"/>
      <c r="H1" s="232"/>
      <c r="I1" s="232"/>
    </row>
    <row r="2" spans="1:9" ht="17.399999999999999" customHeight="1">
      <c r="A2" s="168"/>
      <c r="B2" s="169"/>
      <c r="C2" s="170" t="s">
        <v>202</v>
      </c>
      <c r="D2" s="169"/>
      <c r="E2" s="170" t="s">
        <v>203</v>
      </c>
      <c r="F2" s="171" t="s">
        <v>204</v>
      </c>
      <c r="G2" s="171" t="s">
        <v>205</v>
      </c>
      <c r="H2" s="171" t="s">
        <v>106</v>
      </c>
      <c r="I2" s="171" t="s">
        <v>206</v>
      </c>
    </row>
    <row r="3" spans="1:9">
      <c r="A3" s="167"/>
      <c r="B3" s="167"/>
      <c r="C3" s="167"/>
      <c r="D3" s="165"/>
      <c r="E3" s="165"/>
      <c r="F3" s="165"/>
      <c r="G3" s="165"/>
      <c r="H3" s="165"/>
      <c r="I3" s="165"/>
    </row>
    <row r="4" spans="1:9">
      <c r="A4" s="199" t="s">
        <v>148</v>
      </c>
      <c r="B4" s="167"/>
      <c r="C4" s="173">
        <v>208991</v>
      </c>
      <c r="D4" s="165"/>
      <c r="E4" s="202">
        <v>176503515</v>
      </c>
      <c r="F4" s="202">
        <v>-105999608</v>
      </c>
      <c r="G4" s="202">
        <v>110639700</v>
      </c>
      <c r="H4" s="166">
        <f>SUM(F4:G4)</f>
        <v>4640092</v>
      </c>
      <c r="I4" s="174">
        <f>E4+H4</f>
        <v>181143607</v>
      </c>
    </row>
    <row r="5" spans="1:9">
      <c r="A5" s="199" t="s">
        <v>207</v>
      </c>
      <c r="B5" s="167"/>
      <c r="C5" s="173">
        <v>521</v>
      </c>
      <c r="D5" s="165"/>
      <c r="E5" s="202">
        <v>418243</v>
      </c>
      <c r="F5" s="202">
        <v>-265165</v>
      </c>
      <c r="G5" s="202">
        <v>271093</v>
      </c>
      <c r="H5" s="166">
        <f t="shared" ref="H5:H17" si="0">SUM(F5:G5)</f>
        <v>5928</v>
      </c>
      <c r="I5" s="174">
        <f t="shared" ref="I5:I17" si="1">E5+H5</f>
        <v>424171</v>
      </c>
    </row>
    <row r="6" spans="1:9">
      <c r="A6" s="199" t="s">
        <v>149</v>
      </c>
      <c r="B6" s="167"/>
      <c r="C6" s="173">
        <v>22315</v>
      </c>
      <c r="D6" s="165"/>
      <c r="E6" s="202">
        <v>47880694</v>
      </c>
      <c r="F6" s="202">
        <v>-29234413</v>
      </c>
      <c r="G6" s="202">
        <v>29955741</v>
      </c>
      <c r="H6" s="166">
        <f t="shared" si="0"/>
        <v>721328</v>
      </c>
      <c r="I6" s="174">
        <f t="shared" si="1"/>
        <v>48602022</v>
      </c>
    </row>
    <row r="7" spans="1:9">
      <c r="A7" s="199" t="s">
        <v>150</v>
      </c>
      <c r="B7" s="167"/>
      <c r="C7" s="173">
        <v>9028</v>
      </c>
      <c r="D7" s="165"/>
      <c r="E7" s="202">
        <v>3884948</v>
      </c>
      <c r="F7" s="202">
        <v>-2386483</v>
      </c>
      <c r="G7" s="202">
        <v>2439834</v>
      </c>
      <c r="H7" s="166">
        <f t="shared" si="0"/>
        <v>53351</v>
      </c>
      <c r="I7" s="174">
        <f t="shared" si="1"/>
        <v>3938299</v>
      </c>
    </row>
    <row r="8" spans="1:9">
      <c r="A8" s="199" t="s">
        <v>151</v>
      </c>
      <c r="B8" s="167"/>
      <c r="C8" s="173">
        <v>1840</v>
      </c>
      <c r="D8" s="165"/>
      <c r="E8" s="202">
        <v>117004743</v>
      </c>
      <c r="F8" s="202">
        <v>-75671390</v>
      </c>
      <c r="G8" s="202">
        <v>73025590</v>
      </c>
      <c r="H8" s="166">
        <f t="shared" si="0"/>
        <v>-2645800</v>
      </c>
      <c r="I8" s="174">
        <f t="shared" si="1"/>
        <v>114358943</v>
      </c>
    </row>
    <row r="9" spans="1:9">
      <c r="A9" s="199" t="s">
        <v>152</v>
      </c>
      <c r="B9" s="167"/>
      <c r="C9" s="173">
        <v>47</v>
      </c>
      <c r="D9" s="165"/>
      <c r="E9" s="202">
        <v>2512500</v>
      </c>
      <c r="F9" s="202">
        <v>-1590988</v>
      </c>
      <c r="G9" s="202">
        <v>1592670</v>
      </c>
      <c r="H9" s="166">
        <f t="shared" si="0"/>
        <v>1682</v>
      </c>
      <c r="I9" s="174">
        <f t="shared" si="1"/>
        <v>2514182</v>
      </c>
    </row>
    <row r="10" spans="1:9">
      <c r="A10" s="199" t="s">
        <v>153</v>
      </c>
      <c r="B10" s="167"/>
      <c r="C10" s="173">
        <v>21</v>
      </c>
      <c r="D10" s="165"/>
      <c r="E10" s="202">
        <f>98320357-E11</f>
        <v>61802464</v>
      </c>
      <c r="F10" s="202">
        <v>0</v>
      </c>
      <c r="G10" s="202">
        <v>0</v>
      </c>
      <c r="H10" s="166">
        <f t="shared" si="0"/>
        <v>0</v>
      </c>
      <c r="I10" s="174">
        <f t="shared" si="1"/>
        <v>61802464</v>
      </c>
    </row>
    <row r="11" spans="1:9">
      <c r="A11" s="199" t="s">
        <v>208</v>
      </c>
      <c r="B11" s="167"/>
      <c r="C11" s="173"/>
      <c r="D11" s="165"/>
      <c r="E11" s="202">
        <v>36517893</v>
      </c>
      <c r="F11" s="202">
        <v>0</v>
      </c>
      <c r="G11" s="202">
        <v>0</v>
      </c>
      <c r="H11" s="166">
        <f t="shared" si="0"/>
        <v>0</v>
      </c>
      <c r="I11" s="174">
        <f t="shared" si="1"/>
        <v>36517893</v>
      </c>
    </row>
    <row r="12" spans="1:9">
      <c r="A12" s="199" t="s">
        <v>209</v>
      </c>
      <c r="B12" s="167"/>
      <c r="C12" s="173">
        <v>29</v>
      </c>
      <c r="D12" s="165"/>
      <c r="E12" s="202">
        <v>3786800</v>
      </c>
      <c r="F12" s="202">
        <v>0</v>
      </c>
      <c r="G12" s="202">
        <v>0</v>
      </c>
      <c r="H12" s="166">
        <f t="shared" si="0"/>
        <v>0</v>
      </c>
      <c r="I12" s="174">
        <f t="shared" si="1"/>
        <v>3786800</v>
      </c>
    </row>
    <row r="13" spans="1:9">
      <c r="A13" s="199" t="s">
        <v>154</v>
      </c>
      <c r="B13" s="167"/>
      <c r="C13" s="173">
        <v>1242</v>
      </c>
      <c r="D13" s="165"/>
      <c r="E13" s="202">
        <v>18943118</v>
      </c>
      <c r="F13" s="202">
        <v>-7391467</v>
      </c>
      <c r="G13" s="202">
        <v>8437760</v>
      </c>
      <c r="H13" s="166">
        <f t="shared" si="0"/>
        <v>1046293</v>
      </c>
      <c r="I13" s="174">
        <f t="shared" si="1"/>
        <v>19989411</v>
      </c>
    </row>
    <row r="14" spans="1:9">
      <c r="A14" s="199" t="s">
        <v>155</v>
      </c>
      <c r="B14" s="167"/>
      <c r="C14" s="173">
        <v>1193</v>
      </c>
      <c r="D14" s="165"/>
      <c r="E14" s="202">
        <v>1643487</v>
      </c>
      <c r="F14" s="202">
        <v>-662912</v>
      </c>
      <c r="G14" s="202">
        <v>711618</v>
      </c>
      <c r="H14" s="166">
        <f t="shared" si="0"/>
        <v>48706</v>
      </c>
      <c r="I14" s="174">
        <f t="shared" si="1"/>
        <v>1692193</v>
      </c>
    </row>
    <row r="15" spans="1:9">
      <c r="A15" s="199" t="s">
        <v>210</v>
      </c>
      <c r="B15" s="167"/>
      <c r="C15" s="173">
        <v>414</v>
      </c>
      <c r="D15" s="165"/>
      <c r="E15" s="202">
        <v>1240947</v>
      </c>
      <c r="F15" s="202"/>
      <c r="G15" s="202"/>
      <c r="H15" s="166"/>
      <c r="I15" s="174">
        <f t="shared" si="1"/>
        <v>1240947</v>
      </c>
    </row>
    <row r="16" spans="1:9">
      <c r="A16" s="199" t="s">
        <v>211</v>
      </c>
      <c r="B16" s="167"/>
      <c r="C16" s="173"/>
      <c r="D16" s="165"/>
      <c r="E16" s="202">
        <v>463818</v>
      </c>
      <c r="F16" s="202"/>
      <c r="G16" s="202"/>
      <c r="H16" s="166">
        <f t="shared" si="0"/>
        <v>0</v>
      </c>
      <c r="I16" s="174">
        <f t="shared" si="1"/>
        <v>463818</v>
      </c>
    </row>
    <row r="17" spans="1:9">
      <c r="A17" s="199" t="s">
        <v>212</v>
      </c>
      <c r="B17" s="167"/>
      <c r="C17" s="173"/>
      <c r="D17" s="165"/>
      <c r="E17" s="202">
        <v>245683</v>
      </c>
      <c r="F17" s="202"/>
      <c r="G17" s="202"/>
      <c r="H17" s="166">
        <f t="shared" si="0"/>
        <v>0</v>
      </c>
      <c r="I17" s="174">
        <f t="shared" si="1"/>
        <v>245683</v>
      </c>
    </row>
    <row r="18" spans="1:9">
      <c r="A18" s="167"/>
      <c r="B18" s="167"/>
      <c r="C18" s="175">
        <f>SUM(C4:C17)</f>
        <v>245641</v>
      </c>
      <c r="D18" s="165"/>
      <c r="E18" s="175">
        <f t="shared" ref="E18:I18" si="2">SUM(E4:E17)</f>
        <v>472848853</v>
      </c>
      <c r="F18" s="175">
        <f t="shared" si="2"/>
        <v>-223202426</v>
      </c>
      <c r="G18" s="175">
        <f t="shared" si="2"/>
        <v>227074006</v>
      </c>
      <c r="H18" s="175">
        <f t="shared" si="2"/>
        <v>3871580</v>
      </c>
      <c r="I18" s="175">
        <f t="shared" si="2"/>
        <v>476720433</v>
      </c>
    </row>
    <row r="19" spans="1:9" ht="9" customHeight="1" thickBot="1">
      <c r="A19" s="167"/>
      <c r="B19" s="167"/>
      <c r="C19" s="167"/>
      <c r="D19" s="165"/>
      <c r="E19" s="167"/>
      <c r="F19" s="167"/>
      <c r="G19" s="167"/>
      <c r="H19" s="165"/>
      <c r="I19" s="167"/>
    </row>
    <row r="20" spans="1:9">
      <c r="A20" s="167" t="s">
        <v>19</v>
      </c>
      <c r="B20" s="167"/>
      <c r="C20" s="176">
        <f>C4+C5</f>
        <v>209512</v>
      </c>
      <c r="D20" s="165"/>
      <c r="E20" s="177">
        <f>E4+E5</f>
        <v>176921758</v>
      </c>
      <c r="F20" s="177">
        <f t="shared" ref="F20:I20" si="3">F4+F5</f>
        <v>-106264773</v>
      </c>
      <c r="G20" s="177">
        <f t="shared" si="3"/>
        <v>110910793</v>
      </c>
      <c r="H20" s="177">
        <f t="shared" si="3"/>
        <v>4646020</v>
      </c>
      <c r="I20" s="176">
        <f t="shared" si="3"/>
        <v>181567778</v>
      </c>
    </row>
    <row r="21" spans="1:9" ht="10.199999999999999" customHeight="1">
      <c r="A21" s="167"/>
      <c r="B21" s="167"/>
      <c r="C21" s="178"/>
      <c r="D21" s="165"/>
      <c r="E21" s="167"/>
      <c r="F21" s="167"/>
      <c r="G21" s="167"/>
      <c r="H21" s="167"/>
      <c r="I21" s="178"/>
    </row>
    <row r="22" spans="1:9" ht="15" thickBot="1">
      <c r="A22" s="167" t="s">
        <v>213</v>
      </c>
      <c r="B22" s="167"/>
      <c r="C22" s="195">
        <f>SUM(C6:C9,C12:C14)</f>
        <v>35694</v>
      </c>
      <c r="D22" s="165"/>
      <c r="E22" s="196">
        <f>SUM(E6:E9,E12:E14)</f>
        <v>195656290</v>
      </c>
      <c r="F22" s="196">
        <f t="shared" ref="F22:H22" si="4">SUM(F6:F9,F12:F14)</f>
        <v>-116937653</v>
      </c>
      <c r="G22" s="196">
        <f t="shared" si="4"/>
        <v>116163213</v>
      </c>
      <c r="H22" s="196">
        <f t="shared" si="4"/>
        <v>-774440</v>
      </c>
      <c r="I22" s="195">
        <f>SUM(I6:I9,I12:I14)</f>
        <v>194881850</v>
      </c>
    </row>
    <row r="23" spans="1:9" ht="8.4" customHeight="1">
      <c r="A23" s="167"/>
      <c r="B23" s="167"/>
      <c r="C23" s="167"/>
      <c r="D23" s="167"/>
      <c r="E23" s="167"/>
      <c r="F23" s="165"/>
      <c r="G23" s="165"/>
      <c r="H23" s="165"/>
      <c r="I23" s="165"/>
    </row>
    <row r="24" spans="1:9" ht="40.200000000000003">
      <c r="A24" s="168"/>
      <c r="B24" s="179"/>
      <c r="C24" s="189" t="s">
        <v>214</v>
      </c>
      <c r="D24" s="189" t="s">
        <v>215</v>
      </c>
      <c r="E24" s="171" t="s">
        <v>216</v>
      </c>
      <c r="F24" s="171" t="s">
        <v>217</v>
      </c>
      <c r="G24" s="171" t="s">
        <v>218</v>
      </c>
      <c r="H24" s="171" t="s">
        <v>219</v>
      </c>
      <c r="I24" s="171" t="s">
        <v>220</v>
      </c>
    </row>
    <row r="25" spans="1:9">
      <c r="A25" s="167"/>
      <c r="B25" s="167"/>
      <c r="C25" s="200"/>
      <c r="D25" s="167"/>
      <c r="E25" s="167"/>
      <c r="F25" s="165"/>
      <c r="G25" s="165"/>
      <c r="H25" s="165"/>
      <c r="I25" s="165"/>
    </row>
    <row r="26" spans="1:9">
      <c r="A26" s="199" t="s">
        <v>148</v>
      </c>
      <c r="B26" s="167"/>
      <c r="C26" s="200">
        <v>1843794.5</v>
      </c>
      <c r="D26" s="200">
        <v>15679128.289999999</v>
      </c>
      <c r="E26" s="203">
        <v>-9485478</v>
      </c>
      <c r="F26" s="203">
        <v>10055686</v>
      </c>
      <c r="G26" s="191">
        <f>SUM(D26:F26)</f>
        <v>16249336.289999999</v>
      </c>
      <c r="H26" s="191">
        <f>-I63</f>
        <v>-78162.42859999997</v>
      </c>
      <c r="I26" s="191">
        <f>SUM(G26:H26)</f>
        <v>16171173.861399999</v>
      </c>
    </row>
    <row r="27" spans="1:9">
      <c r="A27" s="199" t="s">
        <v>207</v>
      </c>
      <c r="B27" s="167"/>
      <c r="C27" s="200">
        <v>4539</v>
      </c>
      <c r="D27" s="200">
        <v>36898.94</v>
      </c>
      <c r="E27" s="203">
        <v>-15441</v>
      </c>
      <c r="F27" s="203">
        <v>16133</v>
      </c>
      <c r="G27" s="191">
        <f t="shared" ref="G27:G36" si="5">SUM(D27:F27)</f>
        <v>37590.94</v>
      </c>
      <c r="H27" s="191">
        <f t="shared" ref="H27:H35" si="6">-I64</f>
        <v>7.908710000000104</v>
      </c>
      <c r="I27" s="191">
        <f t="shared" ref="I27:I36" si="7">SUM(G27:H27)</f>
        <v>37598.848710000006</v>
      </c>
    </row>
    <row r="28" spans="1:9">
      <c r="A28" s="199" t="s">
        <v>149</v>
      </c>
      <c r="B28" s="167"/>
      <c r="C28" s="200">
        <v>410513.41</v>
      </c>
      <c r="D28" s="200">
        <v>5543616.8499999996</v>
      </c>
      <c r="E28" s="203">
        <v>-3362906</v>
      </c>
      <c r="F28" s="203">
        <v>3437702</v>
      </c>
      <c r="G28" s="191">
        <f t="shared" si="5"/>
        <v>5618412.8499999996</v>
      </c>
      <c r="H28" s="191">
        <f t="shared" si="6"/>
        <v>-29614.653939999993</v>
      </c>
      <c r="I28" s="191">
        <f t="shared" si="7"/>
        <v>5588798.19606</v>
      </c>
    </row>
    <row r="29" spans="1:9">
      <c r="A29" s="199" t="s">
        <v>150</v>
      </c>
      <c r="B29" s="167"/>
      <c r="C29" s="200">
        <v>164916.92000000001</v>
      </c>
      <c r="D29" s="200">
        <v>592261.52</v>
      </c>
      <c r="E29" s="203">
        <v>-358493</v>
      </c>
      <c r="F29" s="203">
        <v>366328</v>
      </c>
      <c r="G29" s="191">
        <f t="shared" si="5"/>
        <v>600096.52</v>
      </c>
      <c r="H29" s="191">
        <f t="shared" si="6"/>
        <v>-2377.7775099999999</v>
      </c>
      <c r="I29" s="191">
        <f t="shared" si="7"/>
        <v>597718.74248999998</v>
      </c>
    </row>
    <row r="30" spans="1:9">
      <c r="A30" s="199" t="s">
        <v>151</v>
      </c>
      <c r="B30" s="167"/>
      <c r="C30" s="200">
        <v>921549.99</v>
      </c>
      <c r="D30" s="200">
        <v>10579360.4</v>
      </c>
      <c r="E30" s="203">
        <v>-6002265</v>
      </c>
      <c r="F30" s="203">
        <v>5859412</v>
      </c>
      <c r="G30" s="191">
        <f t="shared" si="5"/>
        <v>10436507.4</v>
      </c>
      <c r="H30" s="191">
        <f t="shared" si="6"/>
        <v>-40402.347499999996</v>
      </c>
      <c r="I30" s="191">
        <f t="shared" si="7"/>
        <v>10396105.0525</v>
      </c>
    </row>
    <row r="31" spans="1:9">
      <c r="A31" s="199" t="s">
        <v>152</v>
      </c>
      <c r="B31" s="167"/>
      <c r="C31" s="200">
        <v>23500</v>
      </c>
      <c r="D31" s="200">
        <v>224667.56</v>
      </c>
      <c r="E31" s="203">
        <v>-129707</v>
      </c>
      <c r="F31" s="203">
        <v>130901</v>
      </c>
      <c r="G31" s="191">
        <f t="shared" si="5"/>
        <v>225861.56</v>
      </c>
      <c r="H31" s="191">
        <f t="shared" si="6"/>
        <v>-1039.2723000000001</v>
      </c>
      <c r="I31" s="191">
        <f t="shared" si="7"/>
        <v>224822.28769999999</v>
      </c>
    </row>
    <row r="32" spans="1:9">
      <c r="A32" s="199" t="s">
        <v>153</v>
      </c>
      <c r="B32" s="167"/>
      <c r="C32" s="200">
        <v>441000</v>
      </c>
      <c r="D32" s="200">
        <f>5773585.81-84774.6</f>
        <v>5688811.21</v>
      </c>
      <c r="E32" s="203">
        <v>0</v>
      </c>
      <c r="F32" s="203">
        <v>0</v>
      </c>
      <c r="G32" s="191">
        <f t="shared" si="5"/>
        <v>5688811.21</v>
      </c>
      <c r="H32" s="191">
        <f t="shared" si="6"/>
        <v>0</v>
      </c>
      <c r="I32" s="191">
        <f t="shared" si="7"/>
        <v>5688811.21</v>
      </c>
    </row>
    <row r="33" spans="1:9">
      <c r="A33" s="199" t="s">
        <v>209</v>
      </c>
      <c r="B33" s="167"/>
      <c r="C33" s="200">
        <v>522</v>
      </c>
      <c r="D33" s="200">
        <v>258922.12</v>
      </c>
      <c r="E33" s="203">
        <v>0</v>
      </c>
      <c r="F33" s="203">
        <v>0</v>
      </c>
      <c r="G33" s="191">
        <f t="shared" si="5"/>
        <v>258922.12</v>
      </c>
      <c r="H33" s="191">
        <f t="shared" si="6"/>
        <v>0</v>
      </c>
      <c r="I33" s="191">
        <f t="shared" si="7"/>
        <v>258922.12</v>
      </c>
    </row>
    <row r="34" spans="1:9">
      <c r="A34" s="199" t="s">
        <v>154</v>
      </c>
      <c r="B34" s="167"/>
      <c r="C34" s="200">
        <v>22410</v>
      </c>
      <c r="D34" s="200">
        <v>1477373.19</v>
      </c>
      <c r="E34" s="203">
        <v>-606740</v>
      </c>
      <c r="F34" s="203">
        <v>675160</v>
      </c>
      <c r="G34" s="191">
        <f t="shared" si="5"/>
        <v>1545793.19</v>
      </c>
      <c r="H34" s="191">
        <f t="shared" si="6"/>
        <v>-8407.7464299999992</v>
      </c>
      <c r="I34" s="191">
        <f t="shared" si="7"/>
        <v>1537385.4435699999</v>
      </c>
    </row>
    <row r="35" spans="1:9">
      <c r="A35" s="199" t="s">
        <v>155</v>
      </c>
      <c r="B35" s="167"/>
      <c r="C35" s="200">
        <v>21726</v>
      </c>
      <c r="D35" s="200">
        <v>156442.73000000001</v>
      </c>
      <c r="E35" s="203">
        <v>-64405</v>
      </c>
      <c r="F35" s="203">
        <v>67078</v>
      </c>
      <c r="G35" s="191">
        <f t="shared" si="5"/>
        <v>159115.73000000001</v>
      </c>
      <c r="H35" s="191">
        <f t="shared" si="6"/>
        <v>-604.60901999999999</v>
      </c>
      <c r="I35" s="191">
        <f t="shared" si="7"/>
        <v>158511.12098000001</v>
      </c>
    </row>
    <row r="36" spans="1:9">
      <c r="A36" s="199" t="s">
        <v>221</v>
      </c>
      <c r="B36" s="167"/>
      <c r="C36" s="191"/>
      <c r="D36" s="200">
        <v>570206.16</v>
      </c>
      <c r="E36" s="200"/>
      <c r="F36" s="200"/>
      <c r="G36" s="191">
        <f t="shared" si="5"/>
        <v>570206.16</v>
      </c>
      <c r="H36" s="191"/>
      <c r="I36" s="191">
        <f t="shared" si="7"/>
        <v>570206.16</v>
      </c>
    </row>
    <row r="37" spans="1:9">
      <c r="A37" s="199" t="s">
        <v>222</v>
      </c>
      <c r="B37" s="167"/>
      <c r="C37" s="186"/>
      <c r="D37" s="200">
        <v>1253999.02</v>
      </c>
      <c r="E37" s="200"/>
      <c r="F37" s="200"/>
      <c r="G37" s="191"/>
      <c r="H37" s="191"/>
      <c r="I37" s="191"/>
    </row>
    <row r="38" spans="1:9">
      <c r="A38" s="199" t="s">
        <v>223</v>
      </c>
      <c r="B38" s="167"/>
      <c r="C38" s="186"/>
      <c r="D38" s="200">
        <v>1592021.4</v>
      </c>
      <c r="E38" s="200"/>
      <c r="F38" s="200"/>
      <c r="G38" s="191"/>
      <c r="H38" s="191"/>
      <c r="I38" s="191"/>
    </row>
    <row r="39" spans="1:9">
      <c r="A39" s="167"/>
      <c r="B39" s="167"/>
      <c r="C39" s="181">
        <f>SUM(C26:C38)</f>
        <v>3854471.8200000003</v>
      </c>
      <c r="D39" s="181">
        <f t="shared" ref="D39:I39" si="8">SUM(D26:D38)</f>
        <v>43653709.389999986</v>
      </c>
      <c r="E39" s="181">
        <f t="shared" si="8"/>
        <v>-20025435</v>
      </c>
      <c r="F39" s="181">
        <f t="shared" si="8"/>
        <v>20608400</v>
      </c>
      <c r="G39" s="181">
        <f t="shared" si="8"/>
        <v>41390653.969999984</v>
      </c>
      <c r="H39" s="181">
        <f t="shared" si="8"/>
        <v>-160600.92658999996</v>
      </c>
      <c r="I39" s="181">
        <f t="shared" si="8"/>
        <v>41230053.043409996</v>
      </c>
    </row>
    <row r="40" spans="1:9" ht="9" customHeight="1" thickBot="1">
      <c r="A40" s="167"/>
      <c r="B40" s="167"/>
      <c r="C40" s="165"/>
      <c r="D40" s="182"/>
      <c r="E40" s="167"/>
      <c r="F40" s="167"/>
      <c r="G40" s="165"/>
      <c r="H40" s="165"/>
      <c r="I40" s="165"/>
    </row>
    <row r="41" spans="1:9">
      <c r="A41" s="167" t="s">
        <v>19</v>
      </c>
      <c r="B41" s="167"/>
      <c r="C41" s="184">
        <f>C26+C27</f>
        <v>1848333.5</v>
      </c>
      <c r="D41" s="183">
        <f t="shared" ref="D41:I41" si="9">D26+D27</f>
        <v>15716027.229999999</v>
      </c>
      <c r="E41" s="183">
        <f t="shared" si="9"/>
        <v>-9500919</v>
      </c>
      <c r="F41" s="183">
        <f t="shared" si="9"/>
        <v>10071819</v>
      </c>
      <c r="G41" s="183">
        <f t="shared" si="9"/>
        <v>16286927.229999999</v>
      </c>
      <c r="H41" s="183">
        <f t="shared" si="9"/>
        <v>-78154.519889999967</v>
      </c>
      <c r="I41" s="184">
        <f t="shared" si="9"/>
        <v>16208772.710109999</v>
      </c>
    </row>
    <row r="42" spans="1:9" ht="10.199999999999999" customHeight="1">
      <c r="A42" s="167"/>
      <c r="B42" s="167"/>
      <c r="C42" s="190"/>
      <c r="D42" s="183"/>
      <c r="E42" s="167"/>
      <c r="F42" s="167"/>
      <c r="G42" s="165"/>
      <c r="H42" s="165"/>
      <c r="I42" s="185"/>
    </row>
    <row r="43" spans="1:9" ht="15" thickBot="1">
      <c r="A43" s="167" t="s">
        <v>213</v>
      </c>
      <c r="B43" s="167"/>
      <c r="C43" s="193">
        <f>SUM(C28:C31,C33:C35)</f>
        <v>1565138.3199999998</v>
      </c>
      <c r="D43" s="194">
        <f t="shared" ref="D43:I43" si="10">SUM(D28:D31,D33:D35)</f>
        <v>18832644.370000001</v>
      </c>
      <c r="E43" s="194">
        <f t="shared" si="10"/>
        <v>-10524516</v>
      </c>
      <c r="F43" s="194">
        <f t="shared" si="10"/>
        <v>10536581</v>
      </c>
      <c r="G43" s="194">
        <f t="shared" si="10"/>
        <v>18844709.370000001</v>
      </c>
      <c r="H43" s="194">
        <f t="shared" si="10"/>
        <v>-82446.406699999992</v>
      </c>
      <c r="I43" s="193">
        <f t="shared" si="10"/>
        <v>18762262.963300001</v>
      </c>
    </row>
    <row r="44" spans="1:9">
      <c r="A44" s="167"/>
      <c r="B44" s="167"/>
      <c r="C44" s="167"/>
      <c r="D44" s="165"/>
      <c r="E44" s="165"/>
      <c r="F44" s="165"/>
      <c r="G44" s="165"/>
      <c r="H44" s="165"/>
      <c r="I44" s="165"/>
    </row>
    <row r="45" spans="1:9">
      <c r="A45" s="172"/>
      <c r="B45" s="165"/>
      <c r="C45" s="165"/>
      <c r="D45" s="167"/>
      <c r="E45" s="105"/>
      <c r="F45" s="165"/>
      <c r="G45" s="165"/>
      <c r="H45" s="165"/>
      <c r="I45" s="105"/>
    </row>
    <row r="46" spans="1:9">
      <c r="A46" s="165"/>
      <c r="B46" s="165"/>
      <c r="C46" s="188">
        <v>42309</v>
      </c>
      <c r="D46" s="188">
        <v>42278</v>
      </c>
      <c r="E46" s="188">
        <v>42468</v>
      </c>
      <c r="F46" s="164">
        <v>42380</v>
      </c>
      <c r="G46" s="164">
        <v>42380</v>
      </c>
      <c r="H46" s="164">
        <v>42552</v>
      </c>
      <c r="I46" s="164">
        <v>42583</v>
      </c>
    </row>
    <row r="47" spans="1:9" ht="27">
      <c r="A47" s="197" t="s">
        <v>224</v>
      </c>
      <c r="B47" s="169"/>
      <c r="C47" s="180" t="s">
        <v>225</v>
      </c>
      <c r="D47" s="180" t="s">
        <v>226</v>
      </c>
      <c r="E47" s="180" t="s">
        <v>227</v>
      </c>
      <c r="F47" s="180" t="s">
        <v>228</v>
      </c>
      <c r="G47" s="180" t="s">
        <v>229</v>
      </c>
      <c r="H47" s="180" t="s">
        <v>230</v>
      </c>
      <c r="I47" s="180" t="s">
        <v>227</v>
      </c>
    </row>
    <row r="48" spans="1:9">
      <c r="A48" s="199" t="s">
        <v>148</v>
      </c>
      <c r="B48" s="167"/>
      <c r="C48" s="187">
        <v>-2.7E-4</v>
      </c>
      <c r="D48" s="187"/>
      <c r="E48" s="187">
        <v>2.0100000000000001E-3</v>
      </c>
      <c r="F48" s="187">
        <v>9.1E-4</v>
      </c>
      <c r="G48" s="187">
        <v>0</v>
      </c>
      <c r="H48" s="187">
        <v>-3.5E-4</v>
      </c>
      <c r="I48" s="211">
        <v>2.6199999999999999E-3</v>
      </c>
    </row>
    <row r="49" spans="1:12">
      <c r="A49" s="199" t="s">
        <v>207</v>
      </c>
      <c r="B49" s="167"/>
      <c r="C49" s="187">
        <v>-2.7E-4</v>
      </c>
      <c r="D49" s="187">
        <v>-3.1530000000000002E-2</v>
      </c>
      <c r="E49" s="187">
        <v>2.0100000000000001E-3</v>
      </c>
      <c r="F49" s="187">
        <v>9.1E-4</v>
      </c>
      <c r="G49" s="187">
        <v>0</v>
      </c>
      <c r="H49" s="187">
        <v>-3.5E-4</v>
      </c>
      <c r="I49" s="211">
        <v>2.6199999999999999E-3</v>
      </c>
    </row>
    <row r="50" spans="1:12">
      <c r="A50" s="199" t="s">
        <v>149</v>
      </c>
      <c r="B50" s="167"/>
      <c r="C50" s="187">
        <v>0</v>
      </c>
      <c r="D50" s="187"/>
      <c r="E50" s="187">
        <v>2.7200000000000002E-3</v>
      </c>
      <c r="F50" s="187">
        <v>1.32E-3</v>
      </c>
      <c r="G50" s="187">
        <v>0</v>
      </c>
      <c r="H50" s="187">
        <v>-3.6000000000000002E-4</v>
      </c>
      <c r="I50" s="211">
        <v>3.62E-3</v>
      </c>
    </row>
    <row r="51" spans="1:12">
      <c r="A51" s="199" t="s">
        <v>150</v>
      </c>
      <c r="B51" s="167"/>
      <c r="C51" s="187">
        <v>-2.7E-4</v>
      </c>
      <c r="D51" s="187"/>
      <c r="E51" s="187">
        <v>2.7200000000000002E-3</v>
      </c>
      <c r="F51" s="187">
        <v>1.32E-3</v>
      </c>
      <c r="G51" s="187">
        <v>0</v>
      </c>
      <c r="H51" s="187">
        <v>-3.6000000000000002E-4</v>
      </c>
      <c r="I51" s="211">
        <v>3.62E-3</v>
      </c>
    </row>
    <row r="52" spans="1:12">
      <c r="A52" s="199" t="s">
        <v>151</v>
      </c>
      <c r="B52" s="167"/>
      <c r="C52" s="187">
        <v>0</v>
      </c>
      <c r="D52" s="187"/>
      <c r="E52" s="187">
        <v>2.0799999999999998E-3</v>
      </c>
      <c r="F52" s="187">
        <v>9.5E-4</v>
      </c>
      <c r="G52" s="187">
        <v>0</v>
      </c>
      <c r="H52" s="187">
        <v>-3.6000000000000002E-4</v>
      </c>
      <c r="I52" s="211">
        <v>2.7299999999999998E-3</v>
      </c>
    </row>
    <row r="53" spans="1:12">
      <c r="A53" s="199" t="s">
        <v>152</v>
      </c>
      <c r="B53" s="167"/>
      <c r="C53" s="187">
        <v>-2.7E-4</v>
      </c>
      <c r="D53" s="187"/>
      <c r="E53" s="187">
        <v>2.0799999999999998E-3</v>
      </c>
      <c r="F53" s="187">
        <v>9.5E-4</v>
      </c>
      <c r="G53" s="187">
        <v>0</v>
      </c>
      <c r="H53" s="187">
        <v>-3.6000000000000002E-4</v>
      </c>
      <c r="I53" s="211">
        <v>2.7299999999999998E-3</v>
      </c>
    </row>
    <row r="54" spans="1:12">
      <c r="A54" s="199" t="s">
        <v>153</v>
      </c>
      <c r="B54" s="167"/>
      <c r="C54" s="187">
        <v>0</v>
      </c>
      <c r="D54" s="187"/>
      <c r="E54" s="187">
        <v>1.2899999999999999E-3</v>
      </c>
      <c r="F54" s="187">
        <v>5.9999999999999995E-4</v>
      </c>
      <c r="G54" s="187">
        <v>0</v>
      </c>
      <c r="H54" s="187">
        <v>-3.4000000000000002E-4</v>
      </c>
      <c r="I54" s="211">
        <v>1.72E-3</v>
      </c>
    </row>
    <row r="55" spans="1:12">
      <c r="A55" s="199" t="s">
        <v>208</v>
      </c>
      <c r="B55" s="167"/>
      <c r="C55" s="187">
        <v>0</v>
      </c>
      <c r="D55" s="187"/>
      <c r="E55" s="187">
        <v>1.2899999999999999E-3</v>
      </c>
      <c r="F55" s="187">
        <v>0</v>
      </c>
      <c r="G55" s="187">
        <v>0</v>
      </c>
      <c r="H55" s="187">
        <v>-3.4000000000000002E-4</v>
      </c>
      <c r="I55" s="211">
        <v>1.72E-3</v>
      </c>
    </row>
    <row r="56" spans="1:12">
      <c r="A56" s="199" t="s">
        <v>209</v>
      </c>
      <c r="B56" s="167"/>
      <c r="C56" s="187">
        <v>0</v>
      </c>
      <c r="D56" s="187"/>
      <c r="E56" s="187">
        <v>1.9E-3</v>
      </c>
      <c r="F56" s="187">
        <v>8.3000000000000001E-4</v>
      </c>
      <c r="G56" s="187">
        <v>0</v>
      </c>
      <c r="H56" s="187">
        <v>-4.2000000000000002E-4</v>
      </c>
      <c r="I56" s="211">
        <v>2.6099999999999999E-3</v>
      </c>
    </row>
    <row r="57" spans="1:12">
      <c r="A57" s="199" t="s">
        <v>154</v>
      </c>
      <c r="B57" s="167"/>
      <c r="C57" s="187">
        <v>0</v>
      </c>
      <c r="D57" s="187"/>
      <c r="E57" s="187">
        <v>1.9E-3</v>
      </c>
      <c r="F57" s="187">
        <v>8.3000000000000001E-4</v>
      </c>
      <c r="G57" s="187">
        <v>0</v>
      </c>
      <c r="H57" s="187">
        <v>-4.2000000000000002E-4</v>
      </c>
      <c r="I57" s="211">
        <v>2.6099999999999999E-3</v>
      </c>
    </row>
    <row r="58" spans="1:12">
      <c r="A58" s="199" t="s">
        <v>155</v>
      </c>
      <c r="B58" s="167"/>
      <c r="C58" s="187">
        <v>-2.7E-4</v>
      </c>
      <c r="D58" s="187"/>
      <c r="E58" s="187">
        <v>1.9E-3</v>
      </c>
      <c r="F58" s="187">
        <v>8.3000000000000001E-4</v>
      </c>
      <c r="G58" s="187">
        <v>0</v>
      </c>
      <c r="H58" s="187">
        <v>-4.2000000000000002E-4</v>
      </c>
      <c r="I58" s="211">
        <v>2.6099999999999999E-3</v>
      </c>
    </row>
    <row r="59" spans="1:12">
      <c r="A59" s="199" t="s">
        <v>221</v>
      </c>
      <c r="B59" s="167"/>
      <c r="C59" s="187"/>
      <c r="D59" s="187"/>
      <c r="E59" s="233" t="s">
        <v>244</v>
      </c>
      <c r="F59" s="233" t="s">
        <v>241</v>
      </c>
      <c r="G59" s="187">
        <v>0</v>
      </c>
      <c r="H59" s="208">
        <v>-3.6999999999999999E-4</v>
      </c>
      <c r="I59" s="212">
        <v>8.6199999999999992E-3</v>
      </c>
    </row>
    <row r="60" spans="1:12">
      <c r="A60" s="199" t="s">
        <v>212</v>
      </c>
      <c r="B60" s="167"/>
      <c r="C60" s="187">
        <v>-2.7E-4</v>
      </c>
      <c r="D60" s="187"/>
      <c r="E60" s="233"/>
      <c r="F60" s="233"/>
      <c r="G60" s="187">
        <v>0</v>
      </c>
      <c r="H60" s="208">
        <v>-3.6999999999999999E-4</v>
      </c>
      <c r="I60" s="212">
        <v>8.6199999999999992E-3</v>
      </c>
    </row>
    <row r="61" spans="1:12">
      <c r="A61" s="165"/>
      <c r="B61" s="165"/>
      <c r="C61" s="165"/>
      <c r="D61" s="167"/>
      <c r="E61" s="165"/>
      <c r="F61" s="165"/>
      <c r="G61" s="165"/>
      <c r="H61" s="165"/>
      <c r="I61" s="165"/>
    </row>
    <row r="62" spans="1:12" ht="27">
      <c r="A62" s="197" t="s">
        <v>233</v>
      </c>
      <c r="B62" s="169"/>
      <c r="C62" s="189" t="s">
        <v>240</v>
      </c>
      <c r="D62" s="189" t="s">
        <v>234</v>
      </c>
      <c r="E62" s="189" t="s">
        <v>235</v>
      </c>
      <c r="F62" s="189" t="s">
        <v>236</v>
      </c>
      <c r="G62" s="189" t="s">
        <v>237</v>
      </c>
      <c r="H62" s="189" t="s">
        <v>238</v>
      </c>
      <c r="I62" s="189" t="s">
        <v>239</v>
      </c>
      <c r="L62" s="180" t="s">
        <v>246</v>
      </c>
    </row>
    <row r="63" spans="1:12">
      <c r="A63" s="199" t="s">
        <v>148</v>
      </c>
      <c r="B63" s="165"/>
      <c r="C63" s="183">
        <f t="shared" ref="C63:G68" si="11">$H4*C48</f>
        <v>-1252.82484</v>
      </c>
      <c r="D63" s="183">
        <f t="shared" si="11"/>
        <v>0</v>
      </c>
      <c r="E63" s="213">
        <f t="shared" ref="E63:E67" si="12">$F4*E48+$G4*$I48</f>
        <v>76816.801919999969</v>
      </c>
      <c r="F63" s="183">
        <f>$H4*F48</f>
        <v>4222.4837200000002</v>
      </c>
      <c r="G63" s="183">
        <f t="shared" ref="G63:H63" si="13">$H4*G48</f>
        <v>0</v>
      </c>
      <c r="H63" s="183">
        <f t="shared" si="13"/>
        <v>-1624.0321999999999</v>
      </c>
      <c r="I63" s="183">
        <f>SUM(C63:H63)</f>
        <v>78162.42859999997</v>
      </c>
      <c r="L63" s="213">
        <f t="shared" ref="L63:L68" si="14">$F4*L48+$G4*$I48</f>
        <v>289876.01399999997</v>
      </c>
    </row>
    <row r="64" spans="1:12">
      <c r="A64" s="199" t="s">
        <v>207</v>
      </c>
      <c r="B64" s="165"/>
      <c r="C64" s="183">
        <f t="shared" si="11"/>
        <v>-1.60056</v>
      </c>
      <c r="D64" s="183">
        <f t="shared" si="11"/>
        <v>-186.90984</v>
      </c>
      <c r="E64" s="213">
        <f t="shared" si="12"/>
        <v>177.2820099999999</v>
      </c>
      <c r="F64" s="183">
        <f t="shared" si="11"/>
        <v>5.3944799999999997</v>
      </c>
      <c r="G64" s="183">
        <f t="shared" si="11"/>
        <v>0</v>
      </c>
      <c r="H64" s="183">
        <f t="shared" ref="H64" si="15">$H5*H49</f>
        <v>-2.0748000000000002</v>
      </c>
      <c r="I64" s="183">
        <f t="shared" ref="I64:I73" si="16">SUM(C64:H64)</f>
        <v>-7.908710000000104</v>
      </c>
      <c r="L64" s="213">
        <f t="shared" si="14"/>
        <v>710.26365999999996</v>
      </c>
    </row>
    <row r="65" spans="1:12">
      <c r="A65" s="199" t="s">
        <v>149</v>
      </c>
      <c r="B65" s="165"/>
      <c r="C65" s="183">
        <f t="shared" si="11"/>
        <v>0</v>
      </c>
      <c r="D65" s="183">
        <f t="shared" si="11"/>
        <v>0</v>
      </c>
      <c r="E65" s="213">
        <f t="shared" si="12"/>
        <v>28922.179059999995</v>
      </c>
      <c r="F65" s="183">
        <f t="shared" si="11"/>
        <v>952.15296000000001</v>
      </c>
      <c r="G65" s="183">
        <f t="shared" si="11"/>
        <v>0</v>
      </c>
      <c r="H65" s="183">
        <f t="shared" ref="H65" si="17">$H6*H50</f>
        <v>-259.67808000000002</v>
      </c>
      <c r="I65" s="183">
        <f t="shared" si="16"/>
        <v>29614.653939999993</v>
      </c>
      <c r="L65" s="213">
        <f t="shared" si="14"/>
        <v>108439.78242</v>
      </c>
    </row>
    <row r="66" spans="1:12">
      <c r="A66" s="199" t="s">
        <v>150</v>
      </c>
      <c r="B66" s="165"/>
      <c r="C66" s="183">
        <f t="shared" si="11"/>
        <v>-14.404770000000001</v>
      </c>
      <c r="D66" s="183">
        <f t="shared" si="11"/>
        <v>0</v>
      </c>
      <c r="E66" s="213">
        <f t="shared" si="12"/>
        <v>2340.9653200000002</v>
      </c>
      <c r="F66" s="183">
        <f t="shared" si="11"/>
        <v>70.423320000000004</v>
      </c>
      <c r="G66" s="183">
        <f t="shared" si="11"/>
        <v>0</v>
      </c>
      <c r="H66" s="183">
        <f t="shared" ref="H66" si="18">$H7*H51</f>
        <v>-19.20636</v>
      </c>
      <c r="I66" s="183">
        <f t="shared" si="16"/>
        <v>2377.7775099999999</v>
      </c>
      <c r="L66" s="213">
        <f t="shared" si="14"/>
        <v>8832.1990800000003</v>
      </c>
    </row>
    <row r="67" spans="1:12">
      <c r="A67" s="199" t="s">
        <v>151</v>
      </c>
      <c r="B67" s="165"/>
      <c r="C67" s="183">
        <f t="shared" si="11"/>
        <v>0</v>
      </c>
      <c r="D67" s="183">
        <f t="shared" si="11"/>
        <v>0</v>
      </c>
      <c r="E67" s="213">
        <f t="shared" si="12"/>
        <v>41963.369500000001</v>
      </c>
      <c r="F67" s="183">
        <f t="shared" si="11"/>
        <v>-2513.5100000000002</v>
      </c>
      <c r="G67" s="183">
        <f t="shared" si="11"/>
        <v>0</v>
      </c>
      <c r="H67" s="183">
        <f t="shared" ref="H67" si="19">$H8*H52</f>
        <v>952.48800000000006</v>
      </c>
      <c r="I67" s="183">
        <f t="shared" si="16"/>
        <v>40402.347499999996</v>
      </c>
      <c r="L67" s="213">
        <f t="shared" si="14"/>
        <v>199359.86069999999</v>
      </c>
    </row>
    <row r="68" spans="1:12">
      <c r="A68" s="199" t="s">
        <v>152</v>
      </c>
      <c r="B68" s="165"/>
      <c r="C68" s="183">
        <f t="shared" si="11"/>
        <v>-0.45413999999999999</v>
      </c>
      <c r="D68" s="183">
        <f t="shared" si="11"/>
        <v>0</v>
      </c>
      <c r="E68" s="213">
        <f>$F9*E53+$G9*$I53</f>
        <v>1038.7340600000002</v>
      </c>
      <c r="F68" s="183">
        <f t="shared" si="11"/>
        <v>1.5979000000000001</v>
      </c>
      <c r="G68" s="183">
        <f t="shared" si="11"/>
        <v>0</v>
      </c>
      <c r="H68" s="183">
        <f t="shared" ref="H68" si="20">$H9*H53</f>
        <v>-0.60552000000000006</v>
      </c>
      <c r="I68" s="183">
        <f t="shared" si="16"/>
        <v>1039.2723000000001</v>
      </c>
      <c r="L68" s="213">
        <f t="shared" si="14"/>
        <v>4347.9890999999998</v>
      </c>
    </row>
    <row r="69" spans="1:12">
      <c r="A69" s="199" t="s">
        <v>153</v>
      </c>
      <c r="B69" s="165"/>
      <c r="C69" s="183">
        <f t="shared" ref="C69:G69" si="21">$H10*C54+$H11*C55</f>
        <v>0</v>
      </c>
      <c r="D69" s="183">
        <f t="shared" si="21"/>
        <v>0</v>
      </c>
      <c r="E69" s="213">
        <f>$F10*E54+$F11*E55+$G10*$I54+$G11*$I55</f>
        <v>0</v>
      </c>
      <c r="F69" s="183">
        <f t="shared" si="21"/>
        <v>0</v>
      </c>
      <c r="G69" s="183">
        <f t="shared" si="21"/>
        <v>0</v>
      </c>
      <c r="H69" s="183">
        <f t="shared" ref="H69" si="22">$H10*H54+$H11*H55</f>
        <v>0</v>
      </c>
      <c r="I69" s="183">
        <f t="shared" si="16"/>
        <v>0</v>
      </c>
      <c r="L69" s="213">
        <f>$F10*L54+$F11*L55+$G10*$I54+$G11*$I55</f>
        <v>0</v>
      </c>
    </row>
    <row r="70" spans="1:12">
      <c r="A70" s="199" t="s">
        <v>209</v>
      </c>
      <c r="B70" s="165"/>
      <c r="C70" s="183">
        <f t="shared" ref="C70:G72" si="23">$H12*C56</f>
        <v>0</v>
      </c>
      <c r="D70" s="183">
        <f t="shared" si="23"/>
        <v>0</v>
      </c>
      <c r="E70" s="213">
        <f>$F12*E56+$G12*$I56</f>
        <v>0</v>
      </c>
      <c r="F70" s="183">
        <f t="shared" si="23"/>
        <v>0</v>
      </c>
      <c r="G70" s="183">
        <f t="shared" si="23"/>
        <v>0</v>
      </c>
      <c r="H70" s="183">
        <f t="shared" ref="H70" si="24">$H12*H56</f>
        <v>0</v>
      </c>
      <c r="I70" s="183">
        <f t="shared" si="16"/>
        <v>0</v>
      </c>
      <c r="L70" s="213">
        <f>$F12*L56+$G12*$I56</f>
        <v>0</v>
      </c>
    </row>
    <row r="71" spans="1:12">
      <c r="A71" s="199" t="s">
        <v>154</v>
      </c>
      <c r="B71" s="165"/>
      <c r="C71" s="183">
        <f t="shared" si="23"/>
        <v>0</v>
      </c>
      <c r="D71" s="183">
        <f t="shared" si="23"/>
        <v>0</v>
      </c>
      <c r="E71" s="213">
        <f>$F13*E57+$G13*$I57</f>
        <v>7978.7662999999993</v>
      </c>
      <c r="F71" s="183">
        <f t="shared" si="23"/>
        <v>868.42318999999998</v>
      </c>
      <c r="G71" s="183">
        <f t="shared" si="23"/>
        <v>0</v>
      </c>
      <c r="H71" s="183">
        <f t="shared" ref="H71" si="25">$H13*H57</f>
        <v>-439.44306</v>
      </c>
      <c r="I71" s="183">
        <f t="shared" si="16"/>
        <v>8407.7464299999992</v>
      </c>
      <c r="L71" s="213">
        <f>$F13*L57+$G13*$I57</f>
        <v>22022.553599999999</v>
      </c>
    </row>
    <row r="72" spans="1:12">
      <c r="A72" s="199" t="s">
        <v>155</v>
      </c>
      <c r="B72" s="165"/>
      <c r="C72" s="183">
        <f t="shared" si="23"/>
        <v>-13.15062</v>
      </c>
      <c r="D72" s="183">
        <f t="shared" si="23"/>
        <v>0</v>
      </c>
      <c r="E72" s="213">
        <f>$F14*E58+$G14*$I58</f>
        <v>597.79017999999996</v>
      </c>
      <c r="F72" s="183">
        <f t="shared" si="23"/>
        <v>40.425980000000003</v>
      </c>
      <c r="G72" s="183">
        <f t="shared" si="23"/>
        <v>0</v>
      </c>
      <c r="H72" s="183">
        <f t="shared" ref="H72" si="26">$H14*H58</f>
        <v>-20.456520000000001</v>
      </c>
      <c r="I72" s="183">
        <f t="shared" si="16"/>
        <v>604.60901999999999</v>
      </c>
      <c r="L72" s="213">
        <f>$F14*L58+$G14*$I58</f>
        <v>1857.3229799999999</v>
      </c>
    </row>
    <row r="73" spans="1:12">
      <c r="A73" s="199" t="s">
        <v>221</v>
      </c>
      <c r="B73" s="165"/>
      <c r="C73" s="183">
        <f>($H15+$H16+$H17)*C59</f>
        <v>0</v>
      </c>
      <c r="D73" s="183">
        <f>($H15+$H16+$H17)*D59</f>
        <v>0</v>
      </c>
      <c r="E73" s="203">
        <v>0</v>
      </c>
      <c r="F73" s="203">
        <v>0</v>
      </c>
      <c r="G73" s="203">
        <v>0</v>
      </c>
      <c r="H73" s="203">
        <v>0</v>
      </c>
      <c r="I73" s="183">
        <f t="shared" si="16"/>
        <v>0</v>
      </c>
      <c r="L73" s="213">
        <f>($F15+$F16+$F17)*L59+($G15+$G16+$G17)*$I59</f>
        <v>0</v>
      </c>
    </row>
    <row r="74" spans="1:12">
      <c r="A74" s="172"/>
      <c r="B74" s="165"/>
      <c r="C74" s="198">
        <f>SUM(C63:C73)</f>
        <v>-1282.4349300000001</v>
      </c>
      <c r="D74" s="198">
        <f t="shared" ref="D74:I74" si="27">SUM(D63:D73)</f>
        <v>-186.90984</v>
      </c>
      <c r="E74" s="198">
        <f t="shared" si="27"/>
        <v>159835.88834999994</v>
      </c>
      <c r="F74" s="198">
        <f t="shared" si="27"/>
        <v>3647.3915500000003</v>
      </c>
      <c r="G74" s="198">
        <f t="shared" si="27"/>
        <v>0</v>
      </c>
      <c r="H74" s="198">
        <f t="shared" si="27"/>
        <v>-1413.0085399999998</v>
      </c>
      <c r="I74" s="198">
        <f t="shared" si="27"/>
        <v>160600.92658999996</v>
      </c>
    </row>
    <row r="75" spans="1:12">
      <c r="A75" s="165"/>
      <c r="B75" s="165"/>
      <c r="C75" s="165"/>
      <c r="D75" s="165"/>
      <c r="E75" s="165"/>
      <c r="F75" s="165"/>
      <c r="G75" s="165"/>
      <c r="H75" s="165"/>
      <c r="I75" s="165"/>
    </row>
    <row r="76" spans="1:12">
      <c r="A76" s="167" t="s">
        <v>19</v>
      </c>
      <c r="B76" s="167"/>
      <c r="C76" s="183">
        <f>C63+C64</f>
        <v>-1254.4254000000001</v>
      </c>
      <c r="D76" s="183">
        <f t="shared" ref="D76:I76" si="28">D63+D64</f>
        <v>-186.90984</v>
      </c>
      <c r="E76" s="183">
        <f t="shared" si="28"/>
        <v>76994.083929999964</v>
      </c>
      <c r="F76" s="183">
        <f t="shared" si="28"/>
        <v>4227.8782000000001</v>
      </c>
      <c r="G76" s="183">
        <f t="shared" si="28"/>
        <v>0</v>
      </c>
      <c r="H76" s="183">
        <f t="shared" si="28"/>
        <v>-1626.107</v>
      </c>
      <c r="I76" s="183">
        <f t="shared" si="28"/>
        <v>78154.519889999967</v>
      </c>
    </row>
    <row r="77" spans="1:12">
      <c r="A77" s="167"/>
      <c r="B77" s="167"/>
      <c r="C77" s="183"/>
      <c r="D77" s="183"/>
      <c r="E77" s="183"/>
      <c r="F77" s="183"/>
      <c r="G77" s="183"/>
      <c r="H77" s="183"/>
      <c r="I77" s="183"/>
    </row>
    <row r="78" spans="1:12">
      <c r="A78" s="167" t="s">
        <v>213</v>
      </c>
      <c r="B78" s="167"/>
      <c r="C78" s="194">
        <f>SUM(C65:C68,C70:C72)</f>
        <v>-28.009530000000002</v>
      </c>
      <c r="D78" s="194">
        <f t="shared" ref="D78:I78" si="29">SUM(D65:D68,D70:D72)</f>
        <v>0</v>
      </c>
      <c r="E78" s="194">
        <f t="shared" si="29"/>
        <v>82841.80442</v>
      </c>
      <c r="F78" s="194">
        <f t="shared" si="29"/>
        <v>-580.48665000000028</v>
      </c>
      <c r="G78" s="194">
        <f t="shared" si="29"/>
        <v>0</v>
      </c>
      <c r="H78" s="194">
        <f t="shared" si="29"/>
        <v>213.09846000000005</v>
      </c>
      <c r="I78" s="194">
        <f t="shared" si="29"/>
        <v>82446.406699999992</v>
      </c>
    </row>
  </sheetData>
  <mergeCells count="3">
    <mergeCell ref="A1:I1"/>
    <mergeCell ref="E59:E60"/>
    <mergeCell ref="F59:F60"/>
  </mergeCells>
  <printOptions horizontalCentered="1"/>
  <pageMargins left="0.45" right="0.45" top="0.5" bottom="0.5" header="0.3" footer="0.3"/>
  <pageSetup scale="80" orientation="landscape" r:id="rId1"/>
  <headerFooter>
    <oddFooter>&amp;L&amp;F / &amp;A&amp;RPage &amp;P</oddFooter>
  </headerFooter>
  <rowBreaks count="1" manualBreakCount="1">
    <brk id="43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39997558519241921"/>
  </sheetPr>
  <dimension ref="A1:I78"/>
  <sheetViews>
    <sheetView workbookViewId="0">
      <selection sqref="A1:I1"/>
    </sheetView>
  </sheetViews>
  <sheetFormatPr defaultRowHeight="14.4"/>
  <cols>
    <col min="1" max="1" width="17.6640625" customWidth="1"/>
    <col min="3" max="3" width="17" customWidth="1"/>
    <col min="4" max="4" width="22" customWidth="1"/>
    <col min="5" max="5" width="17.33203125" customWidth="1"/>
    <col min="6" max="8" width="15.6640625" customWidth="1"/>
    <col min="9" max="9" width="21.33203125" customWidth="1"/>
  </cols>
  <sheetData>
    <row r="1" spans="1:9">
      <c r="A1" s="232" t="s">
        <v>201</v>
      </c>
      <c r="B1" s="232"/>
      <c r="C1" s="232"/>
      <c r="D1" s="232"/>
      <c r="E1" s="232"/>
      <c r="F1" s="232"/>
      <c r="G1" s="232"/>
      <c r="H1" s="232"/>
      <c r="I1" s="232"/>
    </row>
    <row r="2" spans="1:9" ht="27">
      <c r="A2" s="168"/>
      <c r="B2" s="169"/>
      <c r="C2" s="170" t="s">
        <v>202</v>
      </c>
      <c r="D2" s="169"/>
      <c r="E2" s="170" t="s">
        <v>203</v>
      </c>
      <c r="F2" s="171" t="s">
        <v>204</v>
      </c>
      <c r="G2" s="171" t="s">
        <v>205</v>
      </c>
      <c r="H2" s="171" t="s">
        <v>106</v>
      </c>
      <c r="I2" s="171" t="s">
        <v>206</v>
      </c>
    </row>
    <row r="3" spans="1:9">
      <c r="A3" s="167"/>
      <c r="B3" s="167"/>
      <c r="C3" s="167"/>
      <c r="D3" s="165"/>
      <c r="E3" s="165"/>
      <c r="F3" s="165"/>
      <c r="G3" s="165"/>
      <c r="H3" s="165"/>
      <c r="I3" s="165"/>
    </row>
    <row r="4" spans="1:9">
      <c r="A4" s="199" t="s">
        <v>148</v>
      </c>
      <c r="B4" s="167"/>
      <c r="C4" s="173">
        <v>208666</v>
      </c>
      <c r="D4" s="165"/>
      <c r="E4" s="202">
        <v>163015520</v>
      </c>
      <c r="F4" s="202">
        <v>-90823891</v>
      </c>
      <c r="G4" s="202">
        <v>105999608</v>
      </c>
      <c r="H4" s="166">
        <f>SUM(F4:G4)</f>
        <v>15175717</v>
      </c>
      <c r="I4" s="174">
        <f>E4+H4</f>
        <v>178191237</v>
      </c>
    </row>
    <row r="5" spans="1:9">
      <c r="A5" s="199" t="s">
        <v>207</v>
      </c>
      <c r="B5" s="167"/>
      <c r="C5" s="173">
        <v>538</v>
      </c>
      <c r="D5" s="165"/>
      <c r="E5" s="202">
        <v>410113</v>
      </c>
      <c r="F5" s="202">
        <v>-232064</v>
      </c>
      <c r="G5" s="202">
        <v>265165</v>
      </c>
      <c r="H5" s="166">
        <f t="shared" ref="H5:H17" si="0">SUM(F5:G5)</f>
        <v>33101</v>
      </c>
      <c r="I5" s="174">
        <f t="shared" ref="I5:I17" si="1">E5+H5</f>
        <v>443214</v>
      </c>
    </row>
    <row r="6" spans="1:9">
      <c r="A6" s="199" t="s">
        <v>149</v>
      </c>
      <c r="B6" s="167"/>
      <c r="C6" s="173">
        <v>22220</v>
      </c>
      <c r="D6" s="165"/>
      <c r="E6" s="202">
        <v>45054165</v>
      </c>
      <c r="F6" s="202">
        <v>-25526996</v>
      </c>
      <c r="G6" s="202">
        <v>29234413</v>
      </c>
      <c r="H6" s="166">
        <f t="shared" si="0"/>
        <v>3707417</v>
      </c>
      <c r="I6" s="174">
        <f t="shared" si="1"/>
        <v>48761582</v>
      </c>
    </row>
    <row r="7" spans="1:9">
      <c r="A7" s="199" t="s">
        <v>150</v>
      </c>
      <c r="B7" s="167"/>
      <c r="C7" s="173">
        <v>9036</v>
      </c>
      <c r="D7" s="165"/>
      <c r="E7" s="202">
        <v>3679642</v>
      </c>
      <c r="F7" s="202">
        <v>-2175596</v>
      </c>
      <c r="G7" s="202">
        <v>2386483</v>
      </c>
      <c r="H7" s="166">
        <f t="shared" si="0"/>
        <v>210887</v>
      </c>
      <c r="I7" s="174">
        <f t="shared" si="1"/>
        <v>3890529</v>
      </c>
    </row>
    <row r="8" spans="1:9">
      <c r="A8" s="199" t="s">
        <v>151</v>
      </c>
      <c r="B8" s="167"/>
      <c r="C8" s="173">
        <v>1847</v>
      </c>
      <c r="D8" s="165"/>
      <c r="E8" s="202">
        <v>116844899</v>
      </c>
      <c r="F8" s="202">
        <v>-67559516</v>
      </c>
      <c r="G8" s="202">
        <v>75671390</v>
      </c>
      <c r="H8" s="166">
        <f t="shared" si="0"/>
        <v>8111874</v>
      </c>
      <c r="I8" s="174">
        <f t="shared" si="1"/>
        <v>124956773</v>
      </c>
    </row>
    <row r="9" spans="1:9">
      <c r="A9" s="199" t="s">
        <v>152</v>
      </c>
      <c r="B9" s="167"/>
      <c r="C9" s="173">
        <v>48</v>
      </c>
      <c r="D9" s="165"/>
      <c r="E9" s="202">
        <v>2443540</v>
      </c>
      <c r="F9" s="202">
        <v>-2001549</v>
      </c>
      <c r="G9" s="202">
        <v>1590988</v>
      </c>
      <c r="H9" s="166">
        <f t="shared" si="0"/>
        <v>-410561</v>
      </c>
      <c r="I9" s="174">
        <f t="shared" si="1"/>
        <v>2032979</v>
      </c>
    </row>
    <row r="10" spans="1:9">
      <c r="A10" s="199" t="s">
        <v>153</v>
      </c>
      <c r="B10" s="167"/>
      <c r="C10" s="173">
        <v>23</v>
      </c>
      <c r="D10" s="165"/>
      <c r="E10" s="202">
        <f>135689737-E11</f>
        <v>64985487</v>
      </c>
      <c r="F10" s="202">
        <f>-41610047-F11</f>
        <v>-6610047</v>
      </c>
      <c r="G10" s="202">
        <v>0</v>
      </c>
      <c r="H10" s="166">
        <f t="shared" si="0"/>
        <v>-6610047</v>
      </c>
      <c r="I10" s="174">
        <f t="shared" si="1"/>
        <v>58375440</v>
      </c>
    </row>
    <row r="11" spans="1:9">
      <c r="A11" s="199" t="s">
        <v>208</v>
      </c>
      <c r="B11" s="167"/>
      <c r="C11" s="173"/>
      <c r="D11" s="165"/>
      <c r="E11" s="202">
        <v>70704250</v>
      </c>
      <c r="F11" s="202">
        <v>-35000000</v>
      </c>
      <c r="G11" s="202">
        <v>0</v>
      </c>
      <c r="H11" s="166">
        <f t="shared" si="0"/>
        <v>-35000000</v>
      </c>
      <c r="I11" s="174">
        <f t="shared" si="1"/>
        <v>35704250</v>
      </c>
    </row>
    <row r="12" spans="1:9">
      <c r="A12" s="199" t="s">
        <v>209</v>
      </c>
      <c r="B12" s="167"/>
      <c r="C12" s="173">
        <v>32</v>
      </c>
      <c r="D12" s="165"/>
      <c r="E12" s="202">
        <v>3672600</v>
      </c>
      <c r="F12" s="202">
        <v>0</v>
      </c>
      <c r="G12" s="202">
        <v>0</v>
      </c>
      <c r="H12" s="166">
        <f t="shared" si="0"/>
        <v>0</v>
      </c>
      <c r="I12" s="174">
        <f t="shared" si="1"/>
        <v>3672600</v>
      </c>
    </row>
    <row r="13" spans="1:9">
      <c r="A13" s="199" t="s">
        <v>154</v>
      </c>
      <c r="B13" s="167"/>
      <c r="C13" s="173">
        <v>1172</v>
      </c>
      <c r="D13" s="165"/>
      <c r="E13" s="202">
        <v>16212281</v>
      </c>
      <c r="F13" s="202">
        <v>-7339012</v>
      </c>
      <c r="G13" s="202">
        <v>7391467</v>
      </c>
      <c r="H13" s="166">
        <f t="shared" si="0"/>
        <v>52455</v>
      </c>
      <c r="I13" s="174">
        <f t="shared" si="1"/>
        <v>16264736</v>
      </c>
    </row>
    <row r="14" spans="1:9">
      <c r="A14" s="199" t="s">
        <v>155</v>
      </c>
      <c r="B14" s="167"/>
      <c r="C14" s="173">
        <v>1164</v>
      </c>
      <c r="D14" s="165"/>
      <c r="E14" s="202">
        <v>1355312</v>
      </c>
      <c r="F14" s="202">
        <v>-377103</v>
      </c>
      <c r="G14" s="202">
        <v>662912</v>
      </c>
      <c r="H14" s="166">
        <f t="shared" si="0"/>
        <v>285809</v>
      </c>
      <c r="I14" s="174">
        <f t="shared" si="1"/>
        <v>1641121</v>
      </c>
    </row>
    <row r="15" spans="1:9">
      <c r="A15" s="199" t="s">
        <v>210</v>
      </c>
      <c r="B15" s="167"/>
      <c r="C15" s="173">
        <v>416</v>
      </c>
      <c r="D15" s="165"/>
      <c r="E15" s="202">
        <v>1183438</v>
      </c>
      <c r="F15" s="202"/>
      <c r="G15" s="202"/>
      <c r="H15" s="166"/>
      <c r="I15" s="174">
        <f t="shared" si="1"/>
        <v>1183438</v>
      </c>
    </row>
    <row r="16" spans="1:9">
      <c r="A16" s="199" t="s">
        <v>211</v>
      </c>
      <c r="B16" s="167"/>
      <c r="C16" s="173"/>
      <c r="D16" s="165"/>
      <c r="E16" s="202">
        <v>467028</v>
      </c>
      <c r="F16" s="202"/>
      <c r="G16" s="202"/>
      <c r="H16" s="166">
        <f t="shared" si="0"/>
        <v>0</v>
      </c>
      <c r="I16" s="174">
        <f t="shared" si="1"/>
        <v>467028</v>
      </c>
    </row>
    <row r="17" spans="1:9">
      <c r="A17" s="199" t="s">
        <v>212</v>
      </c>
      <c r="B17" s="167"/>
      <c r="C17" s="173"/>
      <c r="D17" s="165"/>
      <c r="E17" s="202">
        <v>247428</v>
      </c>
      <c r="F17" s="202"/>
      <c r="G17" s="202"/>
      <c r="H17" s="166">
        <f t="shared" si="0"/>
        <v>0</v>
      </c>
      <c r="I17" s="174">
        <f t="shared" si="1"/>
        <v>247428</v>
      </c>
    </row>
    <row r="18" spans="1:9">
      <c r="A18" s="167"/>
      <c r="B18" s="167"/>
      <c r="C18" s="175">
        <f>SUM(C4:C17)</f>
        <v>245162</v>
      </c>
      <c r="D18" s="165"/>
      <c r="E18" s="175">
        <f t="shared" ref="E18:I18" si="2">SUM(E4:E17)</f>
        <v>490275703</v>
      </c>
      <c r="F18" s="175">
        <f t="shared" si="2"/>
        <v>-237645774</v>
      </c>
      <c r="G18" s="175">
        <f t="shared" si="2"/>
        <v>223202426</v>
      </c>
      <c r="H18" s="175">
        <f t="shared" si="2"/>
        <v>-14443348</v>
      </c>
      <c r="I18" s="175">
        <f t="shared" si="2"/>
        <v>475832355</v>
      </c>
    </row>
    <row r="19" spans="1:9" ht="15" thickBot="1">
      <c r="A19" s="167"/>
      <c r="B19" s="167"/>
      <c r="C19" s="167"/>
      <c r="D19" s="165"/>
      <c r="E19" s="167"/>
      <c r="F19" s="167"/>
      <c r="G19" s="167"/>
      <c r="H19" s="165"/>
      <c r="I19" s="167"/>
    </row>
    <row r="20" spans="1:9">
      <c r="A20" s="167" t="s">
        <v>19</v>
      </c>
      <c r="B20" s="167"/>
      <c r="C20" s="176">
        <f>C4+C5</f>
        <v>209204</v>
      </c>
      <c r="D20" s="165"/>
      <c r="E20" s="177">
        <f>E4+E5</f>
        <v>163425633</v>
      </c>
      <c r="F20" s="177">
        <f t="shared" ref="F20:I20" si="3">F4+F5</f>
        <v>-91055955</v>
      </c>
      <c r="G20" s="177">
        <f t="shared" si="3"/>
        <v>106264773</v>
      </c>
      <c r="H20" s="177">
        <f t="shared" si="3"/>
        <v>15208818</v>
      </c>
      <c r="I20" s="176">
        <f t="shared" si="3"/>
        <v>178634451</v>
      </c>
    </row>
    <row r="21" spans="1:9">
      <c r="A21" s="167"/>
      <c r="B21" s="167"/>
      <c r="C21" s="178"/>
      <c r="D21" s="165"/>
      <c r="E21" s="167"/>
      <c r="F21" s="167"/>
      <c r="G21" s="167"/>
      <c r="H21" s="167"/>
      <c r="I21" s="178"/>
    </row>
    <row r="22" spans="1:9" ht="15" thickBot="1">
      <c r="A22" s="167" t="s">
        <v>213</v>
      </c>
      <c r="B22" s="167"/>
      <c r="C22" s="195">
        <f>SUM(C6:C9,C12:C14)</f>
        <v>35519</v>
      </c>
      <c r="D22" s="165"/>
      <c r="E22" s="196">
        <f>SUM(E6:E9,E12:E14)</f>
        <v>189262439</v>
      </c>
      <c r="F22" s="196">
        <f t="shared" ref="F22:H22" si="4">SUM(F6:F9,F12:F14)</f>
        <v>-104979772</v>
      </c>
      <c r="G22" s="196">
        <f t="shared" si="4"/>
        <v>116937653</v>
      </c>
      <c r="H22" s="196">
        <f t="shared" si="4"/>
        <v>11957881</v>
      </c>
      <c r="I22" s="195">
        <f>SUM(I6:I9,I12:I14)</f>
        <v>201220320</v>
      </c>
    </row>
    <row r="23" spans="1:9">
      <c r="A23" s="167"/>
      <c r="B23" s="167"/>
      <c r="C23" s="167"/>
      <c r="D23" s="167"/>
      <c r="E23" s="167"/>
      <c r="F23" s="165"/>
      <c r="G23" s="165"/>
      <c r="H23" s="165"/>
      <c r="I23" s="165"/>
    </row>
    <row r="24" spans="1:9" ht="40.200000000000003">
      <c r="A24" s="168"/>
      <c r="B24" s="179"/>
      <c r="C24" s="189" t="s">
        <v>214</v>
      </c>
      <c r="D24" s="189" t="s">
        <v>215</v>
      </c>
      <c r="E24" s="171" t="s">
        <v>216</v>
      </c>
      <c r="F24" s="171" t="s">
        <v>217</v>
      </c>
      <c r="G24" s="171" t="s">
        <v>218</v>
      </c>
      <c r="H24" s="171" t="s">
        <v>219</v>
      </c>
      <c r="I24" s="171" t="s">
        <v>220</v>
      </c>
    </row>
    <row r="25" spans="1:9">
      <c r="A25" s="167"/>
      <c r="B25" s="167"/>
      <c r="C25" s="200"/>
      <c r="D25" s="167"/>
      <c r="E25" s="167"/>
      <c r="F25" s="165"/>
      <c r="G25" s="165"/>
      <c r="H25" s="165"/>
      <c r="I25" s="165"/>
    </row>
    <row r="26" spans="1:9">
      <c r="A26" s="199" t="s">
        <v>148</v>
      </c>
      <c r="B26" s="167"/>
      <c r="C26" s="200">
        <v>1828664.5</v>
      </c>
      <c r="D26" s="200">
        <v>14513464.439999999</v>
      </c>
      <c r="E26" s="203">
        <v>-8195145</v>
      </c>
      <c r="F26" s="203">
        <v>9485478</v>
      </c>
      <c r="G26" s="191">
        <f>SUM(D26:F26)</f>
        <v>15803797.439999999</v>
      </c>
      <c r="H26" s="191">
        <f>-I63</f>
        <v>-97572.633889999997</v>
      </c>
      <c r="I26" s="191">
        <f>SUM(G26:H26)</f>
        <v>15706224.80611</v>
      </c>
    </row>
    <row r="27" spans="1:9">
      <c r="A27" s="199" t="s">
        <v>207</v>
      </c>
      <c r="B27" s="167"/>
      <c r="C27" s="200">
        <v>4615.5</v>
      </c>
      <c r="D27" s="200">
        <v>36261.06</v>
      </c>
      <c r="E27" s="203">
        <v>-13564</v>
      </c>
      <c r="F27" s="203">
        <v>15441</v>
      </c>
      <c r="G27" s="191">
        <f t="shared" ref="G27:G36" si="5">SUM(D27:F27)</f>
        <v>38138.06</v>
      </c>
      <c r="H27" s="191">
        <f t="shared" ref="H27:H35" si="6">-I64</f>
        <v>807.41806999999994</v>
      </c>
      <c r="I27" s="191">
        <f t="shared" ref="I27:I36" si="7">SUM(G27:H27)</f>
        <v>38945.478069999997</v>
      </c>
    </row>
    <row r="28" spans="1:9">
      <c r="A28" s="199" t="s">
        <v>149</v>
      </c>
      <c r="B28" s="167"/>
      <c r="C28" s="200">
        <v>409069.95</v>
      </c>
      <c r="D28" s="200">
        <v>5260180.0599999996</v>
      </c>
      <c r="E28" s="203">
        <v>-2962559</v>
      </c>
      <c r="F28" s="203">
        <v>3362906</v>
      </c>
      <c r="G28" s="191">
        <f t="shared" si="5"/>
        <v>5660527.0599999996</v>
      </c>
      <c r="H28" s="191">
        <f t="shared" si="6"/>
        <v>-31001.651839999999</v>
      </c>
      <c r="I28" s="191">
        <f t="shared" si="7"/>
        <v>5629525.4081599992</v>
      </c>
    </row>
    <row r="29" spans="1:9">
      <c r="A29" s="199" t="s">
        <v>150</v>
      </c>
      <c r="B29" s="167"/>
      <c r="C29" s="200">
        <v>164707.66</v>
      </c>
      <c r="D29" s="200">
        <v>571129.61</v>
      </c>
      <c r="E29" s="203">
        <v>-333254</v>
      </c>
      <c r="F29" s="203">
        <v>358493</v>
      </c>
      <c r="G29" s="191">
        <f t="shared" si="5"/>
        <v>596368.61</v>
      </c>
      <c r="H29" s="191">
        <f t="shared" si="6"/>
        <v>-2198.5299500000001</v>
      </c>
      <c r="I29" s="191">
        <f t="shared" si="7"/>
        <v>594170.08004999999</v>
      </c>
    </row>
    <row r="30" spans="1:9">
      <c r="A30" s="199" t="s">
        <v>151</v>
      </c>
      <c r="B30" s="167"/>
      <c r="C30" s="200">
        <v>925566.68</v>
      </c>
      <c r="D30" s="200">
        <v>10572319.810000001</v>
      </c>
      <c r="E30" s="203">
        <v>-5365915</v>
      </c>
      <c r="F30" s="203">
        <v>6002265</v>
      </c>
      <c r="G30" s="191">
        <f t="shared" si="5"/>
        <v>11208669.810000001</v>
      </c>
      <c r="H30" s="191">
        <f t="shared" si="6"/>
        <v>-68950.364780000004</v>
      </c>
      <c r="I30" s="191">
        <f t="shared" si="7"/>
        <v>11139719.445220001</v>
      </c>
    </row>
    <row r="31" spans="1:9">
      <c r="A31" s="199" t="s">
        <v>152</v>
      </c>
      <c r="B31" s="167"/>
      <c r="C31" s="200">
        <v>24000</v>
      </c>
      <c r="D31" s="200">
        <v>219983.37</v>
      </c>
      <c r="E31" s="203">
        <v>-160035</v>
      </c>
      <c r="F31" s="203">
        <v>129707</v>
      </c>
      <c r="G31" s="191">
        <f t="shared" si="5"/>
        <v>189655.37</v>
      </c>
      <c r="H31" s="191">
        <f t="shared" si="6"/>
        <v>-415.73790000000008</v>
      </c>
      <c r="I31" s="191">
        <f t="shared" si="7"/>
        <v>189239.63209999999</v>
      </c>
    </row>
    <row r="32" spans="1:9">
      <c r="A32" s="199" t="s">
        <v>153</v>
      </c>
      <c r="B32" s="167"/>
      <c r="C32" s="200">
        <v>483000</v>
      </c>
      <c r="D32" s="200">
        <f>7809039.77-169727.8</f>
        <v>7639311.9699999997</v>
      </c>
      <c r="E32" s="203">
        <v>-2155719</v>
      </c>
      <c r="F32" s="203">
        <v>0</v>
      </c>
      <c r="G32" s="191">
        <f t="shared" si="5"/>
        <v>5483592.9699999997</v>
      </c>
      <c r="H32" s="191">
        <f t="shared" si="6"/>
        <v>15200.740890000001</v>
      </c>
      <c r="I32" s="191">
        <f t="shared" si="7"/>
        <v>5498793.7108899998</v>
      </c>
    </row>
    <row r="33" spans="1:9">
      <c r="A33" s="199" t="s">
        <v>209</v>
      </c>
      <c r="B33" s="167"/>
      <c r="C33" s="200">
        <v>594</v>
      </c>
      <c r="D33" s="200">
        <v>251209.60000000001</v>
      </c>
      <c r="E33" s="203">
        <v>0</v>
      </c>
      <c r="F33" s="203">
        <v>0</v>
      </c>
      <c r="G33" s="191">
        <f t="shared" si="5"/>
        <v>251209.60000000001</v>
      </c>
      <c r="H33" s="191">
        <f t="shared" si="6"/>
        <v>0</v>
      </c>
      <c r="I33" s="191">
        <f t="shared" si="7"/>
        <v>251209.60000000001</v>
      </c>
    </row>
    <row r="34" spans="1:9">
      <c r="A34" s="199" t="s">
        <v>154</v>
      </c>
      <c r="B34" s="167"/>
      <c r="C34" s="200">
        <v>21816</v>
      </c>
      <c r="D34" s="200">
        <v>1287596.43</v>
      </c>
      <c r="E34" s="203">
        <v>-614698</v>
      </c>
      <c r="F34" s="203">
        <v>606740</v>
      </c>
      <c r="G34" s="191">
        <f t="shared" si="5"/>
        <v>1279638.43</v>
      </c>
      <c r="H34" s="191">
        <f t="shared" si="6"/>
        <v>-5331.8695699999989</v>
      </c>
      <c r="I34" s="191">
        <f t="shared" si="7"/>
        <v>1274306.5604299998</v>
      </c>
    </row>
    <row r="35" spans="1:9">
      <c r="A35" s="199" t="s">
        <v>155</v>
      </c>
      <c r="B35" s="167"/>
      <c r="C35" s="200">
        <v>21618</v>
      </c>
      <c r="D35" s="200">
        <v>134378.44</v>
      </c>
      <c r="E35" s="203">
        <v>-41713</v>
      </c>
      <c r="F35" s="203">
        <v>64405</v>
      </c>
      <c r="G35" s="191">
        <f t="shared" si="5"/>
        <v>157070.44</v>
      </c>
      <c r="H35" s="191">
        <f t="shared" si="6"/>
        <v>-850.79349000000002</v>
      </c>
      <c r="I35" s="191">
        <f t="shared" si="7"/>
        <v>156219.64650999999</v>
      </c>
    </row>
    <row r="36" spans="1:9">
      <c r="A36" s="199" t="s">
        <v>221</v>
      </c>
      <c r="B36" s="167"/>
      <c r="C36" s="191"/>
      <c r="D36" s="200">
        <v>570362.26</v>
      </c>
      <c r="E36" s="200"/>
      <c r="F36" s="200"/>
      <c r="G36" s="191">
        <f t="shared" si="5"/>
        <v>570362.26</v>
      </c>
      <c r="H36" s="191"/>
      <c r="I36" s="191">
        <f t="shared" si="7"/>
        <v>570362.26</v>
      </c>
    </row>
    <row r="37" spans="1:9">
      <c r="A37" s="199" t="s">
        <v>222</v>
      </c>
      <c r="B37" s="167"/>
      <c r="C37" s="186"/>
      <c r="D37" s="200">
        <v>929518.81</v>
      </c>
      <c r="E37" s="200"/>
      <c r="F37" s="200"/>
      <c r="G37" s="191"/>
      <c r="H37" s="191"/>
      <c r="I37" s="191"/>
    </row>
    <row r="38" spans="1:9">
      <c r="A38" s="199" t="s">
        <v>223</v>
      </c>
      <c r="B38" s="167"/>
      <c r="C38" s="186"/>
      <c r="D38" s="200">
        <v>1509882.41</v>
      </c>
      <c r="E38" s="200"/>
      <c r="F38" s="200"/>
      <c r="G38" s="191"/>
      <c r="H38" s="191"/>
      <c r="I38" s="191"/>
    </row>
    <row r="39" spans="1:9">
      <c r="A39" s="167"/>
      <c r="B39" s="167"/>
      <c r="C39" s="181">
        <f>SUM(C26:C38)</f>
        <v>3883652.2900000005</v>
      </c>
      <c r="D39" s="181">
        <f t="shared" ref="D39:I39" si="8">SUM(D26:D38)</f>
        <v>43495598.269999996</v>
      </c>
      <c r="E39" s="181">
        <f t="shared" si="8"/>
        <v>-19842602</v>
      </c>
      <c r="F39" s="181">
        <f t="shared" si="8"/>
        <v>20025435</v>
      </c>
      <c r="G39" s="181">
        <f t="shared" si="8"/>
        <v>41239030.049999997</v>
      </c>
      <c r="H39" s="181">
        <f t="shared" si="8"/>
        <v>-190313.42246</v>
      </c>
      <c r="I39" s="181">
        <f t="shared" si="8"/>
        <v>41048716.62754</v>
      </c>
    </row>
    <row r="40" spans="1:9" ht="15" thickBot="1">
      <c r="A40" s="167"/>
      <c r="B40" s="167"/>
      <c r="C40" s="165"/>
      <c r="D40" s="182"/>
      <c r="E40" s="167"/>
      <c r="F40" s="167"/>
      <c r="G40" s="165"/>
      <c r="H40" s="165"/>
      <c r="I40" s="165"/>
    </row>
    <row r="41" spans="1:9">
      <c r="A41" s="167" t="s">
        <v>19</v>
      </c>
      <c r="B41" s="167"/>
      <c r="C41" s="184">
        <f>C26+C27</f>
        <v>1833280</v>
      </c>
      <c r="D41" s="183">
        <f t="shared" ref="D41:I41" si="9">D26+D27</f>
        <v>14549725.5</v>
      </c>
      <c r="E41" s="183">
        <f t="shared" si="9"/>
        <v>-8208709</v>
      </c>
      <c r="F41" s="183">
        <f t="shared" si="9"/>
        <v>9500919</v>
      </c>
      <c r="G41" s="183">
        <f t="shared" si="9"/>
        <v>15841935.5</v>
      </c>
      <c r="H41" s="183">
        <f t="shared" si="9"/>
        <v>-96765.215819999998</v>
      </c>
      <c r="I41" s="184">
        <f t="shared" si="9"/>
        <v>15745170.28418</v>
      </c>
    </row>
    <row r="42" spans="1:9">
      <c r="A42" s="167"/>
      <c r="B42" s="167"/>
      <c r="C42" s="190"/>
      <c r="D42" s="183"/>
      <c r="E42" s="167"/>
      <c r="F42" s="167"/>
      <c r="G42" s="165"/>
      <c r="H42" s="165"/>
      <c r="I42" s="185"/>
    </row>
    <row r="43" spans="1:9" ht="15" thickBot="1">
      <c r="A43" s="167" t="s">
        <v>213</v>
      </c>
      <c r="B43" s="167"/>
      <c r="C43" s="193">
        <f>SUM(C28:C31,C33:C35)</f>
        <v>1567372.29</v>
      </c>
      <c r="D43" s="194">
        <f t="shared" ref="D43:I43" si="10">SUM(D28:D31,D33:D35)</f>
        <v>18296797.32</v>
      </c>
      <c r="E43" s="194">
        <f t="shared" si="10"/>
        <v>-9478174</v>
      </c>
      <c r="F43" s="194">
        <f t="shared" si="10"/>
        <v>10524516</v>
      </c>
      <c r="G43" s="194">
        <f t="shared" si="10"/>
        <v>19343139.320000004</v>
      </c>
      <c r="H43" s="194">
        <f t="shared" si="10"/>
        <v>-108748.94753</v>
      </c>
      <c r="I43" s="193">
        <f t="shared" si="10"/>
        <v>19234390.372470006</v>
      </c>
    </row>
    <row r="44" spans="1:9">
      <c r="A44" s="167"/>
      <c r="B44" s="167"/>
      <c r="C44" s="167"/>
      <c r="D44" s="165"/>
      <c r="E44" s="165"/>
      <c r="F44" s="165"/>
      <c r="G44" s="165"/>
      <c r="H44" s="165"/>
      <c r="I44" s="165"/>
    </row>
    <row r="45" spans="1:9">
      <c r="A45" s="172"/>
      <c r="B45" s="165"/>
      <c r="C45" s="165"/>
      <c r="D45" s="167"/>
      <c r="E45" s="105"/>
      <c r="F45" s="165"/>
      <c r="G45" s="165"/>
      <c r="H45" s="165"/>
      <c r="I45" s="105"/>
    </row>
    <row r="46" spans="1:9">
      <c r="A46" s="165"/>
      <c r="B46" s="165"/>
      <c r="C46" s="188">
        <v>42309</v>
      </c>
      <c r="D46" s="188">
        <v>42278</v>
      </c>
      <c r="E46" s="188">
        <v>42468</v>
      </c>
      <c r="F46" s="164">
        <v>42380</v>
      </c>
      <c r="G46" s="164">
        <v>42380</v>
      </c>
      <c r="H46" s="164">
        <v>42005</v>
      </c>
      <c r="I46" s="164">
        <v>42552</v>
      </c>
    </row>
    <row r="47" spans="1:9" ht="27">
      <c r="A47" s="197" t="s">
        <v>224</v>
      </c>
      <c r="B47" s="169"/>
      <c r="C47" s="180" t="s">
        <v>225</v>
      </c>
      <c r="D47" s="180" t="s">
        <v>226</v>
      </c>
      <c r="E47" s="180" t="s">
        <v>227</v>
      </c>
      <c r="F47" s="180" t="s">
        <v>228</v>
      </c>
      <c r="G47" s="180" t="s">
        <v>229</v>
      </c>
      <c r="H47" s="180" t="s">
        <v>230</v>
      </c>
      <c r="I47" s="180" t="s">
        <v>230</v>
      </c>
    </row>
    <row r="48" spans="1:9">
      <c r="A48" s="199" t="s">
        <v>148</v>
      </c>
      <c r="B48" s="167"/>
      <c r="C48" s="187">
        <v>-2.7E-4</v>
      </c>
      <c r="D48" s="187"/>
      <c r="E48" s="187">
        <v>2.0100000000000001E-3</v>
      </c>
      <c r="F48" s="187">
        <v>9.1E-4</v>
      </c>
      <c r="G48" s="187">
        <v>0</v>
      </c>
      <c r="H48" s="211">
        <v>-1.0399999999999999E-3</v>
      </c>
      <c r="I48" s="211">
        <v>-3.5E-4</v>
      </c>
    </row>
    <row r="49" spans="1:9">
      <c r="A49" s="199" t="s">
        <v>207</v>
      </c>
      <c r="B49" s="167"/>
      <c r="C49" s="187">
        <v>-2.7E-4</v>
      </c>
      <c r="D49" s="187">
        <v>-3.1530000000000002E-2</v>
      </c>
      <c r="E49" s="187">
        <v>2.0100000000000001E-3</v>
      </c>
      <c r="F49" s="187">
        <v>9.1E-4</v>
      </c>
      <c r="G49" s="187">
        <v>0</v>
      </c>
      <c r="H49" s="211">
        <v>-1.0399999999999999E-3</v>
      </c>
      <c r="I49" s="211">
        <v>-3.5E-4</v>
      </c>
    </row>
    <row r="50" spans="1:9">
      <c r="A50" s="199" t="s">
        <v>149</v>
      </c>
      <c r="B50" s="167"/>
      <c r="C50" s="187">
        <v>0</v>
      </c>
      <c r="D50" s="187"/>
      <c r="E50" s="187">
        <v>2.7200000000000002E-3</v>
      </c>
      <c r="F50" s="187">
        <v>1.32E-3</v>
      </c>
      <c r="G50" s="187">
        <v>0</v>
      </c>
      <c r="H50" s="211">
        <v>-1.0399999999999999E-3</v>
      </c>
      <c r="I50" s="211">
        <v>-3.6000000000000002E-4</v>
      </c>
    </row>
    <row r="51" spans="1:9">
      <c r="A51" s="199" t="s">
        <v>150</v>
      </c>
      <c r="B51" s="167"/>
      <c r="C51" s="187">
        <v>-2.7E-4</v>
      </c>
      <c r="D51" s="187"/>
      <c r="E51" s="187">
        <v>2.7200000000000002E-3</v>
      </c>
      <c r="F51" s="187">
        <v>1.32E-3</v>
      </c>
      <c r="G51" s="187">
        <v>0</v>
      </c>
      <c r="H51" s="211">
        <v>-1.0399999999999999E-3</v>
      </c>
      <c r="I51" s="211">
        <v>-3.6000000000000002E-4</v>
      </c>
    </row>
    <row r="52" spans="1:9">
      <c r="A52" s="199" t="s">
        <v>151</v>
      </c>
      <c r="B52" s="167"/>
      <c r="C52" s="187">
        <v>0</v>
      </c>
      <c r="D52" s="187"/>
      <c r="E52" s="187">
        <v>2.0799999999999998E-3</v>
      </c>
      <c r="F52" s="187">
        <v>9.5E-4</v>
      </c>
      <c r="G52" s="187">
        <v>0</v>
      </c>
      <c r="H52" s="211">
        <v>-1.06E-3</v>
      </c>
      <c r="I52" s="211">
        <v>-3.6000000000000002E-4</v>
      </c>
    </row>
    <row r="53" spans="1:9">
      <c r="A53" s="199" t="s">
        <v>152</v>
      </c>
      <c r="B53" s="167"/>
      <c r="C53" s="187">
        <v>-2.7E-4</v>
      </c>
      <c r="D53" s="187"/>
      <c r="E53" s="187">
        <v>2.0799999999999998E-3</v>
      </c>
      <c r="F53" s="187">
        <v>9.5E-4</v>
      </c>
      <c r="G53" s="187">
        <v>0</v>
      </c>
      <c r="H53" s="211">
        <v>-1.06E-3</v>
      </c>
      <c r="I53" s="211">
        <v>-3.6000000000000002E-4</v>
      </c>
    </row>
    <row r="54" spans="1:9">
      <c r="A54" s="199" t="s">
        <v>153</v>
      </c>
      <c r="B54" s="167"/>
      <c r="C54" s="187">
        <v>0</v>
      </c>
      <c r="D54" s="187"/>
      <c r="E54" s="187">
        <v>1.2899999999999999E-3</v>
      </c>
      <c r="F54" s="187">
        <v>5.9999999999999995E-4</v>
      </c>
      <c r="G54" s="187">
        <v>0</v>
      </c>
      <c r="H54" s="211">
        <v>-1.0200000000000001E-3</v>
      </c>
      <c r="I54" s="211">
        <v>-3.4000000000000002E-4</v>
      </c>
    </row>
    <row r="55" spans="1:9">
      <c r="A55" s="199" t="s">
        <v>208</v>
      </c>
      <c r="B55" s="167"/>
      <c r="C55" s="187">
        <v>0</v>
      </c>
      <c r="D55" s="187"/>
      <c r="E55" s="187">
        <v>1.2899999999999999E-3</v>
      </c>
      <c r="F55" s="187">
        <v>0</v>
      </c>
      <c r="G55" s="187">
        <v>0</v>
      </c>
      <c r="H55" s="211">
        <v>-1.0200000000000001E-3</v>
      </c>
      <c r="I55" s="211">
        <v>-3.4000000000000002E-4</v>
      </c>
    </row>
    <row r="56" spans="1:9">
      <c r="A56" s="199" t="s">
        <v>209</v>
      </c>
      <c r="B56" s="167"/>
      <c r="C56" s="187">
        <v>0</v>
      </c>
      <c r="D56" s="187"/>
      <c r="E56" s="187">
        <v>1.9E-3</v>
      </c>
      <c r="F56" s="187">
        <v>8.3000000000000001E-4</v>
      </c>
      <c r="G56" s="187">
        <v>0</v>
      </c>
      <c r="H56" s="211">
        <v>-1.1299999999999999E-3</v>
      </c>
      <c r="I56" s="211">
        <v>-4.2000000000000002E-4</v>
      </c>
    </row>
    <row r="57" spans="1:9">
      <c r="A57" s="199" t="s">
        <v>154</v>
      </c>
      <c r="B57" s="167"/>
      <c r="C57" s="187">
        <v>0</v>
      </c>
      <c r="D57" s="187"/>
      <c r="E57" s="187">
        <v>1.9E-3</v>
      </c>
      <c r="F57" s="187">
        <v>8.3000000000000001E-4</v>
      </c>
      <c r="G57" s="187">
        <v>0</v>
      </c>
      <c r="H57" s="211">
        <v>-1.1299999999999999E-3</v>
      </c>
      <c r="I57" s="211">
        <v>-4.2000000000000002E-4</v>
      </c>
    </row>
    <row r="58" spans="1:9">
      <c r="A58" s="199" t="s">
        <v>155</v>
      </c>
      <c r="B58" s="167"/>
      <c r="C58" s="187">
        <v>-2.7E-4</v>
      </c>
      <c r="D58" s="187"/>
      <c r="E58" s="187">
        <v>1.9E-3</v>
      </c>
      <c r="F58" s="187">
        <v>8.3000000000000001E-4</v>
      </c>
      <c r="G58" s="187">
        <v>0</v>
      </c>
      <c r="H58" s="211">
        <v>-1.1299999999999999E-3</v>
      </c>
      <c r="I58" s="211">
        <v>-4.2000000000000002E-4</v>
      </c>
    </row>
    <row r="59" spans="1:9" ht="14.4" customHeight="1">
      <c r="A59" s="199" t="s">
        <v>221</v>
      </c>
      <c r="B59" s="167"/>
      <c r="C59" s="187"/>
      <c r="D59" s="187"/>
      <c r="E59" s="233" t="s">
        <v>244</v>
      </c>
      <c r="F59" s="233" t="s">
        <v>241</v>
      </c>
      <c r="G59" s="187">
        <v>0</v>
      </c>
      <c r="H59" s="211">
        <v>-1.0499999999999999E-3</v>
      </c>
      <c r="I59" s="212">
        <v>-3.6999999999999999E-4</v>
      </c>
    </row>
    <row r="60" spans="1:9">
      <c r="A60" s="199" t="s">
        <v>212</v>
      </c>
      <c r="B60" s="167"/>
      <c r="C60" s="187">
        <v>-2.7E-4</v>
      </c>
      <c r="D60" s="187"/>
      <c r="E60" s="233"/>
      <c r="F60" s="233"/>
      <c r="G60" s="187">
        <v>0</v>
      </c>
      <c r="H60" s="211">
        <v>-1.0499999999999999E-3</v>
      </c>
      <c r="I60" s="212">
        <v>-3.6999999999999999E-4</v>
      </c>
    </row>
    <row r="61" spans="1:9">
      <c r="A61" s="165"/>
      <c r="B61" s="165"/>
      <c r="C61" s="165"/>
      <c r="D61" s="167"/>
      <c r="E61" s="165"/>
      <c r="F61" s="165"/>
      <c r="G61" s="165"/>
      <c r="H61" s="165"/>
      <c r="I61" s="165"/>
    </row>
    <row r="62" spans="1:9" ht="27">
      <c r="A62" s="197" t="s">
        <v>233</v>
      </c>
      <c r="B62" s="169"/>
      <c r="C62" s="189" t="s">
        <v>240</v>
      </c>
      <c r="D62" s="189" t="s">
        <v>234</v>
      </c>
      <c r="E62" s="189" t="s">
        <v>235</v>
      </c>
      <c r="F62" s="189" t="s">
        <v>236</v>
      </c>
      <c r="G62" s="189" t="s">
        <v>237</v>
      </c>
      <c r="H62" s="189" t="s">
        <v>238</v>
      </c>
      <c r="I62" s="189" t="s">
        <v>239</v>
      </c>
    </row>
    <row r="63" spans="1:9">
      <c r="A63" s="199" t="s">
        <v>148</v>
      </c>
      <c r="B63" s="165"/>
      <c r="C63" s="183">
        <f t="shared" ref="C63:G68" si="11">$H4*C48</f>
        <v>-4097.4435899999999</v>
      </c>
      <c r="D63" s="183">
        <f t="shared" si="11"/>
        <v>0</v>
      </c>
      <c r="E63" s="183">
        <f>$H4*E48</f>
        <v>30503.191170000002</v>
      </c>
      <c r="F63" s="183">
        <f>$H4*F48</f>
        <v>13809.902470000001</v>
      </c>
      <c r="G63" s="183">
        <f t="shared" ref="G63" si="12">$H4*G48</f>
        <v>0</v>
      </c>
      <c r="H63" s="213">
        <f>$F4*H48+G4*I48</f>
        <v>57356.983839999986</v>
      </c>
      <c r="I63" s="183">
        <f>SUM(C63:H63)</f>
        <v>97572.633889999997</v>
      </c>
    </row>
    <row r="64" spans="1:9">
      <c r="A64" s="199" t="s">
        <v>207</v>
      </c>
      <c r="B64" s="165"/>
      <c r="C64" s="183">
        <f t="shared" si="11"/>
        <v>-8.9372699999999998</v>
      </c>
      <c r="D64" s="183">
        <f t="shared" si="11"/>
        <v>-1043.67453</v>
      </c>
      <c r="E64" s="183">
        <f t="shared" si="11"/>
        <v>66.533010000000004</v>
      </c>
      <c r="F64" s="183">
        <f t="shared" si="11"/>
        <v>30.12191</v>
      </c>
      <c r="G64" s="183">
        <f t="shared" si="11"/>
        <v>0</v>
      </c>
      <c r="H64" s="213">
        <f t="shared" ref="H64:H68" si="13">$F5*H49+G5*I49</f>
        <v>148.53880999999998</v>
      </c>
      <c r="I64" s="183">
        <f t="shared" ref="I64:I73" si="14">SUM(C64:H64)</f>
        <v>-807.41806999999994</v>
      </c>
    </row>
    <row r="65" spans="1:9">
      <c r="A65" s="199" t="s">
        <v>149</v>
      </c>
      <c r="B65" s="165"/>
      <c r="C65" s="183">
        <f t="shared" si="11"/>
        <v>0</v>
      </c>
      <c r="D65" s="183">
        <f t="shared" si="11"/>
        <v>0</v>
      </c>
      <c r="E65" s="183">
        <f t="shared" si="11"/>
        <v>10084.17424</v>
      </c>
      <c r="F65" s="183">
        <f t="shared" si="11"/>
        <v>4893.7904399999998</v>
      </c>
      <c r="G65" s="183">
        <f t="shared" si="11"/>
        <v>0</v>
      </c>
      <c r="H65" s="213">
        <f t="shared" si="13"/>
        <v>16023.687159999998</v>
      </c>
      <c r="I65" s="183">
        <f t="shared" si="14"/>
        <v>31001.651839999999</v>
      </c>
    </row>
    <row r="66" spans="1:9">
      <c r="A66" s="199" t="s">
        <v>150</v>
      </c>
      <c r="B66" s="165"/>
      <c r="C66" s="183">
        <f t="shared" si="11"/>
        <v>-56.939489999999999</v>
      </c>
      <c r="D66" s="183">
        <f t="shared" si="11"/>
        <v>0</v>
      </c>
      <c r="E66" s="183">
        <f t="shared" si="11"/>
        <v>573.61264000000006</v>
      </c>
      <c r="F66" s="183">
        <f t="shared" si="11"/>
        <v>278.37083999999999</v>
      </c>
      <c r="G66" s="183">
        <f t="shared" si="11"/>
        <v>0</v>
      </c>
      <c r="H66" s="213">
        <f t="shared" si="13"/>
        <v>1403.4859599999997</v>
      </c>
      <c r="I66" s="183">
        <f t="shared" si="14"/>
        <v>2198.5299500000001</v>
      </c>
    </row>
    <row r="67" spans="1:9">
      <c r="A67" s="199" t="s">
        <v>151</v>
      </c>
      <c r="B67" s="165"/>
      <c r="C67" s="183">
        <f t="shared" si="11"/>
        <v>0</v>
      </c>
      <c r="D67" s="183">
        <f t="shared" si="11"/>
        <v>0</v>
      </c>
      <c r="E67" s="183">
        <f t="shared" si="11"/>
        <v>16872.697919999999</v>
      </c>
      <c r="F67" s="183">
        <f t="shared" si="11"/>
        <v>7706.2803000000004</v>
      </c>
      <c r="G67" s="183">
        <f t="shared" si="11"/>
        <v>0</v>
      </c>
      <c r="H67" s="213">
        <f t="shared" si="13"/>
        <v>44371.386559999999</v>
      </c>
      <c r="I67" s="183">
        <f t="shared" si="14"/>
        <v>68950.364780000004</v>
      </c>
    </row>
    <row r="68" spans="1:9">
      <c r="A68" s="199" t="s">
        <v>152</v>
      </c>
      <c r="B68" s="165"/>
      <c r="C68" s="183">
        <f t="shared" si="11"/>
        <v>110.85147000000001</v>
      </c>
      <c r="D68" s="183">
        <f t="shared" si="11"/>
        <v>0</v>
      </c>
      <c r="E68" s="183">
        <f t="shared" si="11"/>
        <v>-853.96687999999995</v>
      </c>
      <c r="F68" s="183">
        <f t="shared" si="11"/>
        <v>-390.03294999999997</v>
      </c>
      <c r="G68" s="183">
        <f t="shared" si="11"/>
        <v>0</v>
      </c>
      <c r="H68" s="213">
        <f t="shared" si="13"/>
        <v>1548.88626</v>
      </c>
      <c r="I68" s="183">
        <f t="shared" si="14"/>
        <v>415.73790000000008</v>
      </c>
    </row>
    <row r="69" spans="1:9">
      <c r="A69" s="199" t="s">
        <v>153</v>
      </c>
      <c r="B69" s="165"/>
      <c r="C69" s="183">
        <f t="shared" ref="C69:G69" si="15">$H10*C54+$H11*C55</f>
        <v>0</v>
      </c>
      <c r="D69" s="183">
        <f t="shared" si="15"/>
        <v>0</v>
      </c>
      <c r="E69" s="183">
        <f t="shared" si="15"/>
        <v>-53676.960630000001</v>
      </c>
      <c r="F69" s="183">
        <f t="shared" si="15"/>
        <v>-3966.0281999999997</v>
      </c>
      <c r="G69" s="183">
        <f t="shared" si="15"/>
        <v>0</v>
      </c>
      <c r="H69" s="213">
        <f>$F10*H54+$F11*H55+G10*I54+G11*I55</f>
        <v>42442.247940000001</v>
      </c>
      <c r="I69" s="183">
        <f t="shared" si="14"/>
        <v>-15200.740890000001</v>
      </c>
    </row>
    <row r="70" spans="1:9">
      <c r="A70" s="199" t="s">
        <v>209</v>
      </c>
      <c r="B70" s="165"/>
      <c r="C70" s="183">
        <f t="shared" ref="C70:G72" si="16">$H12*C56</f>
        <v>0</v>
      </c>
      <c r="D70" s="183">
        <f t="shared" si="16"/>
        <v>0</v>
      </c>
      <c r="E70" s="183">
        <f t="shared" si="16"/>
        <v>0</v>
      </c>
      <c r="F70" s="183">
        <f t="shared" si="16"/>
        <v>0</v>
      </c>
      <c r="G70" s="183">
        <f t="shared" si="16"/>
        <v>0</v>
      </c>
      <c r="H70" s="213">
        <f>$F12*H56+G12*I56</f>
        <v>0</v>
      </c>
      <c r="I70" s="183">
        <f t="shared" si="14"/>
        <v>0</v>
      </c>
    </row>
    <row r="71" spans="1:9">
      <c r="A71" s="199" t="s">
        <v>154</v>
      </c>
      <c r="B71" s="165"/>
      <c r="C71" s="183">
        <f t="shared" si="16"/>
        <v>0</v>
      </c>
      <c r="D71" s="183">
        <f t="shared" si="16"/>
        <v>0</v>
      </c>
      <c r="E71" s="183">
        <f t="shared" si="16"/>
        <v>99.664500000000004</v>
      </c>
      <c r="F71" s="183">
        <f t="shared" si="16"/>
        <v>43.537649999999999</v>
      </c>
      <c r="G71" s="183">
        <f t="shared" si="16"/>
        <v>0</v>
      </c>
      <c r="H71" s="213">
        <f t="shared" ref="H71:H72" si="17">$F13*H57+G13*I57</f>
        <v>5188.6674199999989</v>
      </c>
      <c r="I71" s="183">
        <f t="shared" si="14"/>
        <v>5331.8695699999989</v>
      </c>
    </row>
    <row r="72" spans="1:9">
      <c r="A72" s="199" t="s">
        <v>155</v>
      </c>
      <c r="B72" s="165"/>
      <c r="C72" s="183">
        <f t="shared" si="16"/>
        <v>-77.168430000000001</v>
      </c>
      <c r="D72" s="183">
        <f t="shared" si="16"/>
        <v>0</v>
      </c>
      <c r="E72" s="183">
        <f t="shared" si="16"/>
        <v>543.03710000000001</v>
      </c>
      <c r="F72" s="183">
        <f t="shared" si="16"/>
        <v>237.22147000000001</v>
      </c>
      <c r="G72" s="183">
        <f t="shared" si="16"/>
        <v>0</v>
      </c>
      <c r="H72" s="213">
        <f t="shared" si="17"/>
        <v>147.70334999999994</v>
      </c>
      <c r="I72" s="183">
        <f t="shared" si="14"/>
        <v>850.79349000000002</v>
      </c>
    </row>
    <row r="73" spans="1:9">
      <c r="A73" s="199" t="s">
        <v>221</v>
      </c>
      <c r="B73" s="165"/>
      <c r="C73" s="183">
        <f>($H15+$H16+$H17)*C59</f>
        <v>0</v>
      </c>
      <c r="D73" s="183">
        <f>($H15+$H16+$H17)*D59</f>
        <v>0</v>
      </c>
      <c r="E73" s="203">
        <v>0</v>
      </c>
      <c r="F73" s="203">
        <v>0</v>
      </c>
      <c r="G73" s="203">
        <v>0</v>
      </c>
      <c r="H73" s="213">
        <f>($F15+$F16+$F17)*H59+(G15+G16+G17)*I59</f>
        <v>0</v>
      </c>
      <c r="I73" s="183">
        <f t="shared" si="14"/>
        <v>0</v>
      </c>
    </row>
    <row r="74" spans="1:9">
      <c r="A74" s="172"/>
      <c r="B74" s="165"/>
      <c r="C74" s="198">
        <f>SUM(C63:C73)</f>
        <v>-4129.6373100000001</v>
      </c>
      <c r="D74" s="198">
        <f t="shared" ref="D74:I74" si="18">SUM(D63:D73)</f>
        <v>-1043.67453</v>
      </c>
      <c r="E74" s="198">
        <f t="shared" si="18"/>
        <v>4211.9830699999948</v>
      </c>
      <c r="F74" s="198">
        <f t="shared" si="18"/>
        <v>22643.163929999999</v>
      </c>
      <c r="G74" s="198">
        <f t="shared" si="18"/>
        <v>0</v>
      </c>
      <c r="H74" s="198">
        <f t="shared" si="18"/>
        <v>168631.58729999998</v>
      </c>
      <c r="I74" s="198">
        <f t="shared" si="18"/>
        <v>190313.42246</v>
      </c>
    </row>
    <row r="75" spans="1:9">
      <c r="A75" s="165"/>
      <c r="B75" s="165"/>
      <c r="C75" s="165"/>
      <c r="D75" s="165"/>
      <c r="E75" s="165"/>
      <c r="F75" s="165"/>
      <c r="G75" s="165"/>
      <c r="H75" s="165"/>
      <c r="I75" s="165"/>
    </row>
    <row r="76" spans="1:9">
      <c r="A76" s="167" t="s">
        <v>19</v>
      </c>
      <c r="B76" s="167"/>
      <c r="C76" s="183">
        <f>C63+C64</f>
        <v>-4106.3808600000002</v>
      </c>
      <c r="D76" s="183">
        <f t="shared" ref="D76:I76" si="19">D63+D64</f>
        <v>-1043.67453</v>
      </c>
      <c r="E76" s="183">
        <f t="shared" si="19"/>
        <v>30569.724180000001</v>
      </c>
      <c r="F76" s="183">
        <f t="shared" si="19"/>
        <v>13840.024380000001</v>
      </c>
      <c r="G76" s="183">
        <f t="shared" si="19"/>
        <v>0</v>
      </c>
      <c r="H76" s="183">
        <f t="shared" si="19"/>
        <v>57505.522649999984</v>
      </c>
      <c r="I76" s="183">
        <f t="shared" si="19"/>
        <v>96765.215819999998</v>
      </c>
    </row>
    <row r="77" spans="1:9">
      <c r="A77" s="167"/>
      <c r="B77" s="167"/>
      <c r="C77" s="183"/>
      <c r="D77" s="183"/>
      <c r="E77" s="183"/>
      <c r="F77" s="183"/>
      <c r="G77" s="183"/>
      <c r="H77" s="183"/>
      <c r="I77" s="183"/>
    </row>
    <row r="78" spans="1:9">
      <c r="A78" s="167" t="s">
        <v>213</v>
      </c>
      <c r="B78" s="167"/>
      <c r="C78" s="194">
        <f>SUM(C65:C68,C70:C72)</f>
        <v>-23.256449999999994</v>
      </c>
      <c r="D78" s="194">
        <f t="shared" ref="D78:I78" si="20">SUM(D65:D68,D70:D72)</f>
        <v>0</v>
      </c>
      <c r="E78" s="194">
        <f t="shared" si="20"/>
        <v>27319.219519999999</v>
      </c>
      <c r="F78" s="194">
        <f t="shared" si="20"/>
        <v>12769.167749999999</v>
      </c>
      <c r="G78" s="194">
        <f t="shared" si="20"/>
        <v>0</v>
      </c>
      <c r="H78" s="194">
        <f t="shared" si="20"/>
        <v>68683.816709999985</v>
      </c>
      <c r="I78" s="194">
        <f t="shared" si="20"/>
        <v>108748.94753</v>
      </c>
    </row>
  </sheetData>
  <mergeCells count="3">
    <mergeCell ref="A1:I1"/>
    <mergeCell ref="E59:E60"/>
    <mergeCell ref="F59:F60"/>
  </mergeCells>
  <printOptions horizontalCentered="1"/>
  <pageMargins left="0.45" right="0.45" top="0.5" bottom="0.5" header="0.3" footer="0.3"/>
  <pageSetup scale="80" orientation="landscape" r:id="rId1"/>
  <headerFooter>
    <oddFooter>&amp;L&amp;F / &amp;A&amp;RPage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0.39997558519241921"/>
  </sheetPr>
  <dimension ref="A1:I78"/>
  <sheetViews>
    <sheetView workbookViewId="0">
      <selection sqref="A1:I1"/>
    </sheetView>
  </sheetViews>
  <sheetFormatPr defaultRowHeight="14.4"/>
  <cols>
    <col min="1" max="1" width="17.6640625" customWidth="1"/>
    <col min="3" max="3" width="17" customWidth="1"/>
    <col min="4" max="4" width="22" customWidth="1"/>
    <col min="5" max="5" width="17.33203125" customWidth="1"/>
    <col min="6" max="8" width="15.6640625" customWidth="1"/>
    <col min="9" max="9" width="21.33203125" customWidth="1"/>
  </cols>
  <sheetData>
    <row r="1" spans="1:9">
      <c r="A1" s="232" t="s">
        <v>201</v>
      </c>
      <c r="B1" s="232"/>
      <c r="C1" s="232"/>
      <c r="D1" s="232"/>
      <c r="E1" s="232"/>
      <c r="F1" s="232"/>
      <c r="G1" s="232"/>
      <c r="H1" s="232"/>
      <c r="I1" s="232"/>
    </row>
    <row r="2" spans="1:9" ht="27">
      <c r="A2" s="168"/>
      <c r="B2" s="169"/>
      <c r="C2" s="170" t="s">
        <v>202</v>
      </c>
      <c r="D2" s="169"/>
      <c r="E2" s="170" t="s">
        <v>203</v>
      </c>
      <c r="F2" s="171" t="s">
        <v>204</v>
      </c>
      <c r="G2" s="171" t="s">
        <v>205</v>
      </c>
      <c r="H2" s="171" t="s">
        <v>106</v>
      </c>
      <c r="I2" s="171" t="s">
        <v>206</v>
      </c>
    </row>
    <row r="3" spans="1:9">
      <c r="A3" s="167"/>
      <c r="B3" s="167"/>
      <c r="C3" s="167"/>
      <c r="D3" s="165"/>
      <c r="E3" s="165"/>
      <c r="F3" s="165"/>
      <c r="G3" s="165"/>
      <c r="H3" s="165"/>
      <c r="I3" s="165"/>
    </row>
    <row r="4" spans="1:9">
      <c r="A4" s="199" t="s">
        <v>148</v>
      </c>
      <c r="B4" s="167"/>
      <c r="C4" s="173">
        <v>208445</v>
      </c>
      <c r="D4" s="165"/>
      <c r="E4" s="202">
        <v>153688556</v>
      </c>
      <c r="F4" s="202">
        <v>-88418917</v>
      </c>
      <c r="G4" s="202">
        <v>90823891</v>
      </c>
      <c r="H4" s="166">
        <f>SUM(F4:G4)</f>
        <v>2404974</v>
      </c>
      <c r="I4" s="174">
        <f>E4+H4</f>
        <v>156093530</v>
      </c>
    </row>
    <row r="5" spans="1:9">
      <c r="A5" s="199" t="s">
        <v>207</v>
      </c>
      <c r="B5" s="167"/>
      <c r="C5" s="173">
        <v>520</v>
      </c>
      <c r="D5" s="165"/>
      <c r="E5" s="202">
        <v>401581</v>
      </c>
      <c r="F5" s="202">
        <v>-224200</v>
      </c>
      <c r="G5" s="202">
        <v>232064</v>
      </c>
      <c r="H5" s="166">
        <f t="shared" ref="H5:H17" si="0">SUM(F5:G5)</f>
        <v>7864</v>
      </c>
      <c r="I5" s="174">
        <f t="shared" ref="I5:I17" si="1">E5+H5</f>
        <v>409445</v>
      </c>
    </row>
    <row r="6" spans="1:9">
      <c r="A6" s="199" t="s">
        <v>149</v>
      </c>
      <c r="B6" s="167"/>
      <c r="C6" s="173">
        <v>22274</v>
      </c>
      <c r="D6" s="165"/>
      <c r="E6" s="202">
        <v>43236450</v>
      </c>
      <c r="F6" s="202">
        <v>-24886212</v>
      </c>
      <c r="G6" s="202">
        <v>25526996</v>
      </c>
      <c r="H6" s="166">
        <f t="shared" si="0"/>
        <v>640784</v>
      </c>
      <c r="I6" s="174">
        <f t="shared" si="1"/>
        <v>43877234</v>
      </c>
    </row>
    <row r="7" spans="1:9">
      <c r="A7" s="199" t="s">
        <v>150</v>
      </c>
      <c r="B7" s="167"/>
      <c r="C7" s="173">
        <v>8966</v>
      </c>
      <c r="D7" s="165"/>
      <c r="E7" s="202">
        <v>3681045</v>
      </c>
      <c r="F7" s="202">
        <v>-2213976</v>
      </c>
      <c r="G7" s="202">
        <v>2175596</v>
      </c>
      <c r="H7" s="166">
        <f t="shared" si="0"/>
        <v>-38380</v>
      </c>
      <c r="I7" s="174">
        <f t="shared" si="1"/>
        <v>3642665</v>
      </c>
    </row>
    <row r="8" spans="1:9">
      <c r="A8" s="199" t="s">
        <v>151</v>
      </c>
      <c r="B8" s="167"/>
      <c r="C8" s="173">
        <v>1847</v>
      </c>
      <c r="D8" s="165"/>
      <c r="E8" s="202">
        <v>114910188</v>
      </c>
      <c r="F8" s="202">
        <v>-66279157</v>
      </c>
      <c r="G8" s="202">
        <v>67559516</v>
      </c>
      <c r="H8" s="166">
        <f t="shared" si="0"/>
        <v>1280359</v>
      </c>
      <c r="I8" s="174">
        <f t="shared" si="1"/>
        <v>116190547</v>
      </c>
    </row>
    <row r="9" spans="1:9">
      <c r="A9" s="199" t="s">
        <v>152</v>
      </c>
      <c r="B9" s="167"/>
      <c r="C9" s="173">
        <v>54</v>
      </c>
      <c r="D9" s="165"/>
      <c r="E9" s="202">
        <v>3384920</v>
      </c>
      <c r="F9" s="202">
        <v>-1233101</v>
      </c>
      <c r="G9" s="202">
        <v>2001549</v>
      </c>
      <c r="H9" s="166">
        <f t="shared" si="0"/>
        <v>768448</v>
      </c>
      <c r="I9" s="174">
        <f t="shared" si="1"/>
        <v>4153368</v>
      </c>
    </row>
    <row r="10" spans="1:9">
      <c r="A10" s="199" t="s">
        <v>153</v>
      </c>
      <c r="B10" s="167"/>
      <c r="C10" s="173">
        <v>20</v>
      </c>
      <c r="D10" s="165"/>
      <c r="E10" s="202">
        <f>55033539-E11</f>
        <v>54506886</v>
      </c>
      <c r="F10" s="202">
        <v>-3247263</v>
      </c>
      <c r="G10" s="202">
        <v>41610047</v>
      </c>
      <c r="H10" s="166">
        <f t="shared" si="0"/>
        <v>38362784</v>
      </c>
      <c r="I10" s="174">
        <f t="shared" si="1"/>
        <v>92869670</v>
      </c>
    </row>
    <row r="11" spans="1:9">
      <c r="A11" s="199" t="s">
        <v>208</v>
      </c>
      <c r="B11" s="167"/>
      <c r="C11" s="173"/>
      <c r="D11" s="165"/>
      <c r="E11" s="202">
        <v>526653</v>
      </c>
      <c r="F11" s="202">
        <v>0</v>
      </c>
      <c r="G11" s="202">
        <v>0</v>
      </c>
      <c r="H11" s="166">
        <f t="shared" si="0"/>
        <v>0</v>
      </c>
      <c r="I11" s="174">
        <f t="shared" si="1"/>
        <v>526653</v>
      </c>
    </row>
    <row r="12" spans="1:9">
      <c r="A12" s="199" t="s">
        <v>209</v>
      </c>
      <c r="B12" s="167"/>
      <c r="C12" s="173">
        <v>31</v>
      </c>
      <c r="D12" s="165"/>
      <c r="E12" s="202">
        <v>4066220</v>
      </c>
      <c r="F12" s="202">
        <v>0</v>
      </c>
      <c r="G12" s="202">
        <v>0</v>
      </c>
      <c r="H12" s="166">
        <f t="shared" si="0"/>
        <v>0</v>
      </c>
      <c r="I12" s="174">
        <f t="shared" si="1"/>
        <v>4066220</v>
      </c>
    </row>
    <row r="13" spans="1:9">
      <c r="A13" s="199" t="s">
        <v>154</v>
      </c>
      <c r="B13" s="167"/>
      <c r="C13" s="173">
        <v>1211</v>
      </c>
      <c r="D13" s="165"/>
      <c r="E13" s="202">
        <v>12450508</v>
      </c>
      <c r="F13" s="202">
        <v>-3503126</v>
      </c>
      <c r="G13" s="202">
        <v>7339012</v>
      </c>
      <c r="H13" s="166">
        <f t="shared" si="0"/>
        <v>3835886</v>
      </c>
      <c r="I13" s="174">
        <f t="shared" si="1"/>
        <v>16286394</v>
      </c>
    </row>
    <row r="14" spans="1:9">
      <c r="A14" s="199" t="s">
        <v>155</v>
      </c>
      <c r="B14" s="167"/>
      <c r="C14" s="173">
        <v>1133</v>
      </c>
      <c r="D14" s="165"/>
      <c r="E14" s="202">
        <v>956629</v>
      </c>
      <c r="F14" s="202">
        <v>-224200</v>
      </c>
      <c r="G14" s="202">
        <v>377103</v>
      </c>
      <c r="H14" s="166">
        <f t="shared" si="0"/>
        <v>152903</v>
      </c>
      <c r="I14" s="174">
        <f t="shared" si="1"/>
        <v>1109532</v>
      </c>
    </row>
    <row r="15" spans="1:9">
      <c r="A15" s="199" t="s">
        <v>210</v>
      </c>
      <c r="B15" s="167"/>
      <c r="C15" s="173">
        <v>413</v>
      </c>
      <c r="D15" s="165"/>
      <c r="E15" s="202">
        <v>1195074</v>
      </c>
      <c r="F15" s="202"/>
      <c r="G15" s="202"/>
      <c r="H15" s="166"/>
      <c r="I15" s="174">
        <f t="shared" si="1"/>
        <v>1195074</v>
      </c>
    </row>
    <row r="16" spans="1:9">
      <c r="A16" s="199" t="s">
        <v>211</v>
      </c>
      <c r="B16" s="167"/>
      <c r="C16" s="173"/>
      <c r="D16" s="165"/>
      <c r="E16" s="202">
        <v>465619</v>
      </c>
      <c r="F16" s="202"/>
      <c r="G16" s="202"/>
      <c r="H16" s="166">
        <f t="shared" si="0"/>
        <v>0</v>
      </c>
      <c r="I16" s="174">
        <f t="shared" si="1"/>
        <v>465619</v>
      </c>
    </row>
    <row r="17" spans="1:9">
      <c r="A17" s="199" t="s">
        <v>212</v>
      </c>
      <c r="B17" s="167"/>
      <c r="C17" s="173"/>
      <c r="D17" s="165"/>
      <c r="E17" s="202">
        <v>249290</v>
      </c>
      <c r="F17" s="202"/>
      <c r="G17" s="202"/>
      <c r="H17" s="166">
        <f t="shared" si="0"/>
        <v>0</v>
      </c>
      <c r="I17" s="174">
        <f t="shared" si="1"/>
        <v>249290</v>
      </c>
    </row>
    <row r="18" spans="1:9">
      <c r="A18" s="167"/>
      <c r="B18" s="167"/>
      <c r="C18" s="175">
        <f>SUM(C4:C17)</f>
        <v>244914</v>
      </c>
      <c r="D18" s="165"/>
      <c r="E18" s="175">
        <f t="shared" ref="E18:I18" si="2">SUM(E4:E17)</f>
        <v>393719619</v>
      </c>
      <c r="F18" s="175">
        <f t="shared" si="2"/>
        <v>-190230152</v>
      </c>
      <c r="G18" s="175">
        <f t="shared" si="2"/>
        <v>237645774</v>
      </c>
      <c r="H18" s="175">
        <f t="shared" si="2"/>
        <v>47415622</v>
      </c>
      <c r="I18" s="175">
        <f t="shared" si="2"/>
        <v>441135241</v>
      </c>
    </row>
    <row r="19" spans="1:9" ht="15" thickBot="1">
      <c r="A19" s="167"/>
      <c r="B19" s="167"/>
      <c r="C19" s="167"/>
      <c r="D19" s="165"/>
      <c r="E19" s="167"/>
      <c r="F19" s="167"/>
      <c r="G19" s="167"/>
      <c r="H19" s="165"/>
      <c r="I19" s="167"/>
    </row>
    <row r="20" spans="1:9">
      <c r="A20" s="167" t="s">
        <v>19</v>
      </c>
      <c r="B20" s="167"/>
      <c r="C20" s="176">
        <f>C4+C5</f>
        <v>208965</v>
      </c>
      <c r="D20" s="165"/>
      <c r="E20" s="177">
        <f>E4+E5</f>
        <v>154090137</v>
      </c>
      <c r="F20" s="177">
        <f t="shared" ref="F20:I20" si="3">F4+F5</f>
        <v>-88643117</v>
      </c>
      <c r="G20" s="177">
        <f t="shared" si="3"/>
        <v>91055955</v>
      </c>
      <c r="H20" s="177">
        <f t="shared" si="3"/>
        <v>2412838</v>
      </c>
      <c r="I20" s="176">
        <f t="shared" si="3"/>
        <v>156502975</v>
      </c>
    </row>
    <row r="21" spans="1:9">
      <c r="A21" s="167"/>
      <c r="B21" s="167"/>
      <c r="C21" s="178"/>
      <c r="D21" s="165"/>
      <c r="E21" s="167"/>
      <c r="F21" s="167"/>
      <c r="G21" s="167"/>
      <c r="H21" s="167"/>
      <c r="I21" s="178"/>
    </row>
    <row r="22" spans="1:9" ht="15" thickBot="1">
      <c r="A22" s="167" t="s">
        <v>213</v>
      </c>
      <c r="B22" s="167"/>
      <c r="C22" s="195">
        <f>SUM(C6:C9,C12:C14)</f>
        <v>35516</v>
      </c>
      <c r="D22" s="165"/>
      <c r="E22" s="196">
        <f>SUM(E6:E9,E12:E14)</f>
        <v>182685960</v>
      </c>
      <c r="F22" s="196">
        <f t="shared" ref="F22:H22" si="4">SUM(F6:F9,F12:F14)</f>
        <v>-98339772</v>
      </c>
      <c r="G22" s="196">
        <f t="shared" si="4"/>
        <v>104979772</v>
      </c>
      <c r="H22" s="196">
        <f t="shared" si="4"/>
        <v>6640000</v>
      </c>
      <c r="I22" s="195">
        <f>SUM(I6:I9,I12:I14)</f>
        <v>189325960</v>
      </c>
    </row>
    <row r="23" spans="1:9">
      <c r="A23" s="167"/>
      <c r="B23" s="167"/>
      <c r="C23" s="167"/>
      <c r="D23" s="167"/>
      <c r="E23" s="167"/>
      <c r="F23" s="165"/>
      <c r="G23" s="165"/>
      <c r="H23" s="165"/>
      <c r="I23" s="165"/>
    </row>
    <row r="24" spans="1:9" ht="40.200000000000003">
      <c r="A24" s="168"/>
      <c r="B24" s="179"/>
      <c r="C24" s="189" t="s">
        <v>214</v>
      </c>
      <c r="D24" s="189" t="s">
        <v>215</v>
      </c>
      <c r="E24" s="171" t="s">
        <v>216</v>
      </c>
      <c r="F24" s="171" t="s">
        <v>217</v>
      </c>
      <c r="G24" s="171" t="s">
        <v>218</v>
      </c>
      <c r="H24" s="171" t="s">
        <v>219</v>
      </c>
      <c r="I24" s="171" t="s">
        <v>220</v>
      </c>
    </row>
    <row r="25" spans="1:9">
      <c r="A25" s="167"/>
      <c r="B25" s="167"/>
      <c r="C25" s="200"/>
      <c r="D25" s="167"/>
      <c r="E25" s="167"/>
      <c r="F25" s="165"/>
      <c r="G25" s="165"/>
      <c r="H25" s="165"/>
      <c r="I25" s="165"/>
    </row>
    <row r="26" spans="1:9">
      <c r="A26" s="199" t="s">
        <v>148</v>
      </c>
      <c r="B26" s="167"/>
      <c r="C26" s="200">
        <v>1834520</v>
      </c>
      <c r="D26" s="200">
        <v>13708005.48</v>
      </c>
      <c r="E26" s="203">
        <v>-8112949</v>
      </c>
      <c r="F26" s="203">
        <v>8195145</v>
      </c>
      <c r="G26" s="191">
        <f>SUM(D26:F26)</f>
        <v>13790201.48</v>
      </c>
      <c r="H26" s="191">
        <f>-I63</f>
        <v>-3872.0081399999999</v>
      </c>
      <c r="I26" s="191">
        <f>SUM(G26:H26)</f>
        <v>13786329.471860001</v>
      </c>
    </row>
    <row r="27" spans="1:9">
      <c r="A27" s="199" t="s">
        <v>207</v>
      </c>
      <c r="B27" s="167"/>
      <c r="C27" s="200">
        <v>4454</v>
      </c>
      <c r="D27" s="200">
        <v>35307.120000000003</v>
      </c>
      <c r="E27" s="203">
        <v>-13419</v>
      </c>
      <c r="F27" s="203">
        <v>13564</v>
      </c>
      <c r="G27" s="191">
        <f t="shared" ref="G27:G36" si="5">SUM(D27:F27)</f>
        <v>35452.120000000003</v>
      </c>
      <c r="H27" s="191">
        <f t="shared" ref="H27:H35" si="6">-I64</f>
        <v>235.29088000000004</v>
      </c>
      <c r="I27" s="191">
        <f t="shared" ref="I27:I36" si="7">SUM(G27:H27)</f>
        <v>35687.410880000003</v>
      </c>
    </row>
    <row r="28" spans="1:9">
      <c r="A28" s="199" t="s">
        <v>149</v>
      </c>
      <c r="B28" s="167"/>
      <c r="C28" s="200">
        <v>410640.23</v>
      </c>
      <c r="D28" s="200">
        <v>5086807.6500000004</v>
      </c>
      <c r="E28" s="203">
        <v>-2910925</v>
      </c>
      <c r="F28" s="203">
        <v>2962559</v>
      </c>
      <c r="G28" s="191">
        <f t="shared" si="5"/>
        <v>5138441.6500000004</v>
      </c>
      <c r="H28" s="191">
        <f t="shared" si="6"/>
        <v>-1922.3520000000003</v>
      </c>
      <c r="I28" s="191">
        <f t="shared" si="7"/>
        <v>5136519.2980000004</v>
      </c>
    </row>
    <row r="29" spans="1:9">
      <c r="A29" s="199" t="s">
        <v>150</v>
      </c>
      <c r="B29" s="167"/>
      <c r="C29" s="200">
        <v>163799.45000000001</v>
      </c>
      <c r="D29" s="200">
        <v>570801.46</v>
      </c>
      <c r="E29" s="203">
        <v>-336408</v>
      </c>
      <c r="F29" s="203">
        <v>333254</v>
      </c>
      <c r="G29" s="191">
        <f t="shared" si="5"/>
        <v>567647.46</v>
      </c>
      <c r="H29" s="191">
        <f t="shared" si="6"/>
        <v>104.7774</v>
      </c>
      <c r="I29" s="191">
        <f t="shared" si="7"/>
        <v>567752.23739999998</v>
      </c>
    </row>
    <row r="30" spans="1:9">
      <c r="A30" s="199" t="s">
        <v>151</v>
      </c>
      <c r="B30" s="167"/>
      <c r="C30" s="200">
        <v>926500.01</v>
      </c>
      <c r="D30" s="200">
        <v>10420099.33</v>
      </c>
      <c r="E30" s="203">
        <v>-5191509</v>
      </c>
      <c r="F30" s="203">
        <v>5365915</v>
      </c>
      <c r="G30" s="191">
        <f t="shared" si="5"/>
        <v>10594505.33</v>
      </c>
      <c r="H30" s="191">
        <f t="shared" si="6"/>
        <v>-2522.3072299999999</v>
      </c>
      <c r="I30" s="191">
        <f t="shared" si="7"/>
        <v>10591983.022770001</v>
      </c>
    </row>
    <row r="31" spans="1:9">
      <c r="A31" s="199" t="s">
        <v>152</v>
      </c>
      <c r="B31" s="167"/>
      <c r="C31" s="200">
        <v>27400</v>
      </c>
      <c r="D31" s="200">
        <v>298978.13</v>
      </c>
      <c r="E31" s="203">
        <v>-102857</v>
      </c>
      <c r="F31" s="203">
        <v>160035</v>
      </c>
      <c r="G31" s="191">
        <f t="shared" si="5"/>
        <v>356156.13</v>
      </c>
      <c r="H31" s="191">
        <f t="shared" si="6"/>
        <v>-1306.3615999999997</v>
      </c>
      <c r="I31" s="191">
        <f t="shared" si="7"/>
        <v>354849.7684</v>
      </c>
    </row>
    <row r="32" spans="1:9">
      <c r="A32" s="199" t="s">
        <v>153</v>
      </c>
      <c r="B32" s="167"/>
      <c r="C32" s="200">
        <v>420000</v>
      </c>
      <c r="D32" s="200">
        <f>3491743.03</f>
        <v>3491743.03</v>
      </c>
      <c r="E32" s="203">
        <v>-199287</v>
      </c>
      <c r="F32" s="203">
        <v>2155719</v>
      </c>
      <c r="G32" s="191">
        <f t="shared" si="5"/>
        <v>5448175.0299999993</v>
      </c>
      <c r="H32" s="191">
        <f t="shared" si="6"/>
        <v>-33375.622080000001</v>
      </c>
      <c r="I32" s="191">
        <f t="shared" si="7"/>
        <v>5414799.4079199992</v>
      </c>
    </row>
    <row r="33" spans="1:9">
      <c r="A33" s="199" t="s">
        <v>209</v>
      </c>
      <c r="B33" s="167"/>
      <c r="C33" s="200">
        <v>558</v>
      </c>
      <c r="D33" s="200">
        <v>278037.40000000002</v>
      </c>
      <c r="E33" s="203">
        <v>0</v>
      </c>
      <c r="F33" s="203">
        <v>0</v>
      </c>
      <c r="G33" s="191">
        <f t="shared" si="5"/>
        <v>278037.40000000002</v>
      </c>
      <c r="H33" s="191">
        <f t="shared" si="6"/>
        <v>0</v>
      </c>
      <c r="I33" s="191">
        <f t="shared" si="7"/>
        <v>278037.40000000002</v>
      </c>
    </row>
    <row r="34" spans="1:9">
      <c r="A34" s="199" t="s">
        <v>154</v>
      </c>
      <c r="B34" s="167"/>
      <c r="C34" s="200">
        <v>21996</v>
      </c>
      <c r="D34" s="200">
        <v>1014448.29</v>
      </c>
      <c r="E34" s="203">
        <v>-301166</v>
      </c>
      <c r="F34" s="203">
        <v>614698</v>
      </c>
      <c r="G34" s="191">
        <f t="shared" si="5"/>
        <v>1327980.29</v>
      </c>
      <c r="H34" s="191">
        <f t="shared" si="6"/>
        <v>-6137.4175999999998</v>
      </c>
      <c r="I34" s="191">
        <f t="shared" si="7"/>
        <v>1321842.8724</v>
      </c>
    </row>
    <row r="35" spans="1:9">
      <c r="A35" s="199" t="s">
        <v>155</v>
      </c>
      <c r="B35" s="167"/>
      <c r="C35" s="200">
        <v>21708</v>
      </c>
      <c r="D35" s="200">
        <v>102367.07</v>
      </c>
      <c r="E35" s="203">
        <v>-29684</v>
      </c>
      <c r="F35" s="203">
        <v>41713</v>
      </c>
      <c r="G35" s="191">
        <f t="shared" si="5"/>
        <v>114396.07</v>
      </c>
      <c r="H35" s="191">
        <f t="shared" si="6"/>
        <v>-203.36098999999999</v>
      </c>
      <c r="I35" s="191">
        <f t="shared" si="7"/>
        <v>114192.70901000001</v>
      </c>
    </row>
    <row r="36" spans="1:9">
      <c r="A36" s="199" t="s">
        <v>221</v>
      </c>
      <c r="B36" s="167"/>
      <c r="C36" s="191"/>
      <c r="D36" s="200">
        <v>571559.25</v>
      </c>
      <c r="E36" s="200"/>
      <c r="F36" s="200"/>
      <c r="G36" s="191">
        <f t="shared" si="5"/>
        <v>571559.25</v>
      </c>
      <c r="H36" s="191"/>
      <c r="I36" s="191">
        <f t="shared" si="7"/>
        <v>571559.25</v>
      </c>
    </row>
    <row r="37" spans="1:9">
      <c r="A37" s="199" t="s">
        <v>222</v>
      </c>
      <c r="B37" s="167"/>
      <c r="C37" s="186"/>
      <c r="D37" s="200">
        <v>700007.77</v>
      </c>
      <c r="E37" s="200"/>
      <c r="F37" s="200"/>
      <c r="G37" s="191"/>
      <c r="H37" s="191"/>
      <c r="I37" s="191"/>
    </row>
    <row r="38" spans="1:9">
      <c r="A38" s="199" t="s">
        <v>223</v>
      </c>
      <c r="B38" s="167"/>
      <c r="C38" s="186"/>
      <c r="D38" s="200">
        <v>1427505.23</v>
      </c>
      <c r="E38" s="200"/>
      <c r="F38" s="200"/>
      <c r="G38" s="191"/>
      <c r="H38" s="191"/>
      <c r="I38" s="191"/>
    </row>
    <row r="39" spans="1:9">
      <c r="A39" s="167"/>
      <c r="B39" s="167"/>
      <c r="C39" s="181">
        <f>SUM(C26:C38)</f>
        <v>3831575.6900000004</v>
      </c>
      <c r="D39" s="181">
        <f t="shared" ref="D39:I39" si="8">SUM(D26:D38)</f>
        <v>37705667.209999993</v>
      </c>
      <c r="E39" s="181">
        <f t="shared" si="8"/>
        <v>-17198204</v>
      </c>
      <c r="F39" s="181">
        <f t="shared" si="8"/>
        <v>19842602</v>
      </c>
      <c r="G39" s="181">
        <f t="shared" si="8"/>
        <v>38222552.209999993</v>
      </c>
      <c r="H39" s="181">
        <f t="shared" si="8"/>
        <v>-48999.361360000003</v>
      </c>
      <c r="I39" s="181">
        <f t="shared" si="8"/>
        <v>38173552.848639995</v>
      </c>
    </row>
    <row r="40" spans="1:9" ht="15" thickBot="1">
      <c r="A40" s="167"/>
      <c r="B40" s="167"/>
      <c r="C40" s="165"/>
      <c r="D40" s="182"/>
      <c r="E40" s="167"/>
      <c r="F40" s="167"/>
      <c r="G40" s="165"/>
      <c r="H40" s="165"/>
      <c r="I40" s="165"/>
    </row>
    <row r="41" spans="1:9">
      <c r="A41" s="167" t="s">
        <v>19</v>
      </c>
      <c r="B41" s="167"/>
      <c r="C41" s="184">
        <f>C26+C27</f>
        <v>1838974</v>
      </c>
      <c r="D41" s="183">
        <f t="shared" ref="D41:I41" si="9">D26+D27</f>
        <v>13743312.6</v>
      </c>
      <c r="E41" s="183">
        <f t="shared" si="9"/>
        <v>-8126368</v>
      </c>
      <c r="F41" s="183">
        <f t="shared" si="9"/>
        <v>8208709</v>
      </c>
      <c r="G41" s="183">
        <f t="shared" si="9"/>
        <v>13825653.6</v>
      </c>
      <c r="H41" s="183">
        <f t="shared" si="9"/>
        <v>-3636.7172599999999</v>
      </c>
      <c r="I41" s="184">
        <f t="shared" si="9"/>
        <v>13822016.88274</v>
      </c>
    </row>
    <row r="42" spans="1:9">
      <c r="A42" s="167"/>
      <c r="B42" s="167"/>
      <c r="C42" s="190"/>
      <c r="D42" s="183"/>
      <c r="E42" s="167"/>
      <c r="F42" s="167"/>
      <c r="G42" s="165"/>
      <c r="H42" s="165"/>
      <c r="I42" s="185"/>
    </row>
    <row r="43" spans="1:9" ht="15" thickBot="1">
      <c r="A43" s="167" t="s">
        <v>213</v>
      </c>
      <c r="B43" s="167"/>
      <c r="C43" s="193">
        <f>SUM(C28:C31,C33:C35)</f>
        <v>1572601.69</v>
      </c>
      <c r="D43" s="194">
        <f t="shared" ref="D43:I43" si="10">SUM(D28:D31,D33:D35)</f>
        <v>17771539.330000002</v>
      </c>
      <c r="E43" s="194">
        <f t="shared" si="10"/>
        <v>-8872549</v>
      </c>
      <c r="F43" s="194">
        <f t="shared" si="10"/>
        <v>9478174</v>
      </c>
      <c r="G43" s="194">
        <f t="shared" si="10"/>
        <v>18377164.330000002</v>
      </c>
      <c r="H43" s="194">
        <f t="shared" si="10"/>
        <v>-11987.022019999999</v>
      </c>
      <c r="I43" s="193">
        <f t="shared" si="10"/>
        <v>18365177.307980005</v>
      </c>
    </row>
    <row r="44" spans="1:9">
      <c r="A44" s="167"/>
      <c r="B44" s="167"/>
      <c r="C44" s="167"/>
      <c r="D44" s="165"/>
      <c r="E44" s="165"/>
      <c r="F44" s="165"/>
      <c r="G44" s="165"/>
      <c r="H44" s="165"/>
      <c r="I44" s="165"/>
    </row>
    <row r="45" spans="1:9">
      <c r="A45" s="172"/>
      <c r="B45" s="165"/>
      <c r="C45" s="165"/>
      <c r="D45" s="167"/>
      <c r="E45" s="105"/>
      <c r="F45" s="165"/>
      <c r="G45" s="165"/>
      <c r="H45" s="165"/>
      <c r="I45" s="105"/>
    </row>
    <row r="46" spans="1:9">
      <c r="A46" s="165"/>
      <c r="B46" s="165"/>
      <c r="C46" s="188">
        <v>42309</v>
      </c>
      <c r="D46" s="188">
        <v>42278</v>
      </c>
      <c r="E46" s="188">
        <v>42468</v>
      </c>
      <c r="F46" s="164">
        <v>42380</v>
      </c>
      <c r="G46" s="164">
        <v>42380</v>
      </c>
      <c r="H46" s="192">
        <v>42005</v>
      </c>
      <c r="I46" s="188"/>
    </row>
    <row r="47" spans="1:9" ht="27">
      <c r="A47" s="197" t="s">
        <v>224</v>
      </c>
      <c r="B47" s="169"/>
      <c r="C47" s="180" t="s">
        <v>225</v>
      </c>
      <c r="D47" s="180" t="s">
        <v>226</v>
      </c>
      <c r="E47" s="180" t="s">
        <v>227</v>
      </c>
      <c r="F47" s="180" t="s">
        <v>228</v>
      </c>
      <c r="G47" s="180" t="s">
        <v>229</v>
      </c>
      <c r="H47" s="180" t="s">
        <v>230</v>
      </c>
      <c r="I47" s="180"/>
    </row>
    <row r="48" spans="1:9">
      <c r="A48" s="199" t="s">
        <v>148</v>
      </c>
      <c r="B48" s="167"/>
      <c r="C48" s="187">
        <v>-2.7E-4</v>
      </c>
      <c r="D48" s="187"/>
      <c r="E48" s="187">
        <v>2.0100000000000001E-3</v>
      </c>
      <c r="F48" s="187">
        <v>9.1E-4</v>
      </c>
      <c r="G48" s="187">
        <v>0</v>
      </c>
      <c r="H48" s="187">
        <v>-1.0399999999999999E-3</v>
      </c>
      <c r="I48" s="187"/>
    </row>
    <row r="49" spans="1:9">
      <c r="A49" s="199" t="s">
        <v>207</v>
      </c>
      <c r="B49" s="167"/>
      <c r="C49" s="187">
        <v>-2.7E-4</v>
      </c>
      <c r="D49" s="187">
        <v>-3.1530000000000002E-2</v>
      </c>
      <c r="E49" s="187">
        <v>2.0100000000000001E-3</v>
      </c>
      <c r="F49" s="187">
        <v>9.1E-4</v>
      </c>
      <c r="G49" s="187">
        <v>0</v>
      </c>
      <c r="H49" s="187">
        <v>-1.0399999999999999E-3</v>
      </c>
      <c r="I49" s="187"/>
    </row>
    <row r="50" spans="1:9">
      <c r="A50" s="199" t="s">
        <v>149</v>
      </c>
      <c r="B50" s="167"/>
      <c r="C50" s="187">
        <v>0</v>
      </c>
      <c r="D50" s="187"/>
      <c r="E50" s="187">
        <v>2.7200000000000002E-3</v>
      </c>
      <c r="F50" s="187">
        <v>1.32E-3</v>
      </c>
      <c r="G50" s="187">
        <v>0</v>
      </c>
      <c r="H50" s="187">
        <v>-1.0399999999999999E-3</v>
      </c>
      <c r="I50" s="187"/>
    </row>
    <row r="51" spans="1:9">
      <c r="A51" s="199" t="s">
        <v>150</v>
      </c>
      <c r="B51" s="167"/>
      <c r="C51" s="187">
        <v>-2.7E-4</v>
      </c>
      <c r="D51" s="187"/>
      <c r="E51" s="187">
        <v>2.7200000000000002E-3</v>
      </c>
      <c r="F51" s="187">
        <v>1.32E-3</v>
      </c>
      <c r="G51" s="187">
        <v>0</v>
      </c>
      <c r="H51" s="187">
        <v>-1.0399999999999999E-3</v>
      </c>
      <c r="I51" s="187"/>
    </row>
    <row r="52" spans="1:9">
      <c r="A52" s="199" t="s">
        <v>151</v>
      </c>
      <c r="B52" s="167"/>
      <c r="C52" s="187">
        <v>0</v>
      </c>
      <c r="D52" s="187"/>
      <c r="E52" s="187">
        <v>2.0799999999999998E-3</v>
      </c>
      <c r="F52" s="187">
        <v>9.5E-4</v>
      </c>
      <c r="G52" s="187">
        <v>0</v>
      </c>
      <c r="H52" s="187">
        <v>-1.06E-3</v>
      </c>
      <c r="I52" s="187"/>
    </row>
    <row r="53" spans="1:9">
      <c r="A53" s="199" t="s">
        <v>152</v>
      </c>
      <c r="B53" s="167"/>
      <c r="C53" s="187">
        <v>-2.7E-4</v>
      </c>
      <c r="D53" s="187"/>
      <c r="E53" s="187">
        <v>2.0799999999999998E-3</v>
      </c>
      <c r="F53" s="187">
        <v>9.5E-4</v>
      </c>
      <c r="G53" s="187">
        <v>0</v>
      </c>
      <c r="H53" s="187">
        <v>-1.06E-3</v>
      </c>
      <c r="I53" s="187"/>
    </row>
    <row r="54" spans="1:9">
      <c r="A54" s="199" t="s">
        <v>153</v>
      </c>
      <c r="B54" s="167"/>
      <c r="C54" s="187">
        <v>0</v>
      </c>
      <c r="D54" s="187"/>
      <c r="E54" s="187">
        <v>1.2899999999999999E-3</v>
      </c>
      <c r="F54" s="187">
        <v>5.9999999999999995E-4</v>
      </c>
      <c r="G54" s="187">
        <v>0</v>
      </c>
      <c r="H54" s="187">
        <v>-1.0200000000000001E-3</v>
      </c>
      <c r="I54" s="187"/>
    </row>
    <row r="55" spans="1:9">
      <c r="A55" s="199" t="s">
        <v>208</v>
      </c>
      <c r="B55" s="167"/>
      <c r="C55" s="187">
        <v>0</v>
      </c>
      <c r="D55" s="187"/>
      <c r="E55" s="187">
        <v>1.2899999999999999E-3</v>
      </c>
      <c r="F55" s="187">
        <v>0</v>
      </c>
      <c r="G55" s="187">
        <v>0</v>
      </c>
      <c r="H55" s="187">
        <v>-1.0200000000000001E-3</v>
      </c>
      <c r="I55" s="187"/>
    </row>
    <row r="56" spans="1:9">
      <c r="A56" s="199" t="s">
        <v>209</v>
      </c>
      <c r="B56" s="167"/>
      <c r="C56" s="187">
        <v>0</v>
      </c>
      <c r="D56" s="187"/>
      <c r="E56" s="187">
        <v>1.9E-3</v>
      </c>
      <c r="F56" s="187">
        <v>8.3000000000000001E-4</v>
      </c>
      <c r="G56" s="187">
        <v>0</v>
      </c>
      <c r="H56" s="187">
        <v>-1.1299999999999999E-3</v>
      </c>
      <c r="I56" s="187"/>
    </row>
    <row r="57" spans="1:9">
      <c r="A57" s="199" t="s">
        <v>154</v>
      </c>
      <c r="B57" s="167"/>
      <c r="C57" s="187">
        <v>0</v>
      </c>
      <c r="D57" s="187"/>
      <c r="E57" s="187">
        <v>1.9E-3</v>
      </c>
      <c r="F57" s="187">
        <v>8.3000000000000001E-4</v>
      </c>
      <c r="G57" s="187">
        <v>0</v>
      </c>
      <c r="H57" s="187">
        <v>-1.1299999999999999E-3</v>
      </c>
      <c r="I57" s="187"/>
    </row>
    <row r="58" spans="1:9">
      <c r="A58" s="199" t="s">
        <v>155</v>
      </c>
      <c r="B58" s="167"/>
      <c r="C58" s="187">
        <v>-2.7E-4</v>
      </c>
      <c r="D58" s="187"/>
      <c r="E58" s="187">
        <v>1.9E-3</v>
      </c>
      <c r="F58" s="187">
        <v>8.3000000000000001E-4</v>
      </c>
      <c r="G58" s="187">
        <v>0</v>
      </c>
      <c r="H58" s="187">
        <v>-1.1299999999999999E-3</v>
      </c>
      <c r="I58" s="187"/>
    </row>
    <row r="59" spans="1:9" ht="14.4" customHeight="1">
      <c r="A59" s="199" t="s">
        <v>221</v>
      </c>
      <c r="B59" s="167"/>
      <c r="C59" s="187"/>
      <c r="D59" s="187"/>
      <c r="E59" s="233" t="s">
        <v>244</v>
      </c>
      <c r="F59" s="233" t="s">
        <v>241</v>
      </c>
      <c r="G59" s="187">
        <v>0</v>
      </c>
      <c r="H59" s="187">
        <v>-1.0499999999999999E-3</v>
      </c>
      <c r="I59" s="233"/>
    </row>
    <row r="60" spans="1:9">
      <c r="A60" s="199" t="s">
        <v>212</v>
      </c>
      <c r="B60" s="167"/>
      <c r="C60" s="187">
        <v>-2.7E-4</v>
      </c>
      <c r="D60" s="187"/>
      <c r="E60" s="233"/>
      <c r="F60" s="233"/>
      <c r="G60" s="187">
        <v>0</v>
      </c>
      <c r="H60" s="187">
        <v>-1.0499999999999999E-3</v>
      </c>
      <c r="I60" s="233"/>
    </row>
    <row r="61" spans="1:9">
      <c r="A61" s="165"/>
      <c r="B61" s="165"/>
      <c r="C61" s="165"/>
      <c r="D61" s="167"/>
      <c r="E61" s="165"/>
      <c r="F61" s="165"/>
      <c r="G61" s="165"/>
      <c r="H61" s="165"/>
      <c r="I61" s="165"/>
    </row>
    <row r="62" spans="1:9" ht="27">
      <c r="A62" s="197" t="s">
        <v>233</v>
      </c>
      <c r="B62" s="169"/>
      <c r="C62" s="189" t="s">
        <v>240</v>
      </c>
      <c r="D62" s="189" t="s">
        <v>234</v>
      </c>
      <c r="E62" s="189" t="s">
        <v>235</v>
      </c>
      <c r="F62" s="189" t="s">
        <v>236</v>
      </c>
      <c r="G62" s="189" t="s">
        <v>237</v>
      </c>
      <c r="H62" s="189" t="s">
        <v>238</v>
      </c>
      <c r="I62" s="189" t="s">
        <v>239</v>
      </c>
    </row>
    <row r="63" spans="1:9">
      <c r="A63" s="199" t="s">
        <v>148</v>
      </c>
      <c r="B63" s="165"/>
      <c r="C63" s="183">
        <f t="shared" ref="C63:H68" si="11">$H4*C48</f>
        <v>-649.34298000000001</v>
      </c>
      <c r="D63" s="183">
        <f t="shared" si="11"/>
        <v>0</v>
      </c>
      <c r="E63" s="183">
        <f>$H4*E48</f>
        <v>4833.9977399999998</v>
      </c>
      <c r="F63" s="183">
        <f>$H4*F48</f>
        <v>2188.5263399999999</v>
      </c>
      <c r="G63" s="183">
        <f t="shared" ref="G63" si="12">$H4*G48</f>
        <v>0</v>
      </c>
      <c r="H63" s="183">
        <f t="shared" si="11"/>
        <v>-2501.1729599999999</v>
      </c>
      <c r="I63" s="183">
        <f>SUM(C63:H63)</f>
        <v>3872.0081399999999</v>
      </c>
    </row>
    <row r="64" spans="1:9">
      <c r="A64" s="199" t="s">
        <v>207</v>
      </c>
      <c r="B64" s="165"/>
      <c r="C64" s="183">
        <f t="shared" si="11"/>
        <v>-2.1232799999999998</v>
      </c>
      <c r="D64" s="183">
        <f t="shared" si="11"/>
        <v>-247.95192000000003</v>
      </c>
      <c r="E64" s="183">
        <f t="shared" si="11"/>
        <v>15.80664</v>
      </c>
      <c r="F64" s="183">
        <f t="shared" si="11"/>
        <v>7.1562400000000004</v>
      </c>
      <c r="G64" s="183">
        <f t="shared" si="11"/>
        <v>0</v>
      </c>
      <c r="H64" s="183">
        <f t="shared" si="11"/>
        <v>-8.1785599999999992</v>
      </c>
      <c r="I64" s="183">
        <f t="shared" ref="I64:I73" si="13">SUM(C64:H64)</f>
        <v>-235.29088000000004</v>
      </c>
    </row>
    <row r="65" spans="1:9">
      <c r="A65" s="199" t="s">
        <v>149</v>
      </c>
      <c r="B65" s="165"/>
      <c r="C65" s="183">
        <f t="shared" si="11"/>
        <v>0</v>
      </c>
      <c r="D65" s="183">
        <f t="shared" si="11"/>
        <v>0</v>
      </c>
      <c r="E65" s="183">
        <f t="shared" si="11"/>
        <v>1742.9324800000002</v>
      </c>
      <c r="F65" s="183">
        <f t="shared" si="11"/>
        <v>845.83488</v>
      </c>
      <c r="G65" s="183">
        <f t="shared" si="11"/>
        <v>0</v>
      </c>
      <c r="H65" s="183">
        <f t="shared" si="11"/>
        <v>-666.41535999999996</v>
      </c>
      <c r="I65" s="183">
        <f t="shared" si="13"/>
        <v>1922.3520000000003</v>
      </c>
    </row>
    <row r="66" spans="1:9">
      <c r="A66" s="199" t="s">
        <v>150</v>
      </c>
      <c r="B66" s="165"/>
      <c r="C66" s="183">
        <f t="shared" si="11"/>
        <v>10.3626</v>
      </c>
      <c r="D66" s="183">
        <f t="shared" si="11"/>
        <v>0</v>
      </c>
      <c r="E66" s="183">
        <f t="shared" si="11"/>
        <v>-104.39360000000001</v>
      </c>
      <c r="F66" s="183">
        <f t="shared" si="11"/>
        <v>-50.6616</v>
      </c>
      <c r="G66" s="183">
        <f t="shared" si="11"/>
        <v>0</v>
      </c>
      <c r="H66" s="183">
        <f t="shared" si="11"/>
        <v>39.915199999999999</v>
      </c>
      <c r="I66" s="183">
        <f t="shared" si="13"/>
        <v>-104.7774</v>
      </c>
    </row>
    <row r="67" spans="1:9">
      <c r="A67" s="199" t="s">
        <v>151</v>
      </c>
      <c r="B67" s="165"/>
      <c r="C67" s="183">
        <f t="shared" si="11"/>
        <v>0</v>
      </c>
      <c r="D67" s="183">
        <f t="shared" si="11"/>
        <v>0</v>
      </c>
      <c r="E67" s="183">
        <f t="shared" si="11"/>
        <v>2663.1467199999997</v>
      </c>
      <c r="F67" s="183">
        <f t="shared" si="11"/>
        <v>1216.34105</v>
      </c>
      <c r="G67" s="183">
        <f t="shared" si="11"/>
        <v>0</v>
      </c>
      <c r="H67" s="183">
        <f t="shared" si="11"/>
        <v>-1357.1805399999998</v>
      </c>
      <c r="I67" s="183">
        <f t="shared" si="13"/>
        <v>2522.3072299999999</v>
      </c>
    </row>
    <row r="68" spans="1:9">
      <c r="A68" s="199" t="s">
        <v>152</v>
      </c>
      <c r="B68" s="165"/>
      <c r="C68" s="183">
        <f t="shared" si="11"/>
        <v>-207.48096000000001</v>
      </c>
      <c r="D68" s="183">
        <f t="shared" si="11"/>
        <v>0</v>
      </c>
      <c r="E68" s="183">
        <f t="shared" si="11"/>
        <v>1598.3718399999998</v>
      </c>
      <c r="F68" s="183">
        <f t="shared" si="11"/>
        <v>730.02560000000005</v>
      </c>
      <c r="G68" s="183">
        <f t="shared" si="11"/>
        <v>0</v>
      </c>
      <c r="H68" s="183">
        <f t="shared" si="11"/>
        <v>-814.55488000000003</v>
      </c>
      <c r="I68" s="183">
        <f t="shared" si="13"/>
        <v>1306.3615999999997</v>
      </c>
    </row>
    <row r="69" spans="1:9">
      <c r="A69" s="199" t="s">
        <v>153</v>
      </c>
      <c r="B69" s="165"/>
      <c r="C69" s="183">
        <f t="shared" ref="C69:G69" si="14">$H10*C54+$H11*C55</f>
        <v>0</v>
      </c>
      <c r="D69" s="183">
        <f t="shared" si="14"/>
        <v>0</v>
      </c>
      <c r="E69" s="183">
        <f t="shared" si="14"/>
        <v>49487.99136</v>
      </c>
      <c r="F69" s="183">
        <f t="shared" si="14"/>
        <v>23017.670399999999</v>
      </c>
      <c r="G69" s="183">
        <f t="shared" si="14"/>
        <v>0</v>
      </c>
      <c r="H69" s="183">
        <f>$H10*H54+$H11*H55</f>
        <v>-39130.039680000002</v>
      </c>
      <c r="I69" s="183">
        <f t="shared" si="13"/>
        <v>33375.622080000001</v>
      </c>
    </row>
    <row r="70" spans="1:9">
      <c r="A70" s="199" t="s">
        <v>209</v>
      </c>
      <c r="B70" s="165"/>
      <c r="C70" s="183">
        <f t="shared" ref="C70:H72" si="15">$H12*C56</f>
        <v>0</v>
      </c>
      <c r="D70" s="183">
        <f t="shared" si="15"/>
        <v>0</v>
      </c>
      <c r="E70" s="183">
        <f t="shared" si="15"/>
        <v>0</v>
      </c>
      <c r="F70" s="183">
        <f t="shared" si="15"/>
        <v>0</v>
      </c>
      <c r="G70" s="183">
        <f t="shared" si="15"/>
        <v>0</v>
      </c>
      <c r="H70" s="183">
        <f t="shared" si="15"/>
        <v>0</v>
      </c>
      <c r="I70" s="183">
        <f t="shared" si="13"/>
        <v>0</v>
      </c>
    </row>
    <row r="71" spans="1:9">
      <c r="A71" s="199" t="s">
        <v>154</v>
      </c>
      <c r="B71" s="165"/>
      <c r="C71" s="183">
        <f t="shared" si="15"/>
        <v>0</v>
      </c>
      <c r="D71" s="183">
        <f t="shared" si="15"/>
        <v>0</v>
      </c>
      <c r="E71" s="183">
        <f t="shared" si="15"/>
        <v>7288.1833999999999</v>
      </c>
      <c r="F71" s="183">
        <f t="shared" si="15"/>
        <v>3183.7853800000003</v>
      </c>
      <c r="G71" s="183">
        <f t="shared" si="15"/>
        <v>0</v>
      </c>
      <c r="H71" s="183">
        <f t="shared" si="15"/>
        <v>-4334.5511799999995</v>
      </c>
      <c r="I71" s="183">
        <f t="shared" si="13"/>
        <v>6137.4175999999998</v>
      </c>
    </row>
    <row r="72" spans="1:9">
      <c r="A72" s="199" t="s">
        <v>155</v>
      </c>
      <c r="B72" s="165"/>
      <c r="C72" s="183">
        <f t="shared" si="15"/>
        <v>-41.283810000000003</v>
      </c>
      <c r="D72" s="183">
        <f t="shared" si="15"/>
        <v>0</v>
      </c>
      <c r="E72" s="183">
        <f t="shared" si="15"/>
        <v>290.51569999999998</v>
      </c>
      <c r="F72" s="183">
        <f t="shared" si="15"/>
        <v>126.90949000000001</v>
      </c>
      <c r="G72" s="183">
        <f t="shared" si="15"/>
        <v>0</v>
      </c>
      <c r="H72" s="183">
        <f t="shared" si="15"/>
        <v>-172.78038999999998</v>
      </c>
      <c r="I72" s="183">
        <f t="shared" si="13"/>
        <v>203.36098999999999</v>
      </c>
    </row>
    <row r="73" spans="1:9">
      <c r="A73" s="199" t="s">
        <v>221</v>
      </c>
      <c r="B73" s="165"/>
      <c r="C73" s="183">
        <f>($H15+$H16+$H17)*C59</f>
        <v>0</v>
      </c>
      <c r="D73" s="183">
        <f>($H15+$H16+$H17)*D59</f>
        <v>0</v>
      </c>
      <c r="E73" s="203">
        <v>0</v>
      </c>
      <c r="F73" s="203">
        <v>0</v>
      </c>
      <c r="G73" s="203">
        <v>0</v>
      </c>
      <c r="H73" s="183">
        <f>($H15+$H16+$H17)*H59</f>
        <v>0</v>
      </c>
      <c r="I73" s="183">
        <f t="shared" si="13"/>
        <v>0</v>
      </c>
    </row>
    <row r="74" spans="1:9">
      <c r="A74" s="172"/>
      <c r="B74" s="165"/>
      <c r="C74" s="198">
        <f>SUM(C63:C73)</f>
        <v>-889.86842999999999</v>
      </c>
      <c r="D74" s="198">
        <f t="shared" ref="D74:I74" si="16">SUM(D63:D73)</f>
        <v>-247.95192000000003</v>
      </c>
      <c r="E74" s="198">
        <f t="shared" si="16"/>
        <v>67816.552280000004</v>
      </c>
      <c r="F74" s="198">
        <f t="shared" si="16"/>
        <v>31265.587780000002</v>
      </c>
      <c r="G74" s="198">
        <f t="shared" si="16"/>
        <v>0</v>
      </c>
      <c r="H74" s="198">
        <f t="shared" si="16"/>
        <v>-48944.958350000001</v>
      </c>
      <c r="I74" s="198">
        <f t="shared" si="16"/>
        <v>48999.361360000003</v>
      </c>
    </row>
    <row r="75" spans="1:9">
      <c r="A75" s="165"/>
      <c r="B75" s="165"/>
      <c r="C75" s="165"/>
      <c r="D75" s="165"/>
      <c r="E75" s="165"/>
      <c r="F75" s="165"/>
      <c r="G75" s="165"/>
      <c r="H75" s="165"/>
      <c r="I75" s="165"/>
    </row>
    <row r="76" spans="1:9">
      <c r="A76" s="167" t="s">
        <v>19</v>
      </c>
      <c r="B76" s="167"/>
      <c r="C76" s="183">
        <f>C63+C64</f>
        <v>-651.46626000000003</v>
      </c>
      <c r="D76" s="183">
        <f t="shared" ref="D76:I76" si="17">D63+D64</f>
        <v>-247.95192000000003</v>
      </c>
      <c r="E76" s="183">
        <f t="shared" si="17"/>
        <v>4849.8043799999996</v>
      </c>
      <c r="F76" s="183">
        <f t="shared" si="17"/>
        <v>2195.6825799999997</v>
      </c>
      <c r="G76" s="183">
        <f t="shared" si="17"/>
        <v>0</v>
      </c>
      <c r="H76" s="183">
        <f t="shared" si="17"/>
        <v>-2509.3515199999997</v>
      </c>
      <c r="I76" s="183">
        <f t="shared" si="17"/>
        <v>3636.7172599999999</v>
      </c>
    </row>
    <row r="77" spans="1:9">
      <c r="A77" s="167"/>
      <c r="B77" s="167"/>
      <c r="C77" s="183"/>
      <c r="D77" s="183"/>
      <c r="E77" s="183"/>
      <c r="F77" s="183"/>
      <c r="G77" s="183"/>
      <c r="H77" s="183"/>
      <c r="I77" s="183"/>
    </row>
    <row r="78" spans="1:9">
      <c r="A78" s="167" t="s">
        <v>213</v>
      </c>
      <c r="B78" s="167"/>
      <c r="C78" s="194">
        <f>SUM(C65:C68,C70:C72)</f>
        <v>-238.40217000000001</v>
      </c>
      <c r="D78" s="194">
        <f t="shared" ref="D78:I78" si="18">SUM(D65:D68,D70:D72)</f>
        <v>0</v>
      </c>
      <c r="E78" s="194">
        <f t="shared" si="18"/>
        <v>13478.756539999998</v>
      </c>
      <c r="F78" s="194">
        <f t="shared" si="18"/>
        <v>6052.2348000000002</v>
      </c>
      <c r="G78" s="194">
        <f t="shared" si="18"/>
        <v>0</v>
      </c>
      <c r="H78" s="194">
        <f t="shared" si="18"/>
        <v>-7305.5671499999989</v>
      </c>
      <c r="I78" s="194">
        <f t="shared" si="18"/>
        <v>11987.022019999999</v>
      </c>
    </row>
  </sheetData>
  <mergeCells count="4">
    <mergeCell ref="A1:I1"/>
    <mergeCell ref="E59:E60"/>
    <mergeCell ref="F59:F60"/>
    <mergeCell ref="I59:I60"/>
  </mergeCells>
  <printOptions horizontalCentered="1"/>
  <pageMargins left="0.45" right="0.45" top="0.5" bottom="0.5" header="0.3" footer="0.3"/>
  <pageSetup scale="80" orientation="landscape" r:id="rId1"/>
  <headerFooter>
    <oddFooter>&amp;L&amp;F / &amp;A&amp;RPage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0.39997558519241921"/>
  </sheetPr>
  <dimension ref="A1:I78"/>
  <sheetViews>
    <sheetView workbookViewId="0">
      <selection sqref="A1:I1"/>
    </sheetView>
  </sheetViews>
  <sheetFormatPr defaultRowHeight="14.4"/>
  <cols>
    <col min="1" max="1" width="17.6640625" customWidth="1"/>
    <col min="3" max="3" width="17" customWidth="1"/>
    <col min="4" max="4" width="22" customWidth="1"/>
    <col min="5" max="5" width="17.33203125" customWidth="1"/>
    <col min="6" max="8" width="15.6640625" customWidth="1"/>
    <col min="9" max="9" width="21.33203125" customWidth="1"/>
  </cols>
  <sheetData>
    <row r="1" spans="1:9">
      <c r="A1" s="232" t="s">
        <v>201</v>
      </c>
      <c r="B1" s="232"/>
      <c r="C1" s="232"/>
      <c r="D1" s="232"/>
      <c r="E1" s="232"/>
      <c r="F1" s="232"/>
      <c r="G1" s="232"/>
      <c r="H1" s="232"/>
      <c r="I1" s="232"/>
    </row>
    <row r="2" spans="1:9" ht="19.2" customHeight="1">
      <c r="A2" s="168"/>
      <c r="B2" s="169"/>
      <c r="C2" s="170" t="s">
        <v>202</v>
      </c>
      <c r="D2" s="169"/>
      <c r="E2" s="170" t="s">
        <v>203</v>
      </c>
      <c r="F2" s="171" t="s">
        <v>204</v>
      </c>
      <c r="G2" s="171" t="s">
        <v>205</v>
      </c>
      <c r="H2" s="171" t="s">
        <v>106</v>
      </c>
      <c r="I2" s="171" t="s">
        <v>206</v>
      </c>
    </row>
    <row r="3" spans="1:9" ht="8.4" customHeight="1">
      <c r="A3" s="167"/>
      <c r="B3" s="167"/>
      <c r="C3" s="167"/>
      <c r="D3" s="165"/>
      <c r="E3" s="165"/>
      <c r="F3" s="165"/>
      <c r="G3" s="165"/>
      <c r="H3" s="165"/>
      <c r="I3" s="165"/>
    </row>
    <row r="4" spans="1:9">
      <c r="A4" s="199" t="s">
        <v>148</v>
      </c>
      <c r="B4" s="167"/>
      <c r="C4" s="173">
        <v>208493</v>
      </c>
      <c r="D4" s="165"/>
      <c r="E4" s="202">
        <v>148102898</v>
      </c>
      <c r="F4" s="202">
        <v>-94459148</v>
      </c>
      <c r="G4" s="202">
        <v>88418917</v>
      </c>
      <c r="H4" s="166">
        <f>SUM(F4:G4)</f>
        <v>-6040231</v>
      </c>
      <c r="I4" s="174">
        <f>E4+H4</f>
        <v>142062667</v>
      </c>
    </row>
    <row r="5" spans="1:9">
      <c r="A5" s="199" t="s">
        <v>207</v>
      </c>
      <c r="B5" s="167"/>
      <c r="C5" s="173">
        <v>511</v>
      </c>
      <c r="D5" s="165"/>
      <c r="E5" s="202">
        <v>392754</v>
      </c>
      <c r="F5" s="202">
        <v>-249306</v>
      </c>
      <c r="G5" s="202">
        <v>224200</v>
      </c>
      <c r="H5" s="166">
        <f t="shared" ref="H5:H17" si="0">SUM(F5:G5)</f>
        <v>-25106</v>
      </c>
      <c r="I5" s="174">
        <f t="shared" ref="I5:I17" si="1">E5+H5</f>
        <v>367648</v>
      </c>
    </row>
    <row r="6" spans="1:9">
      <c r="A6" s="199" t="s">
        <v>149</v>
      </c>
      <c r="B6" s="167"/>
      <c r="C6" s="173">
        <v>22276</v>
      </c>
      <c r="D6" s="165"/>
      <c r="E6" s="202">
        <v>41743561</v>
      </c>
      <c r="F6" s="202">
        <v>-22936121</v>
      </c>
      <c r="G6" s="202">
        <v>24886212</v>
      </c>
      <c r="H6" s="166">
        <f t="shared" si="0"/>
        <v>1950091</v>
      </c>
      <c r="I6" s="174">
        <f t="shared" si="1"/>
        <v>43693652</v>
      </c>
    </row>
    <row r="7" spans="1:9">
      <c r="A7" s="199" t="s">
        <v>150</v>
      </c>
      <c r="B7" s="167"/>
      <c r="C7" s="173">
        <v>9027</v>
      </c>
      <c r="D7" s="165"/>
      <c r="E7" s="202">
        <v>3731707</v>
      </c>
      <c r="F7" s="202">
        <v>-2465356</v>
      </c>
      <c r="G7" s="202">
        <v>2213976</v>
      </c>
      <c r="H7" s="166">
        <f t="shared" si="0"/>
        <v>-251380</v>
      </c>
      <c r="I7" s="174">
        <f t="shared" si="1"/>
        <v>3480327</v>
      </c>
    </row>
    <row r="8" spans="1:9">
      <c r="A8" s="199" t="s">
        <v>151</v>
      </c>
      <c r="B8" s="167"/>
      <c r="C8" s="173">
        <v>1849</v>
      </c>
      <c r="D8" s="165"/>
      <c r="E8" s="202">
        <v>110568172</v>
      </c>
      <c r="F8" s="202">
        <v>-59445552</v>
      </c>
      <c r="G8" s="202">
        <v>66279157</v>
      </c>
      <c r="H8" s="166">
        <f t="shared" si="0"/>
        <v>6833605</v>
      </c>
      <c r="I8" s="174">
        <f t="shared" si="1"/>
        <v>117401777</v>
      </c>
    </row>
    <row r="9" spans="1:9">
      <c r="A9" s="199" t="s">
        <v>152</v>
      </c>
      <c r="B9" s="167"/>
      <c r="C9" s="173">
        <v>48</v>
      </c>
      <c r="D9" s="165"/>
      <c r="E9" s="202">
        <v>2058600</v>
      </c>
      <c r="F9" s="202">
        <v>-1301930</v>
      </c>
      <c r="G9" s="202">
        <v>1233101</v>
      </c>
      <c r="H9" s="166">
        <f t="shared" si="0"/>
        <v>-68829</v>
      </c>
      <c r="I9" s="174">
        <f t="shared" si="1"/>
        <v>1989771</v>
      </c>
    </row>
    <row r="10" spans="1:9">
      <c r="A10" s="199" t="s">
        <v>153</v>
      </c>
      <c r="B10" s="167"/>
      <c r="C10" s="173">
        <v>22</v>
      </c>
      <c r="D10" s="165"/>
      <c r="E10" s="202">
        <f>98986457-E11</f>
        <v>61120606</v>
      </c>
      <c r="F10" s="202">
        <v>-952096</v>
      </c>
      <c r="G10" s="202">
        <v>3247263</v>
      </c>
      <c r="H10" s="166">
        <f t="shared" si="0"/>
        <v>2295167</v>
      </c>
      <c r="I10" s="174">
        <f t="shared" si="1"/>
        <v>63415773</v>
      </c>
    </row>
    <row r="11" spans="1:9">
      <c r="A11" s="199" t="s">
        <v>208</v>
      </c>
      <c r="B11" s="167"/>
      <c r="C11" s="173"/>
      <c r="D11" s="165"/>
      <c r="E11" s="202">
        <v>37865851</v>
      </c>
      <c r="F11" s="202">
        <v>0</v>
      </c>
      <c r="G11" s="202">
        <v>0</v>
      </c>
      <c r="H11" s="166">
        <f t="shared" si="0"/>
        <v>0</v>
      </c>
      <c r="I11" s="174">
        <f t="shared" si="1"/>
        <v>37865851</v>
      </c>
    </row>
    <row r="12" spans="1:9">
      <c r="A12" s="199" t="s">
        <v>209</v>
      </c>
      <c r="B12" s="167"/>
      <c r="C12" s="173">
        <v>31</v>
      </c>
      <c r="D12" s="165"/>
      <c r="E12" s="202">
        <v>3043980</v>
      </c>
      <c r="F12" s="202">
        <v>0</v>
      </c>
      <c r="G12" s="202">
        <v>0</v>
      </c>
      <c r="H12" s="166">
        <f t="shared" si="0"/>
        <v>0</v>
      </c>
      <c r="I12" s="174">
        <f t="shared" si="1"/>
        <v>3043980</v>
      </c>
    </row>
    <row r="13" spans="1:9">
      <c r="A13" s="199" t="s">
        <v>154</v>
      </c>
      <c r="B13" s="167"/>
      <c r="C13" s="173">
        <v>1207</v>
      </c>
      <c r="D13" s="165"/>
      <c r="E13" s="202">
        <v>8201374</v>
      </c>
      <c r="F13" s="202">
        <v>-2354554</v>
      </c>
      <c r="G13" s="202">
        <v>3503126</v>
      </c>
      <c r="H13" s="166">
        <f t="shared" si="0"/>
        <v>1148572</v>
      </c>
      <c r="I13" s="174">
        <f t="shared" si="1"/>
        <v>9349946</v>
      </c>
    </row>
    <row r="14" spans="1:9">
      <c r="A14" s="199" t="s">
        <v>155</v>
      </c>
      <c r="B14" s="167"/>
      <c r="C14" s="173">
        <v>1220</v>
      </c>
      <c r="D14" s="165"/>
      <c r="E14" s="202">
        <v>581883</v>
      </c>
      <c r="F14" s="202">
        <v>-110803</v>
      </c>
      <c r="G14" s="202">
        <v>224200</v>
      </c>
      <c r="H14" s="166">
        <f t="shared" si="0"/>
        <v>113397</v>
      </c>
      <c r="I14" s="174">
        <f t="shared" si="1"/>
        <v>695280</v>
      </c>
    </row>
    <row r="15" spans="1:9">
      <c r="A15" s="199" t="s">
        <v>210</v>
      </c>
      <c r="B15" s="167"/>
      <c r="C15" s="173">
        <v>410</v>
      </c>
      <c r="D15" s="165"/>
      <c r="E15" s="202">
        <v>1257861</v>
      </c>
      <c r="F15" s="202"/>
      <c r="G15" s="202"/>
      <c r="H15" s="166"/>
      <c r="I15" s="174">
        <f t="shared" si="1"/>
        <v>1257861</v>
      </c>
    </row>
    <row r="16" spans="1:9">
      <c r="A16" s="199" t="s">
        <v>211</v>
      </c>
      <c r="B16" s="167"/>
      <c r="C16" s="173"/>
      <c r="D16" s="165"/>
      <c r="E16" s="202">
        <v>456487</v>
      </c>
      <c r="F16" s="202"/>
      <c r="G16" s="202"/>
      <c r="H16" s="166">
        <f t="shared" si="0"/>
        <v>0</v>
      </c>
      <c r="I16" s="174">
        <f t="shared" si="1"/>
        <v>456487</v>
      </c>
    </row>
    <row r="17" spans="1:9">
      <c r="A17" s="199" t="s">
        <v>212</v>
      </c>
      <c r="B17" s="167"/>
      <c r="C17" s="173"/>
      <c r="D17" s="165"/>
      <c r="E17" s="202">
        <v>244709</v>
      </c>
      <c r="F17" s="202"/>
      <c r="G17" s="202"/>
      <c r="H17" s="166">
        <f t="shared" si="0"/>
        <v>0</v>
      </c>
      <c r="I17" s="174">
        <f t="shared" si="1"/>
        <v>244709</v>
      </c>
    </row>
    <row r="18" spans="1:9">
      <c r="A18" s="167"/>
      <c r="B18" s="167"/>
      <c r="C18" s="175">
        <f>SUM(C4:C17)</f>
        <v>245094</v>
      </c>
      <c r="D18" s="165"/>
      <c r="E18" s="175">
        <f t="shared" ref="E18:I18" si="2">SUM(E4:E17)</f>
        <v>419370443</v>
      </c>
      <c r="F18" s="175">
        <f t="shared" si="2"/>
        <v>-184274866</v>
      </c>
      <c r="G18" s="175">
        <f t="shared" si="2"/>
        <v>190230152</v>
      </c>
      <c r="H18" s="175">
        <f t="shared" si="2"/>
        <v>5955286</v>
      </c>
      <c r="I18" s="175">
        <f t="shared" si="2"/>
        <v>425325729</v>
      </c>
    </row>
    <row r="19" spans="1:9" ht="9.6" customHeight="1" thickBot="1">
      <c r="A19" s="167"/>
      <c r="B19" s="167"/>
      <c r="C19" s="167"/>
      <c r="D19" s="165"/>
      <c r="E19" s="167"/>
      <c r="F19" s="167"/>
      <c r="G19" s="167"/>
      <c r="H19" s="165"/>
      <c r="I19" s="167"/>
    </row>
    <row r="20" spans="1:9">
      <c r="A20" s="167" t="s">
        <v>19</v>
      </c>
      <c r="B20" s="167"/>
      <c r="C20" s="176">
        <f>C4+C5</f>
        <v>209004</v>
      </c>
      <c r="D20" s="165"/>
      <c r="E20" s="177">
        <f>E4+E5</f>
        <v>148495652</v>
      </c>
      <c r="F20" s="177">
        <f t="shared" ref="F20:I20" si="3">F4+F5</f>
        <v>-94708454</v>
      </c>
      <c r="G20" s="177">
        <f t="shared" si="3"/>
        <v>88643117</v>
      </c>
      <c r="H20" s="177">
        <f t="shared" si="3"/>
        <v>-6065337</v>
      </c>
      <c r="I20" s="176">
        <f t="shared" si="3"/>
        <v>142430315</v>
      </c>
    </row>
    <row r="21" spans="1:9" ht="9.6" customHeight="1">
      <c r="A21" s="167"/>
      <c r="B21" s="167"/>
      <c r="C21" s="178"/>
      <c r="D21" s="165"/>
      <c r="E21" s="167"/>
      <c r="F21" s="167"/>
      <c r="G21" s="167"/>
      <c r="H21" s="167"/>
      <c r="I21" s="178"/>
    </row>
    <row r="22" spans="1:9" ht="15" thickBot="1">
      <c r="A22" s="167" t="s">
        <v>213</v>
      </c>
      <c r="B22" s="167"/>
      <c r="C22" s="195">
        <f>SUM(C6:C9,C12:C14)</f>
        <v>35658</v>
      </c>
      <c r="D22" s="165"/>
      <c r="E22" s="196">
        <f>SUM(E6:E9,E12:E14)</f>
        <v>169929277</v>
      </c>
      <c r="F22" s="196">
        <f t="shared" ref="F22:H22" si="4">SUM(F6:F9,F12:F14)</f>
        <v>-88614316</v>
      </c>
      <c r="G22" s="196">
        <f t="shared" si="4"/>
        <v>98339772</v>
      </c>
      <c r="H22" s="196">
        <f t="shared" si="4"/>
        <v>9725456</v>
      </c>
      <c r="I22" s="195">
        <f>SUM(I6:I9,I12:I14)</f>
        <v>179654733</v>
      </c>
    </row>
    <row r="23" spans="1:9" ht="8.4" customHeight="1">
      <c r="A23" s="167"/>
      <c r="B23" s="167"/>
      <c r="C23" s="167"/>
      <c r="D23" s="167"/>
      <c r="E23" s="167"/>
      <c r="F23" s="165"/>
      <c r="G23" s="165"/>
      <c r="H23" s="165"/>
      <c r="I23" s="165"/>
    </row>
    <row r="24" spans="1:9" ht="40.200000000000003">
      <c r="A24" s="168"/>
      <c r="B24" s="179"/>
      <c r="C24" s="189" t="s">
        <v>214</v>
      </c>
      <c r="D24" s="189" t="s">
        <v>215</v>
      </c>
      <c r="E24" s="171" t="s">
        <v>216</v>
      </c>
      <c r="F24" s="171" t="s">
        <v>217</v>
      </c>
      <c r="G24" s="171" t="s">
        <v>218</v>
      </c>
      <c r="H24" s="171" t="s">
        <v>219</v>
      </c>
      <c r="I24" s="171" t="s">
        <v>220</v>
      </c>
    </row>
    <row r="25" spans="1:9" ht="10.199999999999999" customHeight="1">
      <c r="A25" s="167"/>
      <c r="B25" s="167"/>
      <c r="C25" s="200"/>
      <c r="D25" s="167"/>
      <c r="E25" s="167"/>
      <c r="F25" s="165"/>
      <c r="G25" s="165"/>
      <c r="H25" s="165"/>
      <c r="I25" s="165"/>
    </row>
    <row r="26" spans="1:9">
      <c r="A26" s="199" t="s">
        <v>148</v>
      </c>
      <c r="B26" s="167"/>
      <c r="C26" s="200">
        <v>1826769</v>
      </c>
      <c r="D26" s="200">
        <v>13222631.939999999</v>
      </c>
      <c r="E26" s="203">
        <v>-8670084</v>
      </c>
      <c r="F26" s="203">
        <v>8112949</v>
      </c>
      <c r="G26" s="191">
        <f>SUM(D26:F26)</f>
        <v>12665496.939999999</v>
      </c>
      <c r="H26" s="191">
        <f>-I63</f>
        <v>9724.7719100000013</v>
      </c>
      <c r="I26" s="191">
        <f>SUM(G26:H26)</f>
        <v>12675221.71191</v>
      </c>
    </row>
    <row r="27" spans="1:9">
      <c r="A27" s="199" t="s">
        <v>207</v>
      </c>
      <c r="B27" s="167"/>
      <c r="C27" s="200">
        <v>4411.5</v>
      </c>
      <c r="D27" s="200">
        <v>34466.6</v>
      </c>
      <c r="E27" s="203">
        <v>-14688</v>
      </c>
      <c r="F27" s="203">
        <v>13419</v>
      </c>
      <c r="G27" s="191">
        <f t="shared" ref="G27:G36" si="5">SUM(D27:F27)</f>
        <v>33197.599999999999</v>
      </c>
      <c r="H27" s="191">
        <f t="shared" ref="H27:H35" si="6">-I64</f>
        <v>-751.1715200000001</v>
      </c>
      <c r="I27" s="191">
        <f t="shared" ref="I27:I36" si="7">SUM(G27:H27)</f>
        <v>32446.428479999999</v>
      </c>
    </row>
    <row r="28" spans="1:9">
      <c r="A28" s="199" t="s">
        <v>149</v>
      </c>
      <c r="B28" s="167"/>
      <c r="C28" s="200">
        <v>409223.95</v>
      </c>
      <c r="D28" s="200">
        <v>4939802.5599999996</v>
      </c>
      <c r="E28" s="203">
        <v>-2696532</v>
      </c>
      <c r="F28" s="203">
        <v>2910925</v>
      </c>
      <c r="G28" s="191">
        <f t="shared" si="5"/>
        <v>5154195.5599999996</v>
      </c>
      <c r="H28" s="191">
        <f t="shared" si="6"/>
        <v>-5850.273000000001</v>
      </c>
      <c r="I28" s="191">
        <f t="shared" si="7"/>
        <v>5148345.2869999995</v>
      </c>
    </row>
    <row r="29" spans="1:9">
      <c r="A29" s="199" t="s">
        <v>150</v>
      </c>
      <c r="B29" s="167"/>
      <c r="C29" s="200">
        <v>164537.04999999999</v>
      </c>
      <c r="D29" s="200">
        <v>578444.12</v>
      </c>
      <c r="E29" s="203">
        <v>-363620</v>
      </c>
      <c r="F29" s="203">
        <v>336408</v>
      </c>
      <c r="G29" s="191">
        <f t="shared" si="5"/>
        <v>551232.12</v>
      </c>
      <c r="H29" s="191">
        <f t="shared" si="6"/>
        <v>686.26739999999995</v>
      </c>
      <c r="I29" s="191">
        <f t="shared" si="7"/>
        <v>551918.38740000001</v>
      </c>
    </row>
    <row r="30" spans="1:9">
      <c r="A30" s="199" t="s">
        <v>151</v>
      </c>
      <c r="B30" s="167"/>
      <c r="C30" s="200">
        <v>924700</v>
      </c>
      <c r="D30" s="200">
        <v>10036845.01</v>
      </c>
      <c r="E30" s="203">
        <v>-4786800</v>
      </c>
      <c r="F30" s="203">
        <v>5191509</v>
      </c>
      <c r="G30" s="191">
        <f t="shared" si="5"/>
        <v>10441554.01</v>
      </c>
      <c r="H30" s="191">
        <f t="shared" si="6"/>
        <v>-13462.201849999998</v>
      </c>
      <c r="I30" s="191">
        <f t="shared" si="7"/>
        <v>10428091.808149999</v>
      </c>
    </row>
    <row r="31" spans="1:9">
      <c r="A31" s="199" t="s">
        <v>152</v>
      </c>
      <c r="B31" s="167"/>
      <c r="C31" s="200">
        <v>24000</v>
      </c>
      <c r="D31" s="200">
        <v>186962.11</v>
      </c>
      <c r="E31" s="203">
        <v>-108351</v>
      </c>
      <c r="F31" s="203">
        <v>102857</v>
      </c>
      <c r="G31" s="191">
        <f t="shared" si="5"/>
        <v>181468.11</v>
      </c>
      <c r="H31" s="191">
        <f t="shared" si="6"/>
        <v>117.00929999999998</v>
      </c>
      <c r="I31" s="191">
        <f t="shared" si="7"/>
        <v>181585.11929999999</v>
      </c>
    </row>
    <row r="32" spans="1:9">
      <c r="A32" s="199" t="s">
        <v>153</v>
      </c>
      <c r="B32" s="167"/>
      <c r="C32" s="200">
        <v>462000</v>
      </c>
      <c r="D32" s="200">
        <f>5835734.78-85089.6</f>
        <v>5750645.1800000006</v>
      </c>
      <c r="E32" s="203">
        <v>-71019</v>
      </c>
      <c r="F32" s="203">
        <v>199287</v>
      </c>
      <c r="G32" s="191">
        <f t="shared" si="5"/>
        <v>5878913.1800000006</v>
      </c>
      <c r="H32" s="191">
        <f t="shared" si="6"/>
        <v>-1996.79529</v>
      </c>
      <c r="I32" s="191">
        <f t="shared" si="7"/>
        <v>5876916.3847100008</v>
      </c>
    </row>
    <row r="33" spans="1:9">
      <c r="A33" s="199" t="s">
        <v>209</v>
      </c>
      <c r="B33" s="167"/>
      <c r="C33" s="200">
        <v>558</v>
      </c>
      <c r="D33" s="200">
        <v>208353.5</v>
      </c>
      <c r="E33" s="203">
        <v>0</v>
      </c>
      <c r="F33" s="203">
        <v>0</v>
      </c>
      <c r="G33" s="191">
        <f t="shared" si="5"/>
        <v>208353.5</v>
      </c>
      <c r="H33" s="191">
        <f t="shared" si="6"/>
        <v>0</v>
      </c>
      <c r="I33" s="191">
        <f t="shared" si="7"/>
        <v>208353.5</v>
      </c>
    </row>
    <row r="34" spans="1:9">
      <c r="A34" s="199" t="s">
        <v>154</v>
      </c>
      <c r="B34" s="167"/>
      <c r="C34" s="200">
        <v>21798</v>
      </c>
      <c r="D34" s="200">
        <v>696455.69</v>
      </c>
      <c r="E34" s="203">
        <v>-210883</v>
      </c>
      <c r="F34" s="203">
        <v>301166</v>
      </c>
      <c r="G34" s="191">
        <f t="shared" si="5"/>
        <v>786738.69</v>
      </c>
      <c r="H34" s="191">
        <f t="shared" si="6"/>
        <v>-1837.7152000000001</v>
      </c>
      <c r="I34" s="191">
        <f t="shared" si="7"/>
        <v>784900.97479999997</v>
      </c>
    </row>
    <row r="35" spans="1:9">
      <c r="A35" s="199" t="s">
        <v>155</v>
      </c>
      <c r="B35" s="167"/>
      <c r="C35" s="200">
        <v>22122</v>
      </c>
      <c r="D35" s="200">
        <v>72591.149999999994</v>
      </c>
      <c r="E35" s="203">
        <v>-19810</v>
      </c>
      <c r="F35" s="203">
        <v>29684</v>
      </c>
      <c r="G35" s="191">
        <f t="shared" si="5"/>
        <v>82465.149999999994</v>
      </c>
      <c r="H35" s="191">
        <f t="shared" si="6"/>
        <v>-150.81800999999999</v>
      </c>
      <c r="I35" s="191">
        <f t="shared" si="7"/>
        <v>82314.331989999991</v>
      </c>
    </row>
    <row r="36" spans="1:9">
      <c r="A36" s="199" t="s">
        <v>221</v>
      </c>
      <c r="B36" s="167"/>
      <c r="C36" s="191"/>
      <c r="D36" s="200">
        <v>571923.41</v>
      </c>
      <c r="E36" s="200"/>
      <c r="F36" s="200"/>
      <c r="G36" s="191">
        <f t="shared" si="5"/>
        <v>571923.41</v>
      </c>
      <c r="H36" s="191"/>
      <c r="I36" s="191">
        <f t="shared" si="7"/>
        <v>571923.41</v>
      </c>
    </row>
    <row r="37" spans="1:9">
      <c r="A37" s="199" t="s">
        <v>222</v>
      </c>
      <c r="B37" s="167"/>
      <c r="C37" s="186"/>
      <c r="D37" s="200">
        <v>687012.04</v>
      </c>
      <c r="E37" s="200"/>
      <c r="F37" s="200"/>
      <c r="G37" s="191"/>
      <c r="H37" s="191"/>
      <c r="I37" s="191"/>
    </row>
    <row r="38" spans="1:9">
      <c r="A38" s="199" t="s">
        <v>223</v>
      </c>
      <c r="B38" s="167"/>
      <c r="C38" s="186"/>
      <c r="D38" s="200">
        <v>1385148.39</v>
      </c>
      <c r="E38" s="200"/>
      <c r="F38" s="200"/>
      <c r="G38" s="191"/>
      <c r="H38" s="191"/>
      <c r="I38" s="191"/>
    </row>
    <row r="39" spans="1:9">
      <c r="A39" s="167"/>
      <c r="B39" s="167"/>
      <c r="C39" s="181">
        <f>SUM(C26:C38)</f>
        <v>3860119.5</v>
      </c>
      <c r="D39" s="181">
        <f t="shared" ref="D39:I39" si="8">SUM(D26:D38)</f>
        <v>38371281.699999988</v>
      </c>
      <c r="E39" s="181">
        <f t="shared" si="8"/>
        <v>-16941787</v>
      </c>
      <c r="F39" s="181">
        <f t="shared" si="8"/>
        <v>17198204</v>
      </c>
      <c r="G39" s="181">
        <f t="shared" si="8"/>
        <v>36555538.269999988</v>
      </c>
      <c r="H39" s="181">
        <f t="shared" si="8"/>
        <v>-13520.92626</v>
      </c>
      <c r="I39" s="181">
        <f t="shared" si="8"/>
        <v>36542017.343739994</v>
      </c>
    </row>
    <row r="40" spans="1:9" ht="9" customHeight="1" thickBot="1">
      <c r="A40" s="167"/>
      <c r="B40" s="167"/>
      <c r="C40" s="165"/>
      <c r="D40" s="182"/>
      <c r="E40" s="167"/>
      <c r="F40" s="167"/>
      <c r="G40" s="165"/>
      <c r="H40" s="165"/>
      <c r="I40" s="165"/>
    </row>
    <row r="41" spans="1:9">
      <c r="A41" s="167" t="s">
        <v>19</v>
      </c>
      <c r="B41" s="167"/>
      <c r="C41" s="184">
        <f>C26+C27</f>
        <v>1831180.5</v>
      </c>
      <c r="D41" s="183">
        <f t="shared" ref="D41:I41" si="9">D26+D27</f>
        <v>13257098.539999999</v>
      </c>
      <c r="E41" s="183">
        <f t="shared" si="9"/>
        <v>-8684772</v>
      </c>
      <c r="F41" s="183">
        <f t="shared" si="9"/>
        <v>8126368</v>
      </c>
      <c r="G41" s="183">
        <f t="shared" si="9"/>
        <v>12698694.539999999</v>
      </c>
      <c r="H41" s="183">
        <f t="shared" si="9"/>
        <v>8973.6003900000014</v>
      </c>
      <c r="I41" s="184">
        <f t="shared" si="9"/>
        <v>12707668.140389999</v>
      </c>
    </row>
    <row r="42" spans="1:9" ht="10.95" customHeight="1">
      <c r="A42" s="167"/>
      <c r="B42" s="167"/>
      <c r="C42" s="190"/>
      <c r="D42" s="183"/>
      <c r="E42" s="167"/>
      <c r="F42" s="167"/>
      <c r="G42" s="165"/>
      <c r="H42" s="165"/>
      <c r="I42" s="185"/>
    </row>
    <row r="43" spans="1:9" ht="15" thickBot="1">
      <c r="A43" s="167" t="s">
        <v>213</v>
      </c>
      <c r="B43" s="167"/>
      <c r="C43" s="193">
        <f>SUM(C28:C31,C33:C35)</f>
        <v>1566939</v>
      </c>
      <c r="D43" s="194">
        <f t="shared" ref="D43:I43" si="10">SUM(D28:D31,D33:D35)</f>
        <v>16719454.139999999</v>
      </c>
      <c r="E43" s="194">
        <f t="shared" si="10"/>
        <v>-8185996</v>
      </c>
      <c r="F43" s="194">
        <f t="shared" si="10"/>
        <v>8872549</v>
      </c>
      <c r="G43" s="194">
        <f t="shared" si="10"/>
        <v>17406007.139999997</v>
      </c>
      <c r="H43" s="194">
        <f t="shared" si="10"/>
        <v>-20497.731359999994</v>
      </c>
      <c r="I43" s="193">
        <f t="shared" si="10"/>
        <v>17385509.408640001</v>
      </c>
    </row>
    <row r="44" spans="1:9" ht="9" customHeight="1">
      <c r="A44" s="167"/>
      <c r="B44" s="167"/>
      <c r="C44" s="167"/>
      <c r="D44" s="165"/>
      <c r="E44" s="165"/>
      <c r="F44" s="165"/>
      <c r="G44" s="165"/>
      <c r="H44" s="165"/>
      <c r="I44" s="165"/>
    </row>
    <row r="45" spans="1:9">
      <c r="A45" s="172"/>
      <c r="B45" s="165"/>
      <c r="C45" s="165"/>
      <c r="D45" s="167"/>
      <c r="E45" s="105"/>
      <c r="F45" s="165"/>
      <c r="G45" s="165"/>
      <c r="H45" s="165"/>
      <c r="I45" s="105"/>
    </row>
    <row r="46" spans="1:9">
      <c r="A46" s="165"/>
      <c r="B46" s="165"/>
      <c r="C46" s="188">
        <v>42309</v>
      </c>
      <c r="D46" s="188">
        <v>42278</v>
      </c>
      <c r="E46" s="188">
        <v>42468</v>
      </c>
      <c r="F46" s="164">
        <v>42380</v>
      </c>
      <c r="G46" s="164">
        <v>42380</v>
      </c>
      <c r="H46" s="192">
        <v>42005</v>
      </c>
      <c r="I46" s="188"/>
    </row>
    <row r="47" spans="1:9" ht="27">
      <c r="A47" s="197" t="s">
        <v>224</v>
      </c>
      <c r="B47" s="169"/>
      <c r="C47" s="180" t="s">
        <v>225</v>
      </c>
      <c r="D47" s="180" t="s">
        <v>226</v>
      </c>
      <c r="E47" s="180" t="s">
        <v>227</v>
      </c>
      <c r="F47" s="180" t="s">
        <v>228</v>
      </c>
      <c r="G47" s="180" t="s">
        <v>229</v>
      </c>
      <c r="H47" s="180" t="s">
        <v>230</v>
      </c>
      <c r="I47" s="180"/>
    </row>
    <row r="48" spans="1:9">
      <c r="A48" s="199" t="s">
        <v>148</v>
      </c>
      <c r="B48" s="167"/>
      <c r="C48" s="187">
        <v>-2.7E-4</v>
      </c>
      <c r="D48" s="187"/>
      <c r="E48" s="187">
        <v>2.0100000000000001E-3</v>
      </c>
      <c r="F48" s="187">
        <v>9.1E-4</v>
      </c>
      <c r="G48" s="187">
        <v>0</v>
      </c>
      <c r="H48" s="187">
        <v>-1.0399999999999999E-3</v>
      </c>
      <c r="I48" s="187"/>
    </row>
    <row r="49" spans="1:9">
      <c r="A49" s="199" t="s">
        <v>207</v>
      </c>
      <c r="B49" s="167"/>
      <c r="C49" s="187">
        <v>-2.7E-4</v>
      </c>
      <c r="D49" s="187">
        <v>-3.1530000000000002E-2</v>
      </c>
      <c r="E49" s="187">
        <v>2.0100000000000001E-3</v>
      </c>
      <c r="F49" s="187">
        <v>9.1E-4</v>
      </c>
      <c r="G49" s="187">
        <v>0</v>
      </c>
      <c r="H49" s="187">
        <v>-1.0399999999999999E-3</v>
      </c>
      <c r="I49" s="187"/>
    </row>
    <row r="50" spans="1:9">
      <c r="A50" s="199" t="s">
        <v>149</v>
      </c>
      <c r="B50" s="167"/>
      <c r="C50" s="187">
        <v>0</v>
      </c>
      <c r="D50" s="187"/>
      <c r="E50" s="187">
        <v>2.7200000000000002E-3</v>
      </c>
      <c r="F50" s="187">
        <v>1.32E-3</v>
      </c>
      <c r="G50" s="187">
        <v>0</v>
      </c>
      <c r="H50" s="187">
        <v>-1.0399999999999999E-3</v>
      </c>
      <c r="I50" s="187"/>
    </row>
    <row r="51" spans="1:9">
      <c r="A51" s="199" t="s">
        <v>150</v>
      </c>
      <c r="B51" s="167"/>
      <c r="C51" s="187">
        <v>-2.7E-4</v>
      </c>
      <c r="D51" s="187"/>
      <c r="E51" s="187">
        <v>2.7200000000000002E-3</v>
      </c>
      <c r="F51" s="187">
        <v>1.32E-3</v>
      </c>
      <c r="G51" s="187">
        <v>0</v>
      </c>
      <c r="H51" s="187">
        <v>-1.0399999999999999E-3</v>
      </c>
      <c r="I51" s="187"/>
    </row>
    <row r="52" spans="1:9">
      <c r="A52" s="199" t="s">
        <v>151</v>
      </c>
      <c r="B52" s="167"/>
      <c r="C52" s="187">
        <v>0</v>
      </c>
      <c r="D52" s="187"/>
      <c r="E52" s="187">
        <v>2.0799999999999998E-3</v>
      </c>
      <c r="F52" s="187">
        <v>9.5E-4</v>
      </c>
      <c r="G52" s="187">
        <v>0</v>
      </c>
      <c r="H52" s="187">
        <v>-1.06E-3</v>
      </c>
      <c r="I52" s="187"/>
    </row>
    <row r="53" spans="1:9">
      <c r="A53" s="199" t="s">
        <v>152</v>
      </c>
      <c r="B53" s="167"/>
      <c r="C53" s="187">
        <v>-2.7E-4</v>
      </c>
      <c r="D53" s="187"/>
      <c r="E53" s="187">
        <v>2.0799999999999998E-3</v>
      </c>
      <c r="F53" s="187">
        <v>9.5E-4</v>
      </c>
      <c r="G53" s="187">
        <v>0</v>
      </c>
      <c r="H53" s="187">
        <v>-1.06E-3</v>
      </c>
      <c r="I53" s="187"/>
    </row>
    <row r="54" spans="1:9">
      <c r="A54" s="199" t="s">
        <v>153</v>
      </c>
      <c r="B54" s="167"/>
      <c r="C54" s="187">
        <v>0</v>
      </c>
      <c r="D54" s="187"/>
      <c r="E54" s="187">
        <v>1.2899999999999999E-3</v>
      </c>
      <c r="F54" s="187">
        <v>5.9999999999999995E-4</v>
      </c>
      <c r="G54" s="187">
        <v>0</v>
      </c>
      <c r="H54" s="187">
        <v>-1.0200000000000001E-3</v>
      </c>
      <c r="I54" s="187"/>
    </row>
    <row r="55" spans="1:9">
      <c r="A55" s="199" t="s">
        <v>208</v>
      </c>
      <c r="B55" s="167"/>
      <c r="C55" s="187">
        <v>0</v>
      </c>
      <c r="D55" s="187"/>
      <c r="E55" s="187">
        <v>1.2899999999999999E-3</v>
      </c>
      <c r="F55" s="187">
        <v>0</v>
      </c>
      <c r="G55" s="187">
        <v>0</v>
      </c>
      <c r="H55" s="187">
        <v>-1.0200000000000001E-3</v>
      </c>
      <c r="I55" s="187"/>
    </row>
    <row r="56" spans="1:9">
      <c r="A56" s="199" t="s">
        <v>209</v>
      </c>
      <c r="B56" s="167"/>
      <c r="C56" s="187">
        <v>0</v>
      </c>
      <c r="D56" s="187"/>
      <c r="E56" s="187">
        <v>1.9E-3</v>
      </c>
      <c r="F56" s="187">
        <v>8.3000000000000001E-4</v>
      </c>
      <c r="G56" s="187">
        <v>0</v>
      </c>
      <c r="H56" s="187">
        <v>-1.1299999999999999E-3</v>
      </c>
      <c r="I56" s="187"/>
    </row>
    <row r="57" spans="1:9">
      <c r="A57" s="199" t="s">
        <v>154</v>
      </c>
      <c r="B57" s="167"/>
      <c r="C57" s="187">
        <v>0</v>
      </c>
      <c r="D57" s="187"/>
      <c r="E57" s="187">
        <v>1.9E-3</v>
      </c>
      <c r="F57" s="187">
        <v>8.3000000000000001E-4</v>
      </c>
      <c r="G57" s="187">
        <v>0</v>
      </c>
      <c r="H57" s="187">
        <v>-1.1299999999999999E-3</v>
      </c>
      <c r="I57" s="187"/>
    </row>
    <row r="58" spans="1:9">
      <c r="A58" s="199" t="s">
        <v>155</v>
      </c>
      <c r="B58" s="167"/>
      <c r="C58" s="187">
        <v>-2.7E-4</v>
      </c>
      <c r="D58" s="187"/>
      <c r="E58" s="187">
        <v>1.9E-3</v>
      </c>
      <c r="F58" s="187">
        <v>8.3000000000000001E-4</v>
      </c>
      <c r="G58" s="187">
        <v>0</v>
      </c>
      <c r="H58" s="187">
        <v>-1.1299999999999999E-3</v>
      </c>
      <c r="I58" s="187"/>
    </row>
    <row r="59" spans="1:9" ht="14.4" customHeight="1">
      <c r="A59" s="199" t="s">
        <v>221</v>
      </c>
      <c r="B59" s="167"/>
      <c r="C59" s="187"/>
      <c r="D59" s="187"/>
      <c r="E59" s="233" t="s">
        <v>244</v>
      </c>
      <c r="F59" s="233" t="s">
        <v>241</v>
      </c>
      <c r="G59" s="187">
        <v>0</v>
      </c>
      <c r="H59" s="187">
        <v>-1.0499999999999999E-3</v>
      </c>
      <c r="I59" s="233"/>
    </row>
    <row r="60" spans="1:9">
      <c r="A60" s="199" t="s">
        <v>212</v>
      </c>
      <c r="B60" s="167"/>
      <c r="C60" s="187">
        <v>-2.7E-4</v>
      </c>
      <c r="D60" s="187"/>
      <c r="E60" s="233"/>
      <c r="F60" s="233"/>
      <c r="G60" s="187">
        <v>0</v>
      </c>
      <c r="H60" s="187">
        <v>-1.0499999999999999E-3</v>
      </c>
      <c r="I60" s="233"/>
    </row>
    <row r="61" spans="1:9">
      <c r="A61" s="165"/>
      <c r="B61" s="165"/>
      <c r="C61" s="165"/>
      <c r="D61" s="167"/>
      <c r="E61" s="165"/>
      <c r="F61" s="165"/>
      <c r="G61" s="165"/>
      <c r="H61" s="165"/>
      <c r="I61" s="165"/>
    </row>
    <row r="62" spans="1:9" ht="27">
      <c r="A62" s="197" t="s">
        <v>233</v>
      </c>
      <c r="B62" s="169"/>
      <c r="C62" s="189" t="s">
        <v>240</v>
      </c>
      <c r="D62" s="189" t="s">
        <v>234</v>
      </c>
      <c r="E62" s="189" t="s">
        <v>235</v>
      </c>
      <c r="F62" s="189" t="s">
        <v>236</v>
      </c>
      <c r="G62" s="189" t="s">
        <v>237</v>
      </c>
      <c r="H62" s="189" t="s">
        <v>238</v>
      </c>
      <c r="I62" s="189" t="s">
        <v>239</v>
      </c>
    </row>
    <row r="63" spans="1:9">
      <c r="A63" s="199" t="s">
        <v>148</v>
      </c>
      <c r="B63" s="165"/>
      <c r="C63" s="183">
        <f t="shared" ref="C63:H68" si="11">$H4*C48</f>
        <v>1630.8623700000001</v>
      </c>
      <c r="D63" s="183">
        <f t="shared" si="11"/>
        <v>0</v>
      </c>
      <c r="E63" s="183">
        <f>$H4*E48</f>
        <v>-12140.864310000001</v>
      </c>
      <c r="F63" s="183">
        <f>$H4*F48</f>
        <v>-5496.6102099999998</v>
      </c>
      <c r="G63" s="183">
        <f t="shared" ref="G63" si="12">$H4*G48</f>
        <v>0</v>
      </c>
      <c r="H63" s="183">
        <f t="shared" si="11"/>
        <v>6281.8402399999995</v>
      </c>
      <c r="I63" s="183">
        <f>SUM(C63:H63)</f>
        <v>-9724.7719100000013</v>
      </c>
    </row>
    <row r="64" spans="1:9">
      <c r="A64" s="199" t="s">
        <v>207</v>
      </c>
      <c r="B64" s="165"/>
      <c r="C64" s="183">
        <f t="shared" si="11"/>
        <v>6.7786200000000001</v>
      </c>
      <c r="D64" s="183">
        <f t="shared" si="11"/>
        <v>791.5921800000001</v>
      </c>
      <c r="E64" s="183">
        <f t="shared" ref="E64" si="13">$H5*E49</f>
        <v>-50.463059999999999</v>
      </c>
      <c r="F64" s="183">
        <f t="shared" si="11"/>
        <v>-22.84646</v>
      </c>
      <c r="G64" s="183">
        <f t="shared" si="11"/>
        <v>0</v>
      </c>
      <c r="H64" s="183">
        <f t="shared" si="11"/>
        <v>26.110239999999997</v>
      </c>
      <c r="I64" s="183">
        <f t="shared" ref="I64:I73" si="14">SUM(C64:H64)</f>
        <v>751.1715200000001</v>
      </c>
    </row>
    <row r="65" spans="1:9">
      <c r="A65" s="199" t="s">
        <v>149</v>
      </c>
      <c r="B65" s="165"/>
      <c r="C65" s="183">
        <f t="shared" si="11"/>
        <v>0</v>
      </c>
      <c r="D65" s="183">
        <f t="shared" si="11"/>
        <v>0</v>
      </c>
      <c r="E65" s="183">
        <f t="shared" ref="E65" si="15">$H6*E50</f>
        <v>5304.2475200000008</v>
      </c>
      <c r="F65" s="183">
        <f t="shared" si="11"/>
        <v>2574.12012</v>
      </c>
      <c r="G65" s="183">
        <f t="shared" si="11"/>
        <v>0</v>
      </c>
      <c r="H65" s="183">
        <f t="shared" si="11"/>
        <v>-2028.0946399999998</v>
      </c>
      <c r="I65" s="183">
        <f t="shared" si="14"/>
        <v>5850.273000000001</v>
      </c>
    </row>
    <row r="66" spans="1:9">
      <c r="A66" s="199" t="s">
        <v>150</v>
      </c>
      <c r="B66" s="165"/>
      <c r="C66" s="183">
        <f t="shared" si="11"/>
        <v>67.872600000000006</v>
      </c>
      <c r="D66" s="183">
        <f t="shared" si="11"/>
        <v>0</v>
      </c>
      <c r="E66" s="183">
        <f t="shared" ref="E66" si="16">$H7*E51</f>
        <v>-683.75360000000001</v>
      </c>
      <c r="F66" s="183">
        <f t="shared" si="11"/>
        <v>-331.82159999999999</v>
      </c>
      <c r="G66" s="183">
        <f t="shared" si="11"/>
        <v>0</v>
      </c>
      <c r="H66" s="183">
        <f t="shared" si="11"/>
        <v>261.43519999999995</v>
      </c>
      <c r="I66" s="183">
        <f t="shared" si="14"/>
        <v>-686.26739999999995</v>
      </c>
    </row>
    <row r="67" spans="1:9">
      <c r="A67" s="199" t="s">
        <v>151</v>
      </c>
      <c r="B67" s="165"/>
      <c r="C67" s="183">
        <f t="shared" si="11"/>
        <v>0</v>
      </c>
      <c r="D67" s="183">
        <f t="shared" si="11"/>
        <v>0</v>
      </c>
      <c r="E67" s="183">
        <f t="shared" ref="E67" si="17">$H8*E52</f>
        <v>14213.898399999998</v>
      </c>
      <c r="F67" s="183">
        <f t="shared" si="11"/>
        <v>6491.9247500000001</v>
      </c>
      <c r="G67" s="183">
        <f t="shared" si="11"/>
        <v>0</v>
      </c>
      <c r="H67" s="183">
        <f t="shared" si="11"/>
        <v>-7243.6212999999998</v>
      </c>
      <c r="I67" s="183">
        <f t="shared" si="14"/>
        <v>13462.201849999998</v>
      </c>
    </row>
    <row r="68" spans="1:9">
      <c r="A68" s="199" t="s">
        <v>152</v>
      </c>
      <c r="B68" s="165"/>
      <c r="C68" s="183">
        <f t="shared" si="11"/>
        <v>18.583829999999999</v>
      </c>
      <c r="D68" s="183">
        <f t="shared" si="11"/>
        <v>0</v>
      </c>
      <c r="E68" s="183">
        <f t="shared" ref="E68" si="18">$H9*E53</f>
        <v>-143.16431999999998</v>
      </c>
      <c r="F68" s="183">
        <f t="shared" si="11"/>
        <v>-65.387550000000005</v>
      </c>
      <c r="G68" s="183">
        <f t="shared" si="11"/>
        <v>0</v>
      </c>
      <c r="H68" s="183">
        <f t="shared" si="11"/>
        <v>72.958739999999992</v>
      </c>
      <c r="I68" s="183">
        <f t="shared" si="14"/>
        <v>-117.00929999999998</v>
      </c>
    </row>
    <row r="69" spans="1:9">
      <c r="A69" s="199" t="s">
        <v>153</v>
      </c>
      <c r="B69" s="165"/>
      <c r="C69" s="183">
        <f t="shared" ref="C69:G69" si="19">$H10*C54+$H11*C55</f>
        <v>0</v>
      </c>
      <c r="D69" s="183">
        <f t="shared" si="19"/>
        <v>0</v>
      </c>
      <c r="E69" s="183">
        <f t="shared" ref="E69" si="20">$H10*E54+$H11*E55</f>
        <v>2960.7654299999999</v>
      </c>
      <c r="F69" s="183">
        <f t="shared" si="19"/>
        <v>1377.1001999999999</v>
      </c>
      <c r="G69" s="183">
        <f t="shared" si="19"/>
        <v>0</v>
      </c>
      <c r="H69" s="183">
        <f>$H10*H54+$H11*H55</f>
        <v>-2341.0703400000002</v>
      </c>
      <c r="I69" s="183">
        <f t="shared" si="14"/>
        <v>1996.79529</v>
      </c>
    </row>
    <row r="70" spans="1:9">
      <c r="A70" s="199" t="s">
        <v>209</v>
      </c>
      <c r="B70" s="165"/>
      <c r="C70" s="183">
        <f t="shared" ref="C70:H72" si="21">$H12*C56</f>
        <v>0</v>
      </c>
      <c r="D70" s="183">
        <f t="shared" si="21"/>
        <v>0</v>
      </c>
      <c r="E70" s="183">
        <f t="shared" ref="E70" si="22">$H12*E56</f>
        <v>0</v>
      </c>
      <c r="F70" s="183">
        <f t="shared" si="21"/>
        <v>0</v>
      </c>
      <c r="G70" s="183">
        <f t="shared" si="21"/>
        <v>0</v>
      </c>
      <c r="H70" s="183">
        <f t="shared" si="21"/>
        <v>0</v>
      </c>
      <c r="I70" s="183">
        <f t="shared" si="14"/>
        <v>0</v>
      </c>
    </row>
    <row r="71" spans="1:9">
      <c r="A71" s="199" t="s">
        <v>154</v>
      </c>
      <c r="B71" s="165"/>
      <c r="C71" s="183">
        <f t="shared" si="21"/>
        <v>0</v>
      </c>
      <c r="D71" s="183">
        <f t="shared" si="21"/>
        <v>0</v>
      </c>
      <c r="E71" s="183">
        <f t="shared" ref="E71" si="23">$H13*E57</f>
        <v>2182.2867999999999</v>
      </c>
      <c r="F71" s="183">
        <f t="shared" si="21"/>
        <v>953.31475999999998</v>
      </c>
      <c r="G71" s="183">
        <f t="shared" si="21"/>
        <v>0</v>
      </c>
      <c r="H71" s="183">
        <f t="shared" si="21"/>
        <v>-1297.88636</v>
      </c>
      <c r="I71" s="183">
        <f t="shared" si="14"/>
        <v>1837.7152000000001</v>
      </c>
    </row>
    <row r="72" spans="1:9">
      <c r="A72" s="199" t="s">
        <v>155</v>
      </c>
      <c r="B72" s="165"/>
      <c r="C72" s="183">
        <f t="shared" si="21"/>
        <v>-30.617190000000001</v>
      </c>
      <c r="D72" s="183">
        <f t="shared" si="21"/>
        <v>0</v>
      </c>
      <c r="E72" s="183">
        <f t="shared" ref="E72" si="24">$H14*E58</f>
        <v>215.45429999999999</v>
      </c>
      <c r="F72" s="183">
        <f t="shared" si="21"/>
        <v>94.119510000000005</v>
      </c>
      <c r="G72" s="183">
        <f t="shared" si="21"/>
        <v>0</v>
      </c>
      <c r="H72" s="183">
        <f t="shared" si="21"/>
        <v>-128.13861</v>
      </c>
      <c r="I72" s="183">
        <f t="shared" si="14"/>
        <v>150.81800999999999</v>
      </c>
    </row>
    <row r="73" spans="1:9">
      <c r="A73" s="199" t="s">
        <v>221</v>
      </c>
      <c r="B73" s="165"/>
      <c r="C73" s="183">
        <f>($H15+$H16+$H17)*C59</f>
        <v>0</v>
      </c>
      <c r="D73" s="183">
        <f>($H15+$H16+$H17)*D59</f>
        <v>0</v>
      </c>
      <c r="E73" s="203">
        <v>0</v>
      </c>
      <c r="F73" s="203">
        <v>0</v>
      </c>
      <c r="G73" s="203">
        <v>0</v>
      </c>
      <c r="H73" s="183">
        <f>($H15+$H16+$H17)*H59</f>
        <v>0</v>
      </c>
      <c r="I73" s="183">
        <f t="shared" si="14"/>
        <v>0</v>
      </c>
    </row>
    <row r="74" spans="1:9">
      <c r="A74" s="172"/>
      <c r="B74" s="165"/>
      <c r="C74" s="198">
        <f>SUM(C63:C73)</f>
        <v>1693.4802300000001</v>
      </c>
      <c r="D74" s="198">
        <f t="shared" ref="D74:I74" si="25">SUM(D63:D73)</f>
        <v>791.5921800000001</v>
      </c>
      <c r="E74" s="198">
        <f t="shared" si="25"/>
        <v>11858.407159999997</v>
      </c>
      <c r="F74" s="198">
        <f t="shared" si="25"/>
        <v>5573.913520000001</v>
      </c>
      <c r="G74" s="198">
        <f t="shared" si="25"/>
        <v>0</v>
      </c>
      <c r="H74" s="198">
        <f t="shared" si="25"/>
        <v>-6396.4668299999994</v>
      </c>
      <c r="I74" s="198">
        <f t="shared" si="25"/>
        <v>13520.92626</v>
      </c>
    </row>
    <row r="75" spans="1:9">
      <c r="A75" s="165"/>
      <c r="B75" s="165"/>
      <c r="C75" s="165"/>
      <c r="D75" s="165"/>
      <c r="E75" s="165"/>
      <c r="F75" s="165"/>
      <c r="G75" s="165"/>
      <c r="H75" s="165"/>
      <c r="I75" s="165"/>
    </row>
    <row r="76" spans="1:9">
      <c r="A76" s="167" t="s">
        <v>19</v>
      </c>
      <c r="B76" s="167"/>
      <c r="C76" s="183">
        <f>C63+C64</f>
        <v>1637.6409900000001</v>
      </c>
      <c r="D76" s="183">
        <f t="shared" ref="D76:I76" si="26">D63+D64</f>
        <v>791.5921800000001</v>
      </c>
      <c r="E76" s="183">
        <f t="shared" si="26"/>
        <v>-12191.327370000001</v>
      </c>
      <c r="F76" s="183">
        <f t="shared" si="26"/>
        <v>-5519.4566699999996</v>
      </c>
      <c r="G76" s="183">
        <f t="shared" si="26"/>
        <v>0</v>
      </c>
      <c r="H76" s="183">
        <f t="shared" si="26"/>
        <v>6307.9504799999995</v>
      </c>
      <c r="I76" s="183">
        <f t="shared" si="26"/>
        <v>-8973.6003900000014</v>
      </c>
    </row>
    <row r="77" spans="1:9">
      <c r="A77" s="167"/>
      <c r="B77" s="167"/>
      <c r="C77" s="183"/>
      <c r="D77" s="183"/>
      <c r="E77" s="183"/>
      <c r="F77" s="183"/>
      <c r="G77" s="183"/>
      <c r="H77" s="183"/>
      <c r="I77" s="183"/>
    </row>
    <row r="78" spans="1:9">
      <c r="A78" s="167" t="s">
        <v>213</v>
      </c>
      <c r="B78" s="167"/>
      <c r="C78" s="194">
        <f>SUM(C65:C68,C70:C72)</f>
        <v>55.839240000000011</v>
      </c>
      <c r="D78" s="194">
        <f t="shared" ref="D78:I78" si="27">SUM(D65:D68,D70:D72)</f>
        <v>0</v>
      </c>
      <c r="E78" s="194">
        <f t="shared" si="27"/>
        <v>21088.969099999998</v>
      </c>
      <c r="F78" s="194">
        <f t="shared" si="27"/>
        <v>9716.2699900000007</v>
      </c>
      <c r="G78" s="194">
        <f t="shared" si="27"/>
        <v>0</v>
      </c>
      <c r="H78" s="194">
        <f t="shared" si="27"/>
        <v>-10363.346970000001</v>
      </c>
      <c r="I78" s="194">
        <f t="shared" si="27"/>
        <v>20497.731359999994</v>
      </c>
    </row>
  </sheetData>
  <mergeCells count="4">
    <mergeCell ref="A1:I1"/>
    <mergeCell ref="E59:E60"/>
    <mergeCell ref="F59:F60"/>
    <mergeCell ref="I59:I60"/>
  </mergeCells>
  <printOptions horizontalCentered="1"/>
  <pageMargins left="0.45" right="0.45" top="0.5" bottom="0.5" header="0.3" footer="0.3"/>
  <pageSetup scale="85" orientation="landscape" r:id="rId1"/>
  <headerFooter>
    <oddFooter>&amp;L&amp;F / &amp;A&amp;RPage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 tint="0.39997558519241921"/>
  </sheetPr>
  <dimension ref="A1:I78"/>
  <sheetViews>
    <sheetView workbookViewId="0">
      <selection sqref="A1:I1"/>
    </sheetView>
  </sheetViews>
  <sheetFormatPr defaultRowHeight="14.4"/>
  <cols>
    <col min="1" max="1" width="17.6640625" customWidth="1"/>
    <col min="3" max="3" width="17" customWidth="1"/>
    <col min="4" max="4" width="22" customWidth="1"/>
    <col min="5" max="5" width="17.33203125" customWidth="1"/>
    <col min="6" max="8" width="15.6640625" customWidth="1"/>
    <col min="9" max="9" width="21.33203125" customWidth="1"/>
  </cols>
  <sheetData>
    <row r="1" spans="1:9">
      <c r="A1" s="232" t="s">
        <v>201</v>
      </c>
      <c r="B1" s="232"/>
      <c r="C1" s="232"/>
      <c r="D1" s="232"/>
      <c r="E1" s="232"/>
      <c r="F1" s="232"/>
      <c r="G1" s="232"/>
      <c r="H1" s="232"/>
      <c r="I1" s="232"/>
    </row>
    <row r="2" spans="1:9" ht="15" customHeight="1">
      <c r="A2" s="168"/>
      <c r="B2" s="169"/>
      <c r="C2" s="170" t="s">
        <v>202</v>
      </c>
      <c r="D2" s="169"/>
      <c r="E2" s="170" t="s">
        <v>203</v>
      </c>
      <c r="F2" s="171" t="s">
        <v>204</v>
      </c>
      <c r="G2" s="171" t="s">
        <v>205</v>
      </c>
      <c r="H2" s="171" t="s">
        <v>106</v>
      </c>
      <c r="I2" s="171" t="s">
        <v>206</v>
      </c>
    </row>
    <row r="3" spans="1:9">
      <c r="A3" s="167"/>
      <c r="B3" s="167"/>
      <c r="C3" s="167"/>
      <c r="D3" s="165"/>
      <c r="E3" s="165"/>
      <c r="F3" s="165"/>
      <c r="G3" s="165"/>
      <c r="H3" s="165"/>
      <c r="I3" s="165"/>
    </row>
    <row r="4" spans="1:9">
      <c r="A4" s="199" t="s">
        <v>148</v>
      </c>
      <c r="B4" s="167"/>
      <c r="C4" s="173">
        <v>208926</v>
      </c>
      <c r="D4" s="165"/>
      <c r="E4" s="202">
        <v>174717336</v>
      </c>
      <c r="F4" s="202">
        <v>-112966657</v>
      </c>
      <c r="G4" s="202">
        <v>94459148</v>
      </c>
      <c r="H4" s="166">
        <f>SUM(F4:G4)</f>
        <v>-18507509</v>
      </c>
      <c r="I4" s="174">
        <f>E4+H4</f>
        <v>156209827</v>
      </c>
    </row>
    <row r="5" spans="1:9">
      <c r="A5" s="199" t="s">
        <v>207</v>
      </c>
      <c r="B5" s="167"/>
      <c r="C5" s="173">
        <v>479</v>
      </c>
      <c r="D5" s="165"/>
      <c r="E5" s="202">
        <v>484325</v>
      </c>
      <c r="F5" s="202">
        <v>-278701</v>
      </c>
      <c r="G5" s="202">
        <v>249306</v>
      </c>
      <c r="H5" s="166">
        <f t="shared" ref="H5:H17" si="0">SUM(F5:G5)</f>
        <v>-29395</v>
      </c>
      <c r="I5" s="174">
        <f t="shared" ref="I5:I17" si="1">E5+H5</f>
        <v>454930</v>
      </c>
    </row>
    <row r="6" spans="1:9">
      <c r="A6" s="199" t="s">
        <v>149</v>
      </c>
      <c r="B6" s="167"/>
      <c r="C6" s="173">
        <v>22180</v>
      </c>
      <c r="D6" s="165"/>
      <c r="E6" s="202">
        <v>42587500</v>
      </c>
      <c r="F6" s="202">
        <v>-26352693</v>
      </c>
      <c r="G6" s="202">
        <v>22936121</v>
      </c>
      <c r="H6" s="166">
        <f t="shared" si="0"/>
        <v>-3416572</v>
      </c>
      <c r="I6" s="174">
        <f t="shared" si="1"/>
        <v>39170928</v>
      </c>
    </row>
    <row r="7" spans="1:9">
      <c r="A7" s="199" t="s">
        <v>150</v>
      </c>
      <c r="B7" s="167"/>
      <c r="C7" s="173">
        <v>9008</v>
      </c>
      <c r="D7" s="165"/>
      <c r="E7" s="202">
        <v>4539806</v>
      </c>
      <c r="F7" s="202">
        <v>-2879907</v>
      </c>
      <c r="G7" s="202">
        <v>2465356</v>
      </c>
      <c r="H7" s="166">
        <f t="shared" si="0"/>
        <v>-414551</v>
      </c>
      <c r="I7" s="174">
        <f t="shared" si="1"/>
        <v>4125255</v>
      </c>
    </row>
    <row r="8" spans="1:9">
      <c r="A8" s="199" t="s">
        <v>151</v>
      </c>
      <c r="B8" s="167"/>
      <c r="C8" s="173">
        <v>1859</v>
      </c>
      <c r="D8" s="165"/>
      <c r="E8" s="202">
        <v>110565010</v>
      </c>
      <c r="F8" s="202">
        <v>-59456135</v>
      </c>
      <c r="G8" s="202">
        <v>59445552</v>
      </c>
      <c r="H8" s="166">
        <f t="shared" si="0"/>
        <v>-10583</v>
      </c>
      <c r="I8" s="174">
        <f t="shared" si="1"/>
        <v>110554427</v>
      </c>
    </row>
    <row r="9" spans="1:9">
      <c r="A9" s="199" t="s">
        <v>152</v>
      </c>
      <c r="B9" s="167"/>
      <c r="C9" s="173">
        <v>51</v>
      </c>
      <c r="D9" s="165"/>
      <c r="E9" s="202">
        <v>2416680</v>
      </c>
      <c r="F9" s="202">
        <v>-1424470</v>
      </c>
      <c r="G9" s="202">
        <v>1301930</v>
      </c>
      <c r="H9" s="166">
        <f t="shared" si="0"/>
        <v>-122540</v>
      </c>
      <c r="I9" s="174">
        <f t="shared" si="1"/>
        <v>2294140</v>
      </c>
    </row>
    <row r="10" spans="1:9">
      <c r="A10" s="199" t="s">
        <v>153</v>
      </c>
      <c r="B10" s="167"/>
      <c r="C10" s="173">
        <v>19</v>
      </c>
      <c r="D10" s="165"/>
      <c r="E10" s="202">
        <f>81644231-E11</f>
        <v>11267421</v>
      </c>
      <c r="F10" s="202">
        <v>0</v>
      </c>
      <c r="G10" s="202">
        <v>952096</v>
      </c>
      <c r="H10" s="166">
        <f t="shared" si="0"/>
        <v>952096</v>
      </c>
      <c r="I10" s="174">
        <f t="shared" si="1"/>
        <v>12219517</v>
      </c>
    </row>
    <row r="11" spans="1:9">
      <c r="A11" s="199" t="s">
        <v>208</v>
      </c>
      <c r="B11" s="167"/>
      <c r="C11" s="173"/>
      <c r="D11" s="165"/>
      <c r="E11" s="202">
        <v>70376810</v>
      </c>
      <c r="F11" s="202">
        <v>0</v>
      </c>
      <c r="G11" s="202">
        <v>0</v>
      </c>
      <c r="H11" s="166">
        <f t="shared" si="0"/>
        <v>0</v>
      </c>
      <c r="I11" s="174">
        <f t="shared" si="1"/>
        <v>70376810</v>
      </c>
    </row>
    <row r="12" spans="1:9">
      <c r="A12" s="199" t="s">
        <v>209</v>
      </c>
      <c r="B12" s="167"/>
      <c r="C12" s="173">
        <v>31</v>
      </c>
      <c r="D12" s="165"/>
      <c r="E12" s="202">
        <v>970700</v>
      </c>
      <c r="F12" s="202">
        <v>0</v>
      </c>
      <c r="G12" s="202">
        <v>0</v>
      </c>
      <c r="H12" s="166">
        <f t="shared" si="0"/>
        <v>0</v>
      </c>
      <c r="I12" s="174">
        <f t="shared" si="1"/>
        <v>970700</v>
      </c>
    </row>
    <row r="13" spans="1:9">
      <c r="A13" s="199" t="s">
        <v>154</v>
      </c>
      <c r="B13" s="167"/>
      <c r="C13" s="173">
        <v>1199</v>
      </c>
      <c r="D13" s="165"/>
      <c r="E13" s="202">
        <v>4395858</v>
      </c>
      <c r="F13" s="202">
        <v>-2012838</v>
      </c>
      <c r="G13" s="202">
        <v>2354554</v>
      </c>
      <c r="H13" s="166">
        <f t="shared" si="0"/>
        <v>341716</v>
      </c>
      <c r="I13" s="174">
        <f t="shared" si="1"/>
        <v>4737574</v>
      </c>
    </row>
    <row r="14" spans="1:9">
      <c r="A14" s="199" t="s">
        <v>155</v>
      </c>
      <c r="B14" s="167"/>
      <c r="C14" s="173">
        <v>1169</v>
      </c>
      <c r="D14" s="165"/>
      <c r="E14" s="202">
        <v>302353</v>
      </c>
      <c r="F14" s="202">
        <v>-123867</v>
      </c>
      <c r="G14" s="202">
        <v>110803</v>
      </c>
      <c r="H14" s="166">
        <f t="shared" si="0"/>
        <v>-13064</v>
      </c>
      <c r="I14" s="174">
        <f t="shared" si="1"/>
        <v>289289</v>
      </c>
    </row>
    <row r="15" spans="1:9">
      <c r="A15" s="199" t="s">
        <v>210</v>
      </c>
      <c r="B15" s="167"/>
      <c r="C15" s="173">
        <v>410</v>
      </c>
      <c r="D15" s="165"/>
      <c r="E15" s="202">
        <v>1202248</v>
      </c>
      <c r="F15" s="202"/>
      <c r="G15" s="202"/>
      <c r="H15" s="166"/>
      <c r="I15" s="174">
        <f t="shared" si="1"/>
        <v>1202248</v>
      </c>
    </row>
    <row r="16" spans="1:9">
      <c r="A16" s="199" t="s">
        <v>211</v>
      </c>
      <c r="B16" s="167"/>
      <c r="C16" s="173"/>
      <c r="D16" s="165"/>
      <c r="E16" s="202">
        <v>466264</v>
      </c>
      <c r="F16" s="202"/>
      <c r="G16" s="202"/>
      <c r="H16" s="166">
        <f t="shared" si="0"/>
        <v>0</v>
      </c>
      <c r="I16" s="174">
        <f t="shared" si="1"/>
        <v>466264</v>
      </c>
    </row>
    <row r="17" spans="1:9">
      <c r="A17" s="199" t="s">
        <v>212</v>
      </c>
      <c r="B17" s="167"/>
      <c r="C17" s="173"/>
      <c r="D17" s="165"/>
      <c r="E17" s="202">
        <v>248487</v>
      </c>
      <c r="F17" s="202"/>
      <c r="G17" s="202"/>
      <c r="H17" s="166">
        <f t="shared" si="0"/>
        <v>0</v>
      </c>
      <c r="I17" s="174">
        <f t="shared" si="1"/>
        <v>248487</v>
      </c>
    </row>
    <row r="18" spans="1:9">
      <c r="A18" s="167"/>
      <c r="B18" s="167"/>
      <c r="C18" s="175">
        <f>SUM(C4:C17)</f>
        <v>245331</v>
      </c>
      <c r="D18" s="165"/>
      <c r="E18" s="175">
        <f t="shared" ref="E18:I18" si="2">SUM(E4:E17)</f>
        <v>424540798</v>
      </c>
      <c r="F18" s="175">
        <f t="shared" si="2"/>
        <v>-205495268</v>
      </c>
      <c r="G18" s="175">
        <f t="shared" si="2"/>
        <v>184274866</v>
      </c>
      <c r="H18" s="175">
        <f t="shared" si="2"/>
        <v>-21220402</v>
      </c>
      <c r="I18" s="175">
        <f t="shared" si="2"/>
        <v>403320396</v>
      </c>
    </row>
    <row r="19" spans="1:9" ht="15" thickBot="1">
      <c r="A19" s="167"/>
      <c r="B19" s="167"/>
      <c r="C19" s="167"/>
      <c r="D19" s="165"/>
      <c r="E19" s="167"/>
      <c r="F19" s="167"/>
      <c r="G19" s="167"/>
      <c r="H19" s="165"/>
      <c r="I19" s="167"/>
    </row>
    <row r="20" spans="1:9">
      <c r="A20" s="167" t="s">
        <v>19</v>
      </c>
      <c r="B20" s="167"/>
      <c r="C20" s="176">
        <f>C4+C5</f>
        <v>209405</v>
      </c>
      <c r="D20" s="165"/>
      <c r="E20" s="177">
        <f>E4+E5</f>
        <v>175201661</v>
      </c>
      <c r="F20" s="177">
        <f t="shared" ref="F20:I20" si="3">F4+F5</f>
        <v>-113245358</v>
      </c>
      <c r="G20" s="177">
        <f t="shared" si="3"/>
        <v>94708454</v>
      </c>
      <c r="H20" s="177">
        <f t="shared" si="3"/>
        <v>-18536904</v>
      </c>
      <c r="I20" s="176">
        <f t="shared" si="3"/>
        <v>156664757</v>
      </c>
    </row>
    <row r="21" spans="1:9" ht="6" customHeight="1">
      <c r="A21" s="167"/>
      <c r="B21" s="167"/>
      <c r="C21" s="178"/>
      <c r="D21" s="165"/>
      <c r="E21" s="167"/>
      <c r="F21" s="167"/>
      <c r="G21" s="167"/>
      <c r="H21" s="167"/>
      <c r="I21" s="178"/>
    </row>
    <row r="22" spans="1:9" ht="15" thickBot="1">
      <c r="A22" s="167" t="s">
        <v>213</v>
      </c>
      <c r="B22" s="167"/>
      <c r="C22" s="195">
        <f>SUM(C6:C9,C12:C14)</f>
        <v>35497</v>
      </c>
      <c r="D22" s="165"/>
      <c r="E22" s="196">
        <f>SUM(E6:E9,E12:E14)</f>
        <v>165777907</v>
      </c>
      <c r="F22" s="196">
        <f t="shared" ref="F22:H22" si="4">SUM(F6:F9,F12:F14)</f>
        <v>-92249910</v>
      </c>
      <c r="G22" s="196">
        <f t="shared" si="4"/>
        <v>88614316</v>
      </c>
      <c r="H22" s="196">
        <f t="shared" si="4"/>
        <v>-3635594</v>
      </c>
      <c r="I22" s="195">
        <f>SUM(I6:I9,I12:I14)</f>
        <v>162142313</v>
      </c>
    </row>
    <row r="23" spans="1:9">
      <c r="A23" s="167"/>
      <c r="B23" s="167"/>
      <c r="C23" s="167"/>
      <c r="D23" s="167"/>
      <c r="E23" s="167"/>
      <c r="F23" s="165"/>
      <c r="G23" s="165"/>
      <c r="H23" s="165"/>
      <c r="I23" s="165"/>
    </row>
    <row r="24" spans="1:9" ht="40.200000000000003">
      <c r="A24" s="168"/>
      <c r="B24" s="179"/>
      <c r="C24" s="189" t="s">
        <v>214</v>
      </c>
      <c r="D24" s="189" t="s">
        <v>215</v>
      </c>
      <c r="E24" s="171" t="s">
        <v>216</v>
      </c>
      <c r="F24" s="171" t="s">
        <v>217</v>
      </c>
      <c r="G24" s="171" t="s">
        <v>218</v>
      </c>
      <c r="H24" s="171" t="s">
        <v>219</v>
      </c>
      <c r="I24" s="171" t="s">
        <v>220</v>
      </c>
    </row>
    <row r="25" spans="1:9">
      <c r="A25" s="167"/>
      <c r="B25" s="167"/>
      <c r="C25" s="200"/>
      <c r="D25" s="167"/>
      <c r="E25" s="167"/>
      <c r="F25" s="165"/>
      <c r="G25" s="165"/>
      <c r="H25" s="165"/>
      <c r="I25" s="165"/>
    </row>
    <row r="26" spans="1:9">
      <c r="A26" s="199" t="s">
        <v>148</v>
      </c>
      <c r="B26" s="167"/>
      <c r="C26" s="200">
        <f>1820028.5+59.5</f>
        <v>1820088</v>
      </c>
      <c r="D26" s="200">
        <v>15489110.67</v>
      </c>
      <c r="E26" s="203">
        <v>-10349245</v>
      </c>
      <c r="F26" s="203">
        <v>8670084</v>
      </c>
      <c r="G26" s="191">
        <f>SUM(D26:F26)</f>
        <v>13809949.67</v>
      </c>
      <c r="H26" s="191">
        <f>-I63</f>
        <v>45612.421470000001</v>
      </c>
      <c r="I26" s="191">
        <f>SUM(G26:H26)</f>
        <v>13855562.091469999</v>
      </c>
    </row>
    <row r="27" spans="1:9">
      <c r="A27" s="199" t="s">
        <v>207</v>
      </c>
      <c r="B27" s="167"/>
      <c r="C27" s="200">
        <v>4139.5</v>
      </c>
      <c r="D27" s="200">
        <v>42299.24</v>
      </c>
      <c r="E27" s="203">
        <v>-16236</v>
      </c>
      <c r="F27" s="203">
        <v>14688</v>
      </c>
      <c r="G27" s="191">
        <f t="shared" ref="G27:G36" si="5">SUM(D27:F27)</f>
        <v>40751.24</v>
      </c>
      <c r="H27" s="191">
        <f t="shared" ref="H27:H35" si="6">-I64</f>
        <v>-840.48026000000004</v>
      </c>
      <c r="I27" s="191">
        <f t="shared" ref="I27:I36" si="7">SUM(G27:H27)</f>
        <v>39910.759740000001</v>
      </c>
    </row>
    <row r="28" spans="1:9">
      <c r="A28" s="199" t="s">
        <v>149</v>
      </c>
      <c r="B28" s="167"/>
      <c r="C28" s="200">
        <f>2888.16+406386</f>
        <v>409274.16</v>
      </c>
      <c r="D28" s="200">
        <v>5031564.5999999996</v>
      </c>
      <c r="E28" s="203">
        <v>-3058258</v>
      </c>
      <c r="F28" s="203">
        <v>2696532</v>
      </c>
      <c r="G28" s="191">
        <f t="shared" si="5"/>
        <v>4669838.5999999996</v>
      </c>
      <c r="H28" s="191">
        <f t="shared" si="6"/>
        <v>14729.673809999997</v>
      </c>
      <c r="I28" s="191">
        <f t="shared" si="7"/>
        <v>4684568.2738099992</v>
      </c>
    </row>
    <row r="29" spans="1:9">
      <c r="A29" s="199" t="s">
        <v>150</v>
      </c>
      <c r="B29" s="167"/>
      <c r="C29" s="200">
        <f>453.35+163422+18</f>
        <v>163893.35</v>
      </c>
      <c r="D29" s="200">
        <v>663268.30000000005</v>
      </c>
      <c r="E29" s="203">
        <v>-407635</v>
      </c>
      <c r="F29" s="203">
        <v>363620</v>
      </c>
      <c r="G29" s="191">
        <f t="shared" si="5"/>
        <v>619253.30000000005</v>
      </c>
      <c r="H29" s="191">
        <f t="shared" si="6"/>
        <v>1621.3084200000001</v>
      </c>
      <c r="I29" s="191">
        <f t="shared" si="7"/>
        <v>620874.60842000006</v>
      </c>
    </row>
    <row r="30" spans="1:9">
      <c r="A30" s="199" t="s">
        <v>151</v>
      </c>
      <c r="B30" s="167"/>
      <c r="C30" s="200">
        <v>932633.32</v>
      </c>
      <c r="D30" s="200">
        <v>10037364.050000001</v>
      </c>
      <c r="E30" s="203">
        <v>-4780777</v>
      </c>
      <c r="F30" s="203">
        <v>4786800</v>
      </c>
      <c r="G30" s="191">
        <f t="shared" si="5"/>
        <v>10043387.050000001</v>
      </c>
      <c r="H30" s="191">
        <f t="shared" si="6"/>
        <v>7155.5847100000146</v>
      </c>
      <c r="I30" s="191">
        <f t="shared" si="7"/>
        <v>10050542.634710001</v>
      </c>
    </row>
    <row r="31" spans="1:9">
      <c r="A31" s="199" t="s">
        <v>152</v>
      </c>
      <c r="B31" s="167"/>
      <c r="C31" s="200">
        <v>25500</v>
      </c>
      <c r="D31" s="200">
        <v>218063.28</v>
      </c>
      <c r="E31" s="203">
        <v>-115990</v>
      </c>
      <c r="F31" s="203">
        <v>108351</v>
      </c>
      <c r="G31" s="191">
        <f t="shared" si="5"/>
        <v>210424.28</v>
      </c>
      <c r="H31" s="191">
        <f t="shared" si="6"/>
        <v>379.25440000000071</v>
      </c>
      <c r="I31" s="191">
        <f t="shared" si="7"/>
        <v>210803.5344</v>
      </c>
    </row>
    <row r="32" spans="1:9">
      <c r="A32" s="199" t="s">
        <v>153</v>
      </c>
      <c r="B32" s="167"/>
      <c r="C32" s="200">
        <v>840000</v>
      </c>
      <c r="D32" s="200">
        <f>4792172.61-88811.9</f>
        <v>4703360.71</v>
      </c>
      <c r="E32" s="203">
        <v>0</v>
      </c>
      <c r="F32" s="203">
        <v>71019</v>
      </c>
      <c r="G32" s="191">
        <f t="shared" si="5"/>
        <v>4774379.71</v>
      </c>
      <c r="H32" s="191">
        <f t="shared" si="6"/>
        <v>-828.32351999999969</v>
      </c>
      <c r="I32" s="191">
        <f t="shared" si="7"/>
        <v>4773551.3864799999</v>
      </c>
    </row>
    <row r="33" spans="1:9">
      <c r="A33" s="199" t="s">
        <v>209</v>
      </c>
      <c r="B33" s="167"/>
      <c r="C33" s="200">
        <v>558</v>
      </c>
      <c r="D33" s="200">
        <v>66819.520000000004</v>
      </c>
      <c r="E33" s="203">
        <v>0</v>
      </c>
      <c r="F33" s="203">
        <v>0</v>
      </c>
      <c r="G33" s="191">
        <f t="shared" si="5"/>
        <v>66819.520000000004</v>
      </c>
      <c r="H33" s="191">
        <f t="shared" si="6"/>
        <v>0</v>
      </c>
      <c r="I33" s="191">
        <f t="shared" si="7"/>
        <v>66819.520000000004</v>
      </c>
    </row>
    <row r="34" spans="1:9">
      <c r="A34" s="199" t="s">
        <v>154</v>
      </c>
      <c r="B34" s="167"/>
      <c r="C34" s="200">
        <v>21708</v>
      </c>
      <c r="D34" s="200">
        <v>387060.59</v>
      </c>
      <c r="E34" s="203">
        <v>-180232</v>
      </c>
      <c r="F34" s="203">
        <v>210883</v>
      </c>
      <c r="G34" s="191">
        <f t="shared" si="5"/>
        <v>417711.59</v>
      </c>
      <c r="H34" s="191">
        <f t="shared" si="6"/>
        <v>-385.7185600000002</v>
      </c>
      <c r="I34" s="191">
        <f t="shared" si="7"/>
        <v>417325.87144000002</v>
      </c>
    </row>
    <row r="35" spans="1:9">
      <c r="A35" s="199" t="s">
        <v>155</v>
      </c>
      <c r="B35" s="167"/>
      <c r="C35" s="200">
        <v>21474</v>
      </c>
      <c r="D35" s="200">
        <v>47609.45</v>
      </c>
      <c r="E35" s="203">
        <v>-20839</v>
      </c>
      <c r="F35" s="203">
        <v>19810</v>
      </c>
      <c r="G35" s="191">
        <f t="shared" si="5"/>
        <v>46580.45</v>
      </c>
      <c r="H35" s="191">
        <f t="shared" si="6"/>
        <v>27.284480000000013</v>
      </c>
      <c r="I35" s="191">
        <f t="shared" si="7"/>
        <v>46607.734479999999</v>
      </c>
    </row>
    <row r="36" spans="1:9">
      <c r="A36" s="199" t="s">
        <v>221</v>
      </c>
      <c r="B36" s="167"/>
      <c r="C36" s="191"/>
      <c r="D36" s="200">
        <v>573471.57999999996</v>
      </c>
      <c r="E36" s="200"/>
      <c r="F36" s="200"/>
      <c r="G36" s="191">
        <f t="shared" si="5"/>
        <v>573471.57999999996</v>
      </c>
      <c r="H36" s="191"/>
      <c r="I36" s="191">
        <f t="shared" si="7"/>
        <v>573471.57999999996</v>
      </c>
    </row>
    <row r="37" spans="1:9">
      <c r="A37" s="199" t="s">
        <v>222</v>
      </c>
      <c r="B37" s="167"/>
      <c r="C37" s="186"/>
      <c r="D37" s="200">
        <v>810853.59</v>
      </c>
      <c r="E37" s="200"/>
      <c r="F37" s="200"/>
      <c r="G37" s="191"/>
      <c r="H37" s="191"/>
      <c r="I37" s="191"/>
    </row>
    <row r="38" spans="1:9">
      <c r="A38" s="199" t="s">
        <v>223</v>
      </c>
      <c r="B38" s="167"/>
      <c r="C38" s="186"/>
      <c r="D38" s="200">
        <v>1485038.99</v>
      </c>
      <c r="E38" s="200"/>
      <c r="F38" s="200"/>
      <c r="G38" s="191"/>
      <c r="H38" s="191"/>
      <c r="I38" s="191"/>
    </row>
    <row r="39" spans="1:9">
      <c r="A39" s="167"/>
      <c r="B39" s="167"/>
      <c r="C39" s="181">
        <f>SUM(C26:C38)</f>
        <v>4239268.33</v>
      </c>
      <c r="D39" s="181">
        <f t="shared" ref="D39:I39" si="8">SUM(D26:D38)</f>
        <v>39555884.570000015</v>
      </c>
      <c r="E39" s="181">
        <f t="shared" si="8"/>
        <v>-18929212</v>
      </c>
      <c r="F39" s="181">
        <f t="shared" si="8"/>
        <v>16941787</v>
      </c>
      <c r="G39" s="181">
        <f t="shared" si="8"/>
        <v>35272566.99000001</v>
      </c>
      <c r="H39" s="181">
        <f t="shared" si="8"/>
        <v>67471.004950000017</v>
      </c>
      <c r="I39" s="181">
        <f t="shared" si="8"/>
        <v>35340037.994950004</v>
      </c>
    </row>
    <row r="40" spans="1:9" ht="15" thickBot="1">
      <c r="A40" s="167"/>
      <c r="B40" s="167"/>
      <c r="C40" s="165"/>
      <c r="D40" s="182"/>
      <c r="E40" s="167"/>
      <c r="F40" s="167"/>
      <c r="G40" s="165"/>
      <c r="H40" s="165"/>
      <c r="I40" s="165"/>
    </row>
    <row r="41" spans="1:9">
      <c r="A41" s="167" t="s">
        <v>19</v>
      </c>
      <c r="B41" s="167"/>
      <c r="C41" s="184">
        <f>C26+C27</f>
        <v>1824227.5</v>
      </c>
      <c r="D41" s="183">
        <f t="shared" ref="D41:I41" si="9">D26+D27</f>
        <v>15531409.91</v>
      </c>
      <c r="E41" s="183">
        <f t="shared" si="9"/>
        <v>-10365481</v>
      </c>
      <c r="F41" s="183">
        <f t="shared" si="9"/>
        <v>8684772</v>
      </c>
      <c r="G41" s="183">
        <f t="shared" si="9"/>
        <v>13850700.91</v>
      </c>
      <c r="H41" s="183">
        <f t="shared" si="9"/>
        <v>44771.941210000005</v>
      </c>
      <c r="I41" s="184">
        <f t="shared" si="9"/>
        <v>13895472.85121</v>
      </c>
    </row>
    <row r="42" spans="1:9" ht="6" customHeight="1">
      <c r="A42" s="167"/>
      <c r="B42" s="167"/>
      <c r="C42" s="190"/>
      <c r="D42" s="183"/>
      <c r="E42" s="167"/>
      <c r="F42" s="167"/>
      <c r="G42" s="165"/>
      <c r="H42" s="165"/>
      <c r="I42" s="185"/>
    </row>
    <row r="43" spans="1:9" ht="15" thickBot="1">
      <c r="A43" s="167" t="s">
        <v>213</v>
      </c>
      <c r="B43" s="167"/>
      <c r="C43" s="193">
        <f>SUM(C28:C31,C33:C35)</f>
        <v>1575040.83</v>
      </c>
      <c r="D43" s="194">
        <f t="shared" ref="D43:I43" si="10">SUM(D28:D31,D33:D35)</f>
        <v>16451749.789999997</v>
      </c>
      <c r="E43" s="194">
        <f t="shared" si="10"/>
        <v>-8563731</v>
      </c>
      <c r="F43" s="194">
        <f t="shared" si="10"/>
        <v>8185996</v>
      </c>
      <c r="G43" s="194">
        <f t="shared" si="10"/>
        <v>16074014.789999997</v>
      </c>
      <c r="H43" s="194">
        <f t="shared" si="10"/>
        <v>23527.38726000001</v>
      </c>
      <c r="I43" s="193">
        <f t="shared" si="10"/>
        <v>16097542.17726</v>
      </c>
    </row>
    <row r="44" spans="1:9">
      <c r="A44" s="167"/>
      <c r="B44" s="167"/>
      <c r="C44" s="167"/>
      <c r="D44" s="165"/>
      <c r="E44" s="165"/>
      <c r="F44" s="165"/>
      <c r="G44" s="165"/>
      <c r="H44" s="165"/>
      <c r="I44" s="165"/>
    </row>
    <row r="45" spans="1:9">
      <c r="A45" s="172"/>
      <c r="B45" s="165"/>
      <c r="C45" s="165"/>
      <c r="D45" s="167"/>
      <c r="E45" s="105" t="s">
        <v>245</v>
      </c>
      <c r="F45" s="165"/>
      <c r="G45" s="165"/>
      <c r="H45" s="165"/>
      <c r="I45" s="105" t="s">
        <v>243</v>
      </c>
    </row>
    <row r="46" spans="1:9">
      <c r="A46" s="165"/>
      <c r="B46" s="165"/>
      <c r="C46" s="188">
        <v>42309</v>
      </c>
      <c r="D46" s="188">
        <v>42278</v>
      </c>
      <c r="E46" s="188">
        <v>42468</v>
      </c>
      <c r="F46" s="164">
        <v>42380</v>
      </c>
      <c r="G46" s="164">
        <v>42380</v>
      </c>
      <c r="H46" s="192">
        <v>42005</v>
      </c>
      <c r="I46" s="188">
        <v>42217</v>
      </c>
    </row>
    <row r="47" spans="1:9" ht="27">
      <c r="A47" s="197" t="s">
        <v>224</v>
      </c>
      <c r="B47" s="169"/>
      <c r="C47" s="180" t="s">
        <v>225</v>
      </c>
      <c r="D47" s="180" t="s">
        <v>226</v>
      </c>
      <c r="E47" s="180" t="s">
        <v>227</v>
      </c>
      <c r="F47" s="180" t="s">
        <v>228</v>
      </c>
      <c r="G47" s="180" t="s">
        <v>229</v>
      </c>
      <c r="H47" s="180" t="s">
        <v>230</v>
      </c>
      <c r="I47" s="180" t="s">
        <v>227</v>
      </c>
    </row>
    <row r="48" spans="1:9">
      <c r="A48" s="199" t="s">
        <v>148</v>
      </c>
      <c r="B48" s="167"/>
      <c r="C48" s="187">
        <v>-2.7E-4</v>
      </c>
      <c r="D48" s="187"/>
      <c r="E48" s="187">
        <v>2.0100000000000001E-3</v>
      </c>
      <c r="F48" s="187">
        <v>9.1E-4</v>
      </c>
      <c r="G48" s="187">
        <v>0</v>
      </c>
      <c r="H48" s="187">
        <v>-1.0399999999999999E-3</v>
      </c>
      <c r="I48" s="187">
        <v>2.15E-3</v>
      </c>
    </row>
    <row r="49" spans="1:9">
      <c r="A49" s="199" t="s">
        <v>207</v>
      </c>
      <c r="B49" s="167"/>
      <c r="C49" s="187">
        <v>-2.7E-4</v>
      </c>
      <c r="D49" s="187">
        <v>-3.1530000000000002E-2</v>
      </c>
      <c r="E49" s="187">
        <v>2.0100000000000001E-3</v>
      </c>
      <c r="F49" s="187">
        <v>9.1E-4</v>
      </c>
      <c r="G49" s="187">
        <v>0</v>
      </c>
      <c r="H49" s="187">
        <v>-1.0399999999999999E-3</v>
      </c>
      <c r="I49" s="187">
        <v>2.15E-3</v>
      </c>
    </row>
    <row r="50" spans="1:9">
      <c r="A50" s="199" t="s">
        <v>149</v>
      </c>
      <c r="B50" s="167"/>
      <c r="C50" s="187">
        <v>0</v>
      </c>
      <c r="D50" s="187"/>
      <c r="E50" s="187">
        <v>2.7200000000000002E-3</v>
      </c>
      <c r="F50" s="187">
        <v>1.32E-3</v>
      </c>
      <c r="G50" s="187">
        <v>0</v>
      </c>
      <c r="H50" s="187">
        <v>-1.0399999999999999E-3</v>
      </c>
      <c r="I50" s="187">
        <v>2.8900000000000002E-3</v>
      </c>
    </row>
    <row r="51" spans="1:9">
      <c r="A51" s="199" t="s">
        <v>150</v>
      </c>
      <c r="B51" s="167"/>
      <c r="C51" s="187">
        <v>-2.7E-4</v>
      </c>
      <c r="D51" s="187"/>
      <c r="E51" s="187">
        <v>2.7200000000000002E-3</v>
      </c>
      <c r="F51" s="187">
        <v>1.32E-3</v>
      </c>
      <c r="G51" s="187">
        <v>0</v>
      </c>
      <c r="H51" s="187">
        <v>-1.0399999999999999E-3</v>
      </c>
      <c r="I51" s="187">
        <v>2.8900000000000002E-3</v>
      </c>
    </row>
    <row r="52" spans="1:9">
      <c r="A52" s="199" t="s">
        <v>151</v>
      </c>
      <c r="B52" s="167"/>
      <c r="C52" s="187">
        <v>0</v>
      </c>
      <c r="D52" s="187"/>
      <c r="E52" s="187">
        <v>2.0799999999999998E-3</v>
      </c>
      <c r="F52" s="187">
        <v>9.5E-4</v>
      </c>
      <c r="G52" s="187">
        <v>0</v>
      </c>
      <c r="H52" s="187">
        <v>-1.06E-3</v>
      </c>
      <c r="I52" s="187">
        <v>2.2000000000000001E-3</v>
      </c>
    </row>
    <row r="53" spans="1:9">
      <c r="A53" s="199" t="s">
        <v>152</v>
      </c>
      <c r="B53" s="167"/>
      <c r="C53" s="187">
        <v>-2.7E-4</v>
      </c>
      <c r="D53" s="187"/>
      <c r="E53" s="187">
        <v>2.0799999999999998E-3</v>
      </c>
      <c r="F53" s="187">
        <v>9.5E-4</v>
      </c>
      <c r="G53" s="187">
        <v>0</v>
      </c>
      <c r="H53" s="187">
        <v>-1.06E-3</v>
      </c>
      <c r="I53" s="187">
        <v>2.2000000000000001E-3</v>
      </c>
    </row>
    <row r="54" spans="1:9">
      <c r="A54" s="199" t="s">
        <v>153</v>
      </c>
      <c r="B54" s="167"/>
      <c r="C54" s="187">
        <v>0</v>
      </c>
      <c r="D54" s="187"/>
      <c r="E54" s="187">
        <v>1.2899999999999999E-3</v>
      </c>
      <c r="F54" s="187">
        <v>5.9999999999999995E-4</v>
      </c>
      <c r="G54" s="187">
        <v>0</v>
      </c>
      <c r="H54" s="187">
        <v>-1.0200000000000001E-3</v>
      </c>
      <c r="I54" s="187">
        <v>1.3699999999999999E-3</v>
      </c>
    </row>
    <row r="55" spans="1:9">
      <c r="A55" s="199" t="s">
        <v>208</v>
      </c>
      <c r="B55" s="167"/>
      <c r="C55" s="187">
        <v>0</v>
      </c>
      <c r="D55" s="187"/>
      <c r="E55" s="187">
        <v>1.2899999999999999E-3</v>
      </c>
      <c r="F55" s="187">
        <v>0</v>
      </c>
      <c r="G55" s="187">
        <v>0</v>
      </c>
      <c r="H55" s="187">
        <v>-1.0200000000000001E-3</v>
      </c>
      <c r="I55" s="187">
        <v>1.3699999999999999E-3</v>
      </c>
    </row>
    <row r="56" spans="1:9">
      <c r="A56" s="199" t="s">
        <v>209</v>
      </c>
      <c r="B56" s="167"/>
      <c r="C56" s="187">
        <v>0</v>
      </c>
      <c r="D56" s="187"/>
      <c r="E56" s="187">
        <v>1.9E-3</v>
      </c>
      <c r="F56" s="187">
        <v>8.3000000000000001E-4</v>
      </c>
      <c r="G56" s="187">
        <v>0</v>
      </c>
      <c r="H56" s="187">
        <v>-1.1299999999999999E-3</v>
      </c>
      <c r="I56" s="187">
        <v>1.98E-3</v>
      </c>
    </row>
    <row r="57" spans="1:9">
      <c r="A57" s="199" t="s">
        <v>154</v>
      </c>
      <c r="B57" s="167"/>
      <c r="C57" s="187">
        <v>0</v>
      </c>
      <c r="D57" s="187"/>
      <c r="E57" s="187">
        <v>1.9E-3</v>
      </c>
      <c r="F57" s="187">
        <v>8.3000000000000001E-4</v>
      </c>
      <c r="G57" s="187">
        <v>0</v>
      </c>
      <c r="H57" s="187">
        <v>-1.1299999999999999E-3</v>
      </c>
      <c r="I57" s="187">
        <v>1.98E-3</v>
      </c>
    </row>
    <row r="58" spans="1:9">
      <c r="A58" s="199" t="s">
        <v>155</v>
      </c>
      <c r="B58" s="167"/>
      <c r="C58" s="187">
        <v>-2.7E-4</v>
      </c>
      <c r="D58" s="187"/>
      <c r="E58" s="187">
        <v>1.9E-3</v>
      </c>
      <c r="F58" s="187">
        <v>8.3000000000000001E-4</v>
      </c>
      <c r="G58" s="187">
        <v>0</v>
      </c>
      <c r="H58" s="187">
        <v>-1.1299999999999999E-3</v>
      </c>
      <c r="I58" s="187">
        <v>1.98E-3</v>
      </c>
    </row>
    <row r="59" spans="1:9" ht="14.4" customHeight="1">
      <c r="A59" s="199" t="s">
        <v>221</v>
      </c>
      <c r="B59" s="167"/>
      <c r="C59" s="187"/>
      <c r="D59" s="187"/>
      <c r="E59" s="233" t="s">
        <v>244</v>
      </c>
      <c r="F59" s="233" t="s">
        <v>241</v>
      </c>
      <c r="G59" s="187">
        <v>0</v>
      </c>
      <c r="H59" s="187">
        <v>-1.0499999999999999E-3</v>
      </c>
      <c r="I59" s="233" t="s">
        <v>231</v>
      </c>
    </row>
    <row r="60" spans="1:9">
      <c r="A60" s="199" t="s">
        <v>212</v>
      </c>
      <c r="B60" s="167"/>
      <c r="C60" s="187">
        <v>-2.7E-4</v>
      </c>
      <c r="D60" s="187"/>
      <c r="E60" s="233"/>
      <c r="F60" s="233"/>
      <c r="G60" s="187">
        <v>0</v>
      </c>
      <c r="H60" s="187">
        <v>-1.0499999999999999E-3</v>
      </c>
      <c r="I60" s="233"/>
    </row>
    <row r="61" spans="1:9">
      <c r="A61" s="165"/>
      <c r="B61" s="165"/>
      <c r="C61" s="165"/>
      <c r="D61" s="167"/>
      <c r="E61" s="165"/>
      <c r="F61" s="165"/>
      <c r="G61" s="165"/>
      <c r="H61" s="165"/>
      <c r="I61" s="165"/>
    </row>
    <row r="62" spans="1:9" ht="27">
      <c r="A62" s="197" t="s">
        <v>233</v>
      </c>
      <c r="B62" s="169"/>
      <c r="C62" s="189" t="s">
        <v>240</v>
      </c>
      <c r="D62" s="189" t="s">
        <v>234</v>
      </c>
      <c r="E62" s="189" t="s">
        <v>235</v>
      </c>
      <c r="F62" s="189" t="s">
        <v>236</v>
      </c>
      <c r="G62" s="189" t="s">
        <v>237</v>
      </c>
      <c r="H62" s="189" t="s">
        <v>238</v>
      </c>
      <c r="I62" s="189" t="s">
        <v>239</v>
      </c>
    </row>
    <row r="63" spans="1:9">
      <c r="A63" s="199" t="s">
        <v>148</v>
      </c>
      <c r="B63" s="165"/>
      <c r="C63" s="183">
        <f t="shared" ref="C63:H68" si="11">$H4*C48</f>
        <v>4997.0274300000001</v>
      </c>
      <c r="D63" s="183">
        <f t="shared" si="11"/>
        <v>0</v>
      </c>
      <c r="E63" s="204">
        <f>$G4*E48+F4*I48</f>
        <v>-53015.425069999998</v>
      </c>
      <c r="F63" s="183">
        <f>$H4*F48</f>
        <v>-16841.833190000001</v>
      </c>
      <c r="G63" s="183">
        <f t="shared" ref="G63" si="12">$H4*G48</f>
        <v>0</v>
      </c>
      <c r="H63" s="183">
        <f t="shared" si="11"/>
        <v>19247.809359999999</v>
      </c>
      <c r="I63" s="183">
        <f>SUM(C63:H63)</f>
        <v>-45612.421470000001</v>
      </c>
    </row>
    <row r="64" spans="1:9">
      <c r="A64" s="199" t="s">
        <v>207</v>
      </c>
      <c r="B64" s="165"/>
      <c r="C64" s="183">
        <f t="shared" si="11"/>
        <v>7.9366500000000002</v>
      </c>
      <c r="D64" s="183">
        <f t="shared" si="11"/>
        <v>926.82435000000009</v>
      </c>
      <c r="E64" s="204">
        <f t="shared" ref="E64:E68" si="13">$G5*E49+F5*I49</f>
        <v>-98.102089999999919</v>
      </c>
      <c r="F64" s="183">
        <f t="shared" si="11"/>
        <v>-26.74945</v>
      </c>
      <c r="G64" s="183">
        <f t="shared" si="11"/>
        <v>0</v>
      </c>
      <c r="H64" s="183">
        <f t="shared" si="11"/>
        <v>30.570799999999998</v>
      </c>
      <c r="I64" s="183">
        <f t="shared" ref="I64:I73" si="14">SUM(C64:H64)</f>
        <v>840.48026000000004</v>
      </c>
    </row>
    <row r="65" spans="1:9">
      <c r="A65" s="199" t="s">
        <v>149</v>
      </c>
      <c r="B65" s="165"/>
      <c r="C65" s="183">
        <f t="shared" si="11"/>
        <v>0</v>
      </c>
      <c r="D65" s="183">
        <f t="shared" si="11"/>
        <v>0</v>
      </c>
      <c r="E65" s="204">
        <f t="shared" si="13"/>
        <v>-13773.033649999998</v>
      </c>
      <c r="F65" s="183">
        <f t="shared" si="11"/>
        <v>-4509.8750399999999</v>
      </c>
      <c r="G65" s="183">
        <f t="shared" si="11"/>
        <v>0</v>
      </c>
      <c r="H65" s="183">
        <f t="shared" si="11"/>
        <v>3553.2348799999995</v>
      </c>
      <c r="I65" s="183">
        <f t="shared" si="14"/>
        <v>-14729.673809999997</v>
      </c>
    </row>
    <row r="66" spans="1:9">
      <c r="A66" s="199" t="s">
        <v>150</v>
      </c>
      <c r="B66" s="165"/>
      <c r="C66" s="183">
        <f t="shared" si="11"/>
        <v>111.92877</v>
      </c>
      <c r="D66" s="183">
        <f t="shared" si="11"/>
        <v>0</v>
      </c>
      <c r="E66" s="204">
        <f t="shared" si="13"/>
        <v>-1617.16291</v>
      </c>
      <c r="F66" s="183">
        <f t="shared" si="11"/>
        <v>-547.20731999999998</v>
      </c>
      <c r="G66" s="183">
        <f t="shared" si="11"/>
        <v>0</v>
      </c>
      <c r="H66" s="183">
        <f t="shared" si="11"/>
        <v>431.13303999999994</v>
      </c>
      <c r="I66" s="183">
        <f t="shared" si="14"/>
        <v>-1621.3084200000001</v>
      </c>
    </row>
    <row r="67" spans="1:9">
      <c r="A67" s="199" t="s">
        <v>151</v>
      </c>
      <c r="B67" s="165"/>
      <c r="C67" s="183">
        <f t="shared" si="11"/>
        <v>0</v>
      </c>
      <c r="D67" s="183">
        <f t="shared" si="11"/>
        <v>0</v>
      </c>
      <c r="E67" s="204">
        <f t="shared" si="13"/>
        <v>-7156.7488400000148</v>
      </c>
      <c r="F67" s="183">
        <f t="shared" si="11"/>
        <v>-10.053850000000001</v>
      </c>
      <c r="G67" s="183">
        <f t="shared" si="11"/>
        <v>0</v>
      </c>
      <c r="H67" s="183">
        <f t="shared" si="11"/>
        <v>11.217979999999999</v>
      </c>
      <c r="I67" s="183">
        <f t="shared" si="14"/>
        <v>-7155.5847100000146</v>
      </c>
    </row>
    <row r="68" spans="1:9">
      <c r="A68" s="199" t="s">
        <v>152</v>
      </c>
      <c r="B68" s="165"/>
      <c r="C68" s="183">
        <f t="shared" si="11"/>
        <v>33.085799999999999</v>
      </c>
      <c r="D68" s="183">
        <f t="shared" si="11"/>
        <v>0</v>
      </c>
      <c r="E68" s="204">
        <f t="shared" si="13"/>
        <v>-425.81960000000072</v>
      </c>
      <c r="F68" s="183">
        <f t="shared" si="11"/>
        <v>-116.413</v>
      </c>
      <c r="G68" s="183">
        <f t="shared" si="11"/>
        <v>0</v>
      </c>
      <c r="H68" s="183">
        <f t="shared" si="11"/>
        <v>129.89240000000001</v>
      </c>
      <c r="I68" s="183">
        <f t="shared" si="14"/>
        <v>-379.25440000000071</v>
      </c>
    </row>
    <row r="69" spans="1:9">
      <c r="A69" s="199" t="s">
        <v>153</v>
      </c>
      <c r="B69" s="165"/>
      <c r="C69" s="183">
        <f t="shared" ref="C69:G69" si="15">$H10*C54+$H11*C55</f>
        <v>0</v>
      </c>
      <c r="D69" s="183">
        <f t="shared" si="15"/>
        <v>0</v>
      </c>
      <c r="E69" s="204">
        <f>$G10*E54+$G11*E55+F10*I54+F11*I55</f>
        <v>1228.2038399999999</v>
      </c>
      <c r="F69" s="183">
        <f t="shared" si="15"/>
        <v>571.25759999999991</v>
      </c>
      <c r="G69" s="183">
        <f t="shared" si="15"/>
        <v>0</v>
      </c>
      <c r="H69" s="183">
        <f>$H10*H54+$H11*H55</f>
        <v>-971.13792000000012</v>
      </c>
      <c r="I69" s="183">
        <f t="shared" si="14"/>
        <v>828.32351999999969</v>
      </c>
    </row>
    <row r="70" spans="1:9">
      <c r="A70" s="199" t="s">
        <v>209</v>
      </c>
      <c r="B70" s="165"/>
      <c r="C70" s="183">
        <f t="shared" ref="C70:H72" si="16">$H12*C56</f>
        <v>0</v>
      </c>
      <c r="D70" s="183">
        <f t="shared" si="16"/>
        <v>0</v>
      </c>
      <c r="E70" s="204">
        <f>$G12*E56+F12*I56</f>
        <v>0</v>
      </c>
      <c r="F70" s="183">
        <f t="shared" si="16"/>
        <v>0</v>
      </c>
      <c r="G70" s="183">
        <f t="shared" si="16"/>
        <v>0</v>
      </c>
      <c r="H70" s="183">
        <f t="shared" si="16"/>
        <v>0</v>
      </c>
      <c r="I70" s="183">
        <f t="shared" si="14"/>
        <v>0</v>
      </c>
    </row>
    <row r="71" spans="1:9">
      <c r="A71" s="199" t="s">
        <v>154</v>
      </c>
      <c r="B71" s="165"/>
      <c r="C71" s="183">
        <f t="shared" si="16"/>
        <v>0</v>
      </c>
      <c r="D71" s="183">
        <f t="shared" si="16"/>
        <v>0</v>
      </c>
      <c r="E71" s="204">
        <f t="shared" ref="E71:E72" si="17">$G13*E57+F13*I57</f>
        <v>488.23336000000018</v>
      </c>
      <c r="F71" s="183">
        <f t="shared" si="16"/>
        <v>283.62428</v>
      </c>
      <c r="G71" s="183">
        <f t="shared" si="16"/>
        <v>0</v>
      </c>
      <c r="H71" s="183">
        <f t="shared" si="16"/>
        <v>-386.13907999999998</v>
      </c>
      <c r="I71" s="183">
        <f t="shared" si="14"/>
        <v>385.7185600000002</v>
      </c>
    </row>
    <row r="72" spans="1:9">
      <c r="A72" s="199" t="s">
        <v>155</v>
      </c>
      <c r="B72" s="165"/>
      <c r="C72" s="183">
        <f t="shared" si="16"/>
        <v>3.5272800000000002</v>
      </c>
      <c r="D72" s="183">
        <f t="shared" si="16"/>
        <v>0</v>
      </c>
      <c r="E72" s="204">
        <f t="shared" si="17"/>
        <v>-34.73096000000001</v>
      </c>
      <c r="F72" s="183">
        <f t="shared" si="16"/>
        <v>-10.843120000000001</v>
      </c>
      <c r="G72" s="183">
        <f t="shared" si="16"/>
        <v>0</v>
      </c>
      <c r="H72" s="183">
        <f t="shared" si="16"/>
        <v>14.762319999999999</v>
      </c>
      <c r="I72" s="183">
        <f t="shared" si="14"/>
        <v>-27.284480000000013</v>
      </c>
    </row>
    <row r="73" spans="1:9">
      <c r="A73" s="199" t="s">
        <v>221</v>
      </c>
      <c r="B73" s="165"/>
      <c r="C73" s="183">
        <f>($H15+$H16+$H17)*C59</f>
        <v>0</v>
      </c>
      <c r="D73" s="183">
        <f>($H15+$H16+$H17)*D59</f>
        <v>0</v>
      </c>
      <c r="E73" s="205">
        <v>0</v>
      </c>
      <c r="F73" s="203">
        <v>0</v>
      </c>
      <c r="G73" s="203">
        <v>0</v>
      </c>
      <c r="H73" s="183">
        <f>($H15+$H16+$H17)*H59</f>
        <v>0</v>
      </c>
      <c r="I73" s="183">
        <f t="shared" si="14"/>
        <v>0</v>
      </c>
    </row>
    <row r="74" spans="1:9">
      <c r="A74" s="172"/>
      <c r="B74" s="165"/>
      <c r="C74" s="198">
        <f>SUM(C63:C73)</f>
        <v>5153.5059300000003</v>
      </c>
      <c r="D74" s="198">
        <f t="shared" ref="D74:I74" si="18">SUM(D63:D73)</f>
        <v>926.82435000000009</v>
      </c>
      <c r="E74" s="198">
        <f t="shared" si="18"/>
        <v>-74404.585920000012</v>
      </c>
      <c r="F74" s="198">
        <f t="shared" si="18"/>
        <v>-21208.093090000002</v>
      </c>
      <c r="G74" s="198">
        <f t="shared" si="18"/>
        <v>0</v>
      </c>
      <c r="H74" s="198">
        <f t="shared" si="18"/>
        <v>22061.343780000003</v>
      </c>
      <c r="I74" s="198">
        <f t="shared" si="18"/>
        <v>-67471.004950000017</v>
      </c>
    </row>
    <row r="75" spans="1:9">
      <c r="A75" s="165"/>
      <c r="B75" s="165"/>
      <c r="C75" s="165"/>
      <c r="D75" s="165"/>
      <c r="E75" s="165"/>
      <c r="F75" s="165"/>
      <c r="G75" s="165"/>
      <c r="H75" s="165"/>
      <c r="I75" s="165"/>
    </row>
    <row r="76" spans="1:9">
      <c r="A76" s="167" t="s">
        <v>19</v>
      </c>
      <c r="B76" s="167"/>
      <c r="C76" s="183">
        <f>C63+C64</f>
        <v>5004.9640799999997</v>
      </c>
      <c r="D76" s="183">
        <f t="shared" ref="D76:I76" si="19">D63+D64</f>
        <v>926.82435000000009</v>
      </c>
      <c r="E76" s="183">
        <f t="shared" si="19"/>
        <v>-53113.527159999998</v>
      </c>
      <c r="F76" s="183">
        <f t="shared" si="19"/>
        <v>-16868.582640000001</v>
      </c>
      <c r="G76" s="183">
        <f t="shared" si="19"/>
        <v>0</v>
      </c>
      <c r="H76" s="183">
        <f t="shared" si="19"/>
        <v>19278.380160000001</v>
      </c>
      <c r="I76" s="183">
        <f t="shared" si="19"/>
        <v>-44771.941210000005</v>
      </c>
    </row>
    <row r="77" spans="1:9">
      <c r="A77" s="167"/>
      <c r="B77" s="167"/>
      <c r="C77" s="183"/>
      <c r="D77" s="183"/>
      <c r="E77" s="183"/>
      <c r="F77" s="183"/>
      <c r="G77" s="183"/>
      <c r="H77" s="183"/>
      <c r="I77" s="183"/>
    </row>
    <row r="78" spans="1:9">
      <c r="A78" s="167" t="s">
        <v>213</v>
      </c>
      <c r="B78" s="167"/>
      <c r="C78" s="194">
        <f>SUM(C65:C68,C70:C72)</f>
        <v>148.54184999999998</v>
      </c>
      <c r="D78" s="194">
        <f t="shared" ref="D78:I78" si="20">SUM(D65:D68,D70:D72)</f>
        <v>0</v>
      </c>
      <c r="E78" s="194">
        <f t="shared" si="20"/>
        <v>-22519.262600000016</v>
      </c>
      <c r="F78" s="194">
        <f t="shared" si="20"/>
        <v>-4910.7680500000006</v>
      </c>
      <c r="G78" s="194">
        <f t="shared" si="20"/>
        <v>0</v>
      </c>
      <c r="H78" s="194">
        <f t="shared" si="20"/>
        <v>3754.1015399999997</v>
      </c>
      <c r="I78" s="194">
        <f t="shared" si="20"/>
        <v>-23527.38726000001</v>
      </c>
    </row>
  </sheetData>
  <mergeCells count="4">
    <mergeCell ref="A1:I1"/>
    <mergeCell ref="E59:E60"/>
    <mergeCell ref="F59:F60"/>
    <mergeCell ref="I59:I60"/>
  </mergeCells>
  <pageMargins left="0.7" right="0.7" top="0.6" bottom="0.6" header="0.3" footer="0.3"/>
  <pageSetup scale="80" orientation="landscape" r:id="rId1"/>
  <headerFooter>
    <oddFooter>&amp;L&amp;F / &amp;A&amp;RPage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8" tint="0.39997558519241921"/>
  </sheetPr>
  <dimension ref="A1:K78"/>
  <sheetViews>
    <sheetView workbookViewId="0">
      <selection sqref="A1:I1"/>
    </sheetView>
  </sheetViews>
  <sheetFormatPr defaultRowHeight="14.4"/>
  <cols>
    <col min="1" max="1" width="17.6640625" customWidth="1"/>
    <col min="3" max="3" width="17" customWidth="1"/>
    <col min="4" max="4" width="22" customWidth="1"/>
    <col min="5" max="5" width="17.33203125" customWidth="1"/>
    <col min="6" max="8" width="15.6640625" customWidth="1"/>
    <col min="9" max="9" width="21.33203125" customWidth="1"/>
    <col min="10" max="10" width="14.6640625" customWidth="1"/>
  </cols>
  <sheetData>
    <row r="1" spans="1:11">
      <c r="A1" s="232" t="s">
        <v>201</v>
      </c>
      <c r="B1" s="232"/>
      <c r="C1" s="232"/>
      <c r="D1" s="232"/>
      <c r="E1" s="232"/>
      <c r="F1" s="232"/>
      <c r="G1" s="232"/>
      <c r="H1" s="232"/>
      <c r="I1" s="232"/>
      <c r="J1" s="165"/>
      <c r="K1" s="165"/>
    </row>
    <row r="2" spans="1:11" ht="26.4" customHeight="1">
      <c r="A2" s="168"/>
      <c r="B2" s="169"/>
      <c r="C2" s="170" t="s">
        <v>202</v>
      </c>
      <c r="D2" s="169"/>
      <c r="E2" s="170" t="s">
        <v>203</v>
      </c>
      <c r="F2" s="171" t="s">
        <v>204</v>
      </c>
      <c r="G2" s="171" t="s">
        <v>205</v>
      </c>
      <c r="H2" s="171" t="s">
        <v>106</v>
      </c>
      <c r="I2" s="171" t="s">
        <v>206</v>
      </c>
      <c r="J2" s="165"/>
      <c r="K2" s="165"/>
    </row>
    <row r="3" spans="1:11">
      <c r="A3" s="167"/>
      <c r="B3" s="167"/>
      <c r="C3" s="167"/>
      <c r="D3" s="165"/>
      <c r="E3" s="165"/>
      <c r="F3" s="165"/>
      <c r="G3" s="165"/>
      <c r="H3" s="165"/>
      <c r="I3" s="165"/>
      <c r="J3" s="165"/>
      <c r="K3" s="165"/>
    </row>
    <row r="4" spans="1:11">
      <c r="A4" s="199" t="s">
        <v>148</v>
      </c>
      <c r="B4" s="167"/>
      <c r="C4" s="173">
        <v>209347</v>
      </c>
      <c r="D4" s="165"/>
      <c r="E4" s="202">
        <v>197879793</v>
      </c>
      <c r="F4" s="202">
        <v>-112894723</v>
      </c>
      <c r="G4" s="202">
        <v>112966657</v>
      </c>
      <c r="H4" s="166">
        <f>SUM(F4:G4)</f>
        <v>71934</v>
      </c>
      <c r="I4" s="174">
        <f>E4+H4</f>
        <v>197951727</v>
      </c>
      <c r="J4" s="165"/>
      <c r="K4" s="165"/>
    </row>
    <row r="5" spans="1:11">
      <c r="A5" s="199" t="s">
        <v>207</v>
      </c>
      <c r="B5" s="167"/>
      <c r="C5" s="173">
        <v>403</v>
      </c>
      <c r="D5" s="165"/>
      <c r="E5" s="202">
        <v>483714</v>
      </c>
      <c r="F5" s="202">
        <v>-208019</v>
      </c>
      <c r="G5" s="202">
        <v>278701</v>
      </c>
      <c r="H5" s="166">
        <f t="shared" ref="H5:H17" si="0">SUM(F5:G5)</f>
        <v>70682</v>
      </c>
      <c r="I5" s="174">
        <f t="shared" ref="I5:I17" si="1">E5+H5</f>
        <v>554396</v>
      </c>
      <c r="J5" s="165"/>
      <c r="K5" s="165"/>
    </row>
    <row r="6" spans="1:11">
      <c r="A6" s="199" t="s">
        <v>149</v>
      </c>
      <c r="B6" s="167"/>
      <c r="C6" s="173">
        <v>22274</v>
      </c>
      <c r="D6" s="165"/>
      <c r="E6" s="202">
        <v>46315331</v>
      </c>
      <c r="F6" s="202">
        <v>-24278755</v>
      </c>
      <c r="G6" s="202">
        <v>26352693</v>
      </c>
      <c r="H6" s="166">
        <f t="shared" si="0"/>
        <v>2073938</v>
      </c>
      <c r="I6" s="174">
        <f t="shared" si="1"/>
        <v>48389269</v>
      </c>
      <c r="J6" s="165"/>
      <c r="K6" s="165"/>
    </row>
    <row r="7" spans="1:11">
      <c r="A7" s="199" t="s">
        <v>150</v>
      </c>
      <c r="B7" s="167"/>
      <c r="C7" s="173">
        <v>8953</v>
      </c>
      <c r="D7" s="165"/>
      <c r="E7" s="202">
        <v>5020382</v>
      </c>
      <c r="F7" s="202">
        <v>-2852828</v>
      </c>
      <c r="G7" s="202">
        <v>2879907</v>
      </c>
      <c r="H7" s="166">
        <f t="shared" si="0"/>
        <v>27079</v>
      </c>
      <c r="I7" s="174">
        <f t="shared" si="1"/>
        <v>5047461</v>
      </c>
      <c r="J7" s="165"/>
      <c r="K7" s="165"/>
    </row>
    <row r="8" spans="1:11">
      <c r="A8" s="199" t="s">
        <v>151</v>
      </c>
      <c r="B8" s="167"/>
      <c r="C8" s="173">
        <v>1848</v>
      </c>
      <c r="D8" s="165"/>
      <c r="E8" s="202">
        <v>104731288</v>
      </c>
      <c r="F8" s="202">
        <v>-53401373</v>
      </c>
      <c r="G8" s="202">
        <v>59456135</v>
      </c>
      <c r="H8" s="166">
        <f t="shared" si="0"/>
        <v>6054762</v>
      </c>
      <c r="I8" s="174">
        <f t="shared" si="1"/>
        <v>110786050</v>
      </c>
      <c r="J8" s="165"/>
      <c r="K8" s="165"/>
    </row>
    <row r="9" spans="1:11">
      <c r="A9" s="199" t="s">
        <v>152</v>
      </c>
      <c r="B9" s="167"/>
      <c r="C9" s="173">
        <v>47</v>
      </c>
      <c r="D9" s="165"/>
      <c r="E9" s="202">
        <v>2500240</v>
      </c>
      <c r="F9" s="202">
        <v>-1396697</v>
      </c>
      <c r="G9" s="202">
        <v>1424470</v>
      </c>
      <c r="H9" s="166">
        <f t="shared" si="0"/>
        <v>27773</v>
      </c>
      <c r="I9" s="174">
        <f t="shared" si="1"/>
        <v>2528013</v>
      </c>
      <c r="J9" s="165"/>
      <c r="K9" s="165"/>
    </row>
    <row r="10" spans="1:11">
      <c r="A10" s="199" t="s">
        <v>153</v>
      </c>
      <c r="B10" s="167"/>
      <c r="C10" s="173">
        <v>21</v>
      </c>
      <c r="D10" s="165"/>
      <c r="E10" s="202">
        <f>92724920-E11</f>
        <v>92724920</v>
      </c>
      <c r="F10" s="202">
        <v>0</v>
      </c>
      <c r="G10" s="202">
        <v>0</v>
      </c>
      <c r="H10" s="166">
        <f t="shared" si="0"/>
        <v>0</v>
      </c>
      <c r="I10" s="174">
        <f t="shared" si="1"/>
        <v>92724920</v>
      </c>
      <c r="J10" s="165"/>
      <c r="K10" s="165"/>
    </row>
    <row r="11" spans="1:11">
      <c r="A11" s="199" t="s">
        <v>208</v>
      </c>
      <c r="B11" s="167"/>
      <c r="C11" s="173"/>
      <c r="D11" s="165"/>
      <c r="E11" s="202">
        <v>0</v>
      </c>
      <c r="F11" s="202">
        <v>0</v>
      </c>
      <c r="G11" s="202">
        <v>0</v>
      </c>
      <c r="H11" s="166">
        <f t="shared" si="0"/>
        <v>0</v>
      </c>
      <c r="I11" s="174">
        <f t="shared" si="1"/>
        <v>0</v>
      </c>
      <c r="J11" s="165"/>
      <c r="K11" s="165"/>
    </row>
    <row r="12" spans="1:11">
      <c r="A12" s="199" t="s">
        <v>209</v>
      </c>
      <c r="B12" s="167"/>
      <c r="C12" s="173">
        <v>31</v>
      </c>
      <c r="D12" s="165"/>
      <c r="E12" s="202">
        <v>5240</v>
      </c>
      <c r="F12" s="202">
        <v>0</v>
      </c>
      <c r="G12" s="202">
        <v>0</v>
      </c>
      <c r="H12" s="166">
        <f t="shared" si="0"/>
        <v>0</v>
      </c>
      <c r="I12" s="174">
        <f t="shared" si="1"/>
        <v>5240</v>
      </c>
      <c r="J12" s="165"/>
      <c r="K12" s="165"/>
    </row>
    <row r="13" spans="1:11">
      <c r="A13" s="199" t="s">
        <v>154</v>
      </c>
      <c r="B13" s="167"/>
      <c r="C13" s="173">
        <v>1216</v>
      </c>
      <c r="D13" s="165"/>
      <c r="E13" s="202">
        <v>3582679</v>
      </c>
      <c r="F13" s="202">
        <v>-1723583</v>
      </c>
      <c r="G13" s="202">
        <v>2012838</v>
      </c>
      <c r="H13" s="166">
        <f t="shared" si="0"/>
        <v>289255</v>
      </c>
      <c r="I13" s="174">
        <f t="shared" si="1"/>
        <v>3871934</v>
      </c>
      <c r="J13" s="165"/>
      <c r="K13" s="165"/>
    </row>
    <row r="14" spans="1:11">
      <c r="A14" s="199" t="s">
        <v>155</v>
      </c>
      <c r="B14" s="167"/>
      <c r="C14" s="173">
        <v>1202</v>
      </c>
      <c r="D14" s="165"/>
      <c r="E14" s="202">
        <v>229485</v>
      </c>
      <c r="F14" s="202">
        <v>-118868</v>
      </c>
      <c r="G14" s="202">
        <v>123867</v>
      </c>
      <c r="H14" s="166">
        <f t="shared" si="0"/>
        <v>4999</v>
      </c>
      <c r="I14" s="174">
        <f t="shared" si="1"/>
        <v>234484</v>
      </c>
      <c r="J14" s="165"/>
      <c r="K14" s="165"/>
    </row>
    <row r="15" spans="1:11">
      <c r="A15" s="199" t="s">
        <v>210</v>
      </c>
      <c r="B15" s="167"/>
      <c r="C15" s="173">
        <v>412</v>
      </c>
      <c r="D15" s="165"/>
      <c r="E15" s="202">
        <v>1191119</v>
      </c>
      <c r="F15" s="202"/>
      <c r="G15" s="202"/>
      <c r="H15" s="166"/>
      <c r="I15" s="174">
        <f t="shared" si="1"/>
        <v>1191119</v>
      </c>
      <c r="J15" s="165"/>
      <c r="K15" s="165"/>
    </row>
    <row r="16" spans="1:11">
      <c r="A16" s="199" t="s">
        <v>211</v>
      </c>
      <c r="B16" s="167"/>
      <c r="C16" s="173"/>
      <c r="D16" s="165"/>
      <c r="E16" s="202">
        <v>448895</v>
      </c>
      <c r="F16" s="202"/>
      <c r="G16" s="202"/>
      <c r="H16" s="166">
        <f t="shared" si="0"/>
        <v>0</v>
      </c>
      <c r="I16" s="174">
        <f t="shared" si="1"/>
        <v>448895</v>
      </c>
      <c r="J16" s="165"/>
      <c r="K16" s="165"/>
    </row>
    <row r="17" spans="1:11">
      <c r="A17" s="199" t="s">
        <v>212</v>
      </c>
      <c r="B17" s="167"/>
      <c r="C17" s="173"/>
      <c r="D17" s="165"/>
      <c r="E17" s="202">
        <v>244526</v>
      </c>
      <c r="F17" s="202"/>
      <c r="G17" s="202"/>
      <c r="H17" s="166">
        <f t="shared" si="0"/>
        <v>0</v>
      </c>
      <c r="I17" s="174">
        <f t="shared" si="1"/>
        <v>244526</v>
      </c>
      <c r="J17" s="165"/>
      <c r="K17" s="165"/>
    </row>
    <row r="18" spans="1:11">
      <c r="A18" s="167"/>
      <c r="B18" s="167"/>
      <c r="C18" s="175">
        <f>SUM(C4:C17)</f>
        <v>245754</v>
      </c>
      <c r="D18" s="165"/>
      <c r="E18" s="175">
        <f t="shared" ref="E18:I18" si="2">SUM(E4:E17)</f>
        <v>455357612</v>
      </c>
      <c r="F18" s="175">
        <f t="shared" si="2"/>
        <v>-196874846</v>
      </c>
      <c r="G18" s="175">
        <f t="shared" si="2"/>
        <v>205495268</v>
      </c>
      <c r="H18" s="175">
        <f t="shared" si="2"/>
        <v>8620422</v>
      </c>
      <c r="I18" s="175">
        <f t="shared" si="2"/>
        <v>463978034</v>
      </c>
      <c r="J18" s="165"/>
      <c r="K18" s="165"/>
    </row>
    <row r="19" spans="1:11" ht="15" thickBot="1">
      <c r="A19" s="167"/>
      <c r="B19" s="167"/>
      <c r="C19" s="167"/>
      <c r="D19" s="165"/>
      <c r="E19" s="167"/>
      <c r="F19" s="167"/>
      <c r="G19" s="167"/>
      <c r="H19" s="165"/>
      <c r="I19" s="167"/>
      <c r="J19" s="165"/>
      <c r="K19" s="165"/>
    </row>
    <row r="20" spans="1:11">
      <c r="A20" s="167" t="s">
        <v>19</v>
      </c>
      <c r="B20" s="167"/>
      <c r="C20" s="176">
        <f>C4+C5</f>
        <v>209750</v>
      </c>
      <c r="D20" s="165"/>
      <c r="E20" s="177">
        <f>E4+E5</f>
        <v>198363507</v>
      </c>
      <c r="F20" s="177">
        <f t="shared" ref="F20:I20" si="3">F4+F5</f>
        <v>-113102742</v>
      </c>
      <c r="G20" s="177">
        <f t="shared" si="3"/>
        <v>113245358</v>
      </c>
      <c r="H20" s="177">
        <f t="shared" si="3"/>
        <v>142616</v>
      </c>
      <c r="I20" s="176">
        <f t="shared" si="3"/>
        <v>198506123</v>
      </c>
      <c r="J20" s="165"/>
      <c r="K20" s="165"/>
    </row>
    <row r="21" spans="1:11">
      <c r="A21" s="167"/>
      <c r="B21" s="167"/>
      <c r="C21" s="178"/>
      <c r="D21" s="165"/>
      <c r="E21" s="167"/>
      <c r="F21" s="167"/>
      <c r="G21" s="167"/>
      <c r="H21" s="167"/>
      <c r="I21" s="178"/>
      <c r="J21" s="165"/>
      <c r="K21" s="165"/>
    </row>
    <row r="22" spans="1:11" ht="15" thickBot="1">
      <c r="A22" s="167" t="s">
        <v>213</v>
      </c>
      <c r="B22" s="167"/>
      <c r="C22" s="195">
        <f>SUM(C6:C9,C12:C14)</f>
        <v>35571</v>
      </c>
      <c r="D22" s="165"/>
      <c r="E22" s="196">
        <f>SUM(E6:E9,E12:E14)</f>
        <v>162384645</v>
      </c>
      <c r="F22" s="196">
        <f t="shared" ref="F22:H22" si="4">SUM(F6:F9,F12:F14)</f>
        <v>-83772104</v>
      </c>
      <c r="G22" s="196">
        <f t="shared" si="4"/>
        <v>92249910</v>
      </c>
      <c r="H22" s="196">
        <f t="shared" si="4"/>
        <v>8477806</v>
      </c>
      <c r="I22" s="195">
        <f>SUM(I6:I9,I12:I14)</f>
        <v>170862451</v>
      </c>
      <c r="J22" s="165"/>
      <c r="K22" s="165"/>
    </row>
    <row r="23" spans="1:11">
      <c r="A23" s="167"/>
      <c r="B23" s="167"/>
      <c r="C23" s="167"/>
      <c r="D23" s="167"/>
      <c r="E23" s="167"/>
      <c r="F23" s="165"/>
      <c r="G23" s="165"/>
      <c r="H23" s="165"/>
      <c r="I23" s="165"/>
      <c r="J23" s="165"/>
      <c r="K23" s="165"/>
    </row>
    <row r="24" spans="1:11" ht="43.2" customHeight="1">
      <c r="A24" s="168"/>
      <c r="B24" s="179"/>
      <c r="C24" s="189" t="s">
        <v>214</v>
      </c>
      <c r="D24" s="189" t="s">
        <v>215</v>
      </c>
      <c r="E24" s="171" t="s">
        <v>216</v>
      </c>
      <c r="F24" s="171" t="s">
        <v>217</v>
      </c>
      <c r="G24" s="171" t="s">
        <v>218</v>
      </c>
      <c r="H24" s="171" t="s">
        <v>219</v>
      </c>
      <c r="I24" s="171" t="s">
        <v>220</v>
      </c>
      <c r="J24" s="165"/>
      <c r="K24" s="165"/>
    </row>
    <row r="25" spans="1:11">
      <c r="A25" s="167"/>
      <c r="B25" s="167"/>
      <c r="C25" s="200"/>
      <c r="D25" s="167"/>
      <c r="E25" s="167"/>
      <c r="F25" s="165"/>
      <c r="G25" s="165"/>
      <c r="H25" s="165"/>
      <c r="I25" s="165"/>
      <c r="J25" s="165"/>
      <c r="K25" s="165"/>
    </row>
    <row r="26" spans="1:11">
      <c r="A26" s="199" t="s">
        <v>148</v>
      </c>
      <c r="B26" s="167"/>
      <c r="C26" s="200">
        <f>1815242.5+59.5</f>
        <v>1815302</v>
      </c>
      <c r="D26" s="200">
        <v>17541490</v>
      </c>
      <c r="E26" s="203">
        <v>-10433942</v>
      </c>
      <c r="F26" s="203">
        <v>10349245</v>
      </c>
      <c r="G26" s="191">
        <f>SUM(D26:F26)</f>
        <v>17456793</v>
      </c>
      <c r="H26" s="191">
        <f>-I63</f>
        <v>-125.88449999999999</v>
      </c>
      <c r="I26" s="191">
        <f>SUM(G26:H26)</f>
        <v>17456667.115499999</v>
      </c>
      <c r="J26" s="165"/>
      <c r="K26" s="165"/>
    </row>
    <row r="27" spans="1:11">
      <c r="A27" s="199" t="s">
        <v>207</v>
      </c>
      <c r="B27" s="167"/>
      <c r="C27" s="200">
        <v>3442.5</v>
      </c>
      <c r="D27" s="200">
        <v>42445.79</v>
      </c>
      <c r="E27" s="203">
        <v>-12343</v>
      </c>
      <c r="F27" s="203">
        <v>16236</v>
      </c>
      <c r="G27" s="191">
        <f t="shared" ref="G27:G36" si="5">SUM(D27:F27)</f>
        <v>46338.79</v>
      </c>
      <c r="H27" s="191">
        <f t="shared" ref="H27:H35" si="6">-I64</f>
        <v>2104.90996</v>
      </c>
      <c r="I27" s="191">
        <f t="shared" ref="I27:I36" si="7">SUM(G27:H27)</f>
        <v>48443.699959999998</v>
      </c>
      <c r="J27" s="165"/>
      <c r="K27" s="165"/>
    </row>
    <row r="28" spans="1:11">
      <c r="A28" s="199" t="s">
        <v>149</v>
      </c>
      <c r="B28" s="167"/>
      <c r="C28" s="200">
        <f>2951.17+405168</f>
        <v>408119.17</v>
      </c>
      <c r="D28" s="200">
        <v>5392063.1900000004</v>
      </c>
      <c r="E28" s="203">
        <v>-2815492</v>
      </c>
      <c r="F28" s="203">
        <v>3058258</v>
      </c>
      <c r="G28" s="191">
        <f t="shared" si="5"/>
        <v>5634829.1900000004</v>
      </c>
      <c r="H28" s="191">
        <f t="shared" si="6"/>
        <v>-6574.3834600000009</v>
      </c>
      <c r="I28" s="191">
        <f t="shared" si="7"/>
        <v>5628254.8065400003</v>
      </c>
      <c r="J28" s="165"/>
      <c r="K28" s="165"/>
    </row>
    <row r="29" spans="1:11">
      <c r="A29" s="199" t="s">
        <v>150</v>
      </c>
      <c r="B29" s="167"/>
      <c r="C29" s="200">
        <f>387.05+161982+18</f>
        <v>162387.04999999999</v>
      </c>
      <c r="D29" s="200">
        <v>716899.97</v>
      </c>
      <c r="E29" s="203">
        <v>-400353</v>
      </c>
      <c r="F29" s="203">
        <v>407635</v>
      </c>
      <c r="G29" s="191">
        <f t="shared" si="5"/>
        <v>724181.97</v>
      </c>
      <c r="H29" s="191">
        <f t="shared" si="6"/>
        <v>-78.5291</v>
      </c>
      <c r="I29" s="191">
        <f t="shared" si="7"/>
        <v>724103.44089999993</v>
      </c>
      <c r="J29" s="165"/>
      <c r="K29" s="165"/>
    </row>
    <row r="30" spans="1:11">
      <c r="A30" s="199" t="s">
        <v>151</v>
      </c>
      <c r="B30" s="167"/>
      <c r="C30" s="200">
        <v>926400.01</v>
      </c>
      <c r="D30" s="200">
        <v>9476630.6500000004</v>
      </c>
      <c r="E30" s="203">
        <v>-4333682</v>
      </c>
      <c r="F30" s="203">
        <v>4780777</v>
      </c>
      <c r="G30" s="191">
        <f t="shared" si="5"/>
        <v>9923725.6500000004</v>
      </c>
      <c r="H30" s="191">
        <f t="shared" si="6"/>
        <v>-12654.452580000001</v>
      </c>
      <c r="I30" s="191">
        <f t="shared" si="7"/>
        <v>9911071.197420001</v>
      </c>
      <c r="J30" s="165"/>
      <c r="K30" s="165"/>
    </row>
    <row r="31" spans="1:11">
      <c r="A31" s="199" t="s">
        <v>152</v>
      </c>
      <c r="B31" s="167"/>
      <c r="C31" s="200">
        <v>24500</v>
      </c>
      <c r="D31" s="200">
        <v>223559.45</v>
      </c>
      <c r="E31" s="203">
        <v>-114266</v>
      </c>
      <c r="F31" s="203">
        <v>115990</v>
      </c>
      <c r="G31" s="191">
        <f t="shared" si="5"/>
        <v>225283.45</v>
      </c>
      <c r="H31" s="191">
        <f t="shared" si="6"/>
        <v>-50.546860000000009</v>
      </c>
      <c r="I31" s="191">
        <f t="shared" si="7"/>
        <v>225232.90314000001</v>
      </c>
      <c r="J31" s="165"/>
      <c r="K31" s="165"/>
    </row>
    <row r="32" spans="1:11">
      <c r="A32" s="199" t="s">
        <v>153</v>
      </c>
      <c r="B32" s="167"/>
      <c r="C32" s="200">
        <v>0</v>
      </c>
      <c r="D32" s="200">
        <f>5497344.76-83380.1</f>
        <v>5413964.6600000001</v>
      </c>
      <c r="E32" s="203">
        <v>0</v>
      </c>
      <c r="F32" s="203">
        <v>0</v>
      </c>
      <c r="G32" s="191">
        <f t="shared" si="5"/>
        <v>5413964.6600000001</v>
      </c>
      <c r="H32" s="191">
        <f t="shared" si="6"/>
        <v>0</v>
      </c>
      <c r="I32" s="191">
        <f t="shared" si="7"/>
        <v>5413964.6600000001</v>
      </c>
      <c r="J32" s="165"/>
      <c r="K32" s="165"/>
    </row>
    <row r="33" spans="1:11">
      <c r="A33" s="199" t="s">
        <v>209</v>
      </c>
      <c r="B33" s="167"/>
      <c r="C33" s="200">
        <v>558</v>
      </c>
      <c r="D33" s="200">
        <v>915.26</v>
      </c>
      <c r="E33" s="203">
        <v>0</v>
      </c>
      <c r="F33" s="203">
        <v>0</v>
      </c>
      <c r="G33" s="191">
        <f t="shared" si="5"/>
        <v>915.26</v>
      </c>
      <c r="H33" s="191">
        <f t="shared" si="6"/>
        <v>0</v>
      </c>
      <c r="I33" s="191">
        <f t="shared" si="7"/>
        <v>915.26</v>
      </c>
      <c r="J33" s="165"/>
      <c r="K33" s="165"/>
    </row>
    <row r="34" spans="1:11">
      <c r="A34" s="199" t="s">
        <v>154</v>
      </c>
      <c r="B34" s="167"/>
      <c r="C34" s="200">
        <v>21978</v>
      </c>
      <c r="D34" s="200">
        <v>316678.83</v>
      </c>
      <c r="E34" s="203">
        <v>-155368</v>
      </c>
      <c r="F34" s="203">
        <v>180232</v>
      </c>
      <c r="G34" s="191">
        <f t="shared" si="5"/>
        <v>341542.83</v>
      </c>
      <c r="H34" s="191">
        <f t="shared" si="6"/>
        <v>-485.94840000000005</v>
      </c>
      <c r="I34" s="191">
        <f t="shared" si="7"/>
        <v>341056.88160000002</v>
      </c>
      <c r="J34" s="165"/>
      <c r="K34" s="165"/>
    </row>
    <row r="35" spans="1:11">
      <c r="A35" s="199" t="s">
        <v>155</v>
      </c>
      <c r="B35" s="167"/>
      <c r="C35" s="200">
        <v>21744</v>
      </c>
      <c r="D35" s="200">
        <v>41572.01</v>
      </c>
      <c r="E35" s="203">
        <v>-19878</v>
      </c>
      <c r="F35" s="203">
        <v>20839</v>
      </c>
      <c r="G35" s="191">
        <f t="shared" si="5"/>
        <v>42533.01</v>
      </c>
      <c r="H35" s="191">
        <f t="shared" si="6"/>
        <v>-7.0485900000000017</v>
      </c>
      <c r="I35" s="191">
        <f t="shared" si="7"/>
        <v>42525.961410000004</v>
      </c>
      <c r="J35" s="165"/>
      <c r="K35" s="165"/>
    </row>
    <row r="36" spans="1:11">
      <c r="A36" s="199" t="s">
        <v>221</v>
      </c>
      <c r="B36" s="167"/>
      <c r="C36" s="191"/>
      <c r="D36" s="200">
        <v>576017.28</v>
      </c>
      <c r="E36" s="200"/>
      <c r="F36" s="200"/>
      <c r="G36" s="191">
        <f t="shared" si="5"/>
        <v>576017.28</v>
      </c>
      <c r="H36" s="191"/>
      <c r="I36" s="191">
        <f t="shared" si="7"/>
        <v>576017.28</v>
      </c>
      <c r="J36" s="165"/>
      <c r="K36" s="165"/>
    </row>
    <row r="37" spans="1:11">
      <c r="A37" s="199" t="s">
        <v>222</v>
      </c>
      <c r="B37" s="167"/>
      <c r="C37" s="186"/>
      <c r="D37" s="200">
        <v>741519.88</v>
      </c>
      <c r="E37" s="200"/>
      <c r="F37" s="200"/>
      <c r="G37" s="191"/>
      <c r="H37" s="191"/>
      <c r="I37" s="191"/>
      <c r="J37" s="165"/>
      <c r="K37" s="165"/>
    </row>
    <row r="38" spans="1:11">
      <c r="A38" s="199" t="s">
        <v>223</v>
      </c>
      <c r="B38" s="167"/>
      <c r="C38" s="186"/>
      <c r="D38" s="200">
        <v>1501415.35</v>
      </c>
      <c r="E38" s="200"/>
      <c r="F38" s="200"/>
      <c r="G38" s="191"/>
      <c r="H38" s="191"/>
      <c r="I38" s="191"/>
      <c r="J38" s="165"/>
      <c r="K38" s="165"/>
    </row>
    <row r="39" spans="1:11">
      <c r="A39" s="167"/>
      <c r="B39" s="167"/>
      <c r="C39" s="181">
        <f>SUM(C26:C38)</f>
        <v>3384430.7299999995</v>
      </c>
      <c r="D39" s="181">
        <f t="shared" ref="D39:I39" si="8">SUM(D26:D38)</f>
        <v>41985172.32</v>
      </c>
      <c r="E39" s="181">
        <f t="shared" si="8"/>
        <v>-18285324</v>
      </c>
      <c r="F39" s="181">
        <f t="shared" si="8"/>
        <v>18929212</v>
      </c>
      <c r="G39" s="181">
        <f t="shared" si="8"/>
        <v>40386125.090000004</v>
      </c>
      <c r="H39" s="181">
        <f t="shared" si="8"/>
        <v>-17871.883529999999</v>
      </c>
      <c r="I39" s="181">
        <f t="shared" si="8"/>
        <v>40368253.206470013</v>
      </c>
      <c r="J39" s="165"/>
      <c r="K39" s="165"/>
    </row>
    <row r="40" spans="1:11" ht="15" thickBot="1">
      <c r="A40" s="167"/>
      <c r="B40" s="167"/>
      <c r="C40" s="165"/>
      <c r="D40" s="182"/>
      <c r="E40" s="167"/>
      <c r="F40" s="167"/>
      <c r="G40" s="165"/>
      <c r="H40" s="165"/>
      <c r="I40" s="165"/>
      <c r="J40" s="165"/>
      <c r="K40" s="165"/>
    </row>
    <row r="41" spans="1:11">
      <c r="A41" s="167" t="s">
        <v>19</v>
      </c>
      <c r="B41" s="167"/>
      <c r="C41" s="184">
        <f>C26+C27</f>
        <v>1818744.5</v>
      </c>
      <c r="D41" s="183">
        <f t="shared" ref="D41:I41" si="9">D26+D27</f>
        <v>17583935.789999999</v>
      </c>
      <c r="E41" s="183">
        <f t="shared" si="9"/>
        <v>-10446285</v>
      </c>
      <c r="F41" s="183">
        <f t="shared" si="9"/>
        <v>10365481</v>
      </c>
      <c r="G41" s="183">
        <f t="shared" si="9"/>
        <v>17503131.789999999</v>
      </c>
      <c r="H41" s="183">
        <f t="shared" si="9"/>
        <v>1979.0254600000001</v>
      </c>
      <c r="I41" s="184">
        <f t="shared" si="9"/>
        <v>17505110.81546</v>
      </c>
      <c r="J41" s="165"/>
      <c r="K41" s="165"/>
    </row>
    <row r="42" spans="1:11">
      <c r="A42" s="167"/>
      <c r="B42" s="167"/>
      <c r="C42" s="190"/>
      <c r="D42" s="183"/>
      <c r="E42" s="167"/>
      <c r="F42" s="167"/>
      <c r="G42" s="165"/>
      <c r="H42" s="165"/>
      <c r="I42" s="185"/>
      <c r="J42" s="165"/>
      <c r="K42" s="165"/>
    </row>
    <row r="43" spans="1:11" ht="15" thickBot="1">
      <c r="A43" s="167" t="s">
        <v>213</v>
      </c>
      <c r="B43" s="167"/>
      <c r="C43" s="193">
        <f>SUM(C28:C31,C33:C35)</f>
        <v>1565686.23</v>
      </c>
      <c r="D43" s="194">
        <f t="shared" ref="D43:I43" si="10">SUM(D28:D31,D33:D35)</f>
        <v>16168319.359999999</v>
      </c>
      <c r="E43" s="194">
        <f t="shared" si="10"/>
        <v>-7839039</v>
      </c>
      <c r="F43" s="194">
        <f t="shared" si="10"/>
        <v>8563731</v>
      </c>
      <c r="G43" s="194">
        <f t="shared" si="10"/>
        <v>16893011.359999999</v>
      </c>
      <c r="H43" s="194">
        <f t="shared" si="10"/>
        <v>-19850.90899</v>
      </c>
      <c r="I43" s="193">
        <f t="shared" si="10"/>
        <v>16873160.45101</v>
      </c>
      <c r="J43" s="165"/>
      <c r="K43" s="165"/>
    </row>
    <row r="44" spans="1:11">
      <c r="A44" s="167"/>
      <c r="B44" s="167"/>
      <c r="C44" s="167"/>
      <c r="D44" s="165"/>
      <c r="E44" s="165"/>
      <c r="F44" s="165"/>
      <c r="G44" s="165"/>
      <c r="H44" s="165"/>
      <c r="I44" s="165"/>
      <c r="J44" s="165"/>
      <c r="K44" s="165"/>
    </row>
    <row r="45" spans="1:11">
      <c r="A45" s="172"/>
      <c r="B45" s="165"/>
      <c r="C45" s="165"/>
      <c r="D45" s="167"/>
      <c r="E45" s="165"/>
      <c r="F45" s="165"/>
      <c r="G45" s="165"/>
      <c r="H45" s="165"/>
      <c r="K45" s="165"/>
    </row>
    <row r="46" spans="1:11">
      <c r="A46" s="165"/>
      <c r="B46" s="165"/>
      <c r="C46" s="188">
        <v>42309</v>
      </c>
      <c r="D46" s="188">
        <v>42278</v>
      </c>
      <c r="E46" s="188">
        <v>42217</v>
      </c>
      <c r="F46" s="164">
        <v>42380</v>
      </c>
      <c r="G46" s="164">
        <v>42380</v>
      </c>
      <c r="H46" s="192">
        <v>42005</v>
      </c>
      <c r="K46" s="192"/>
    </row>
    <row r="47" spans="1:11" ht="30" customHeight="1">
      <c r="A47" s="197" t="s">
        <v>224</v>
      </c>
      <c r="B47" s="169"/>
      <c r="C47" s="180" t="s">
        <v>225</v>
      </c>
      <c r="D47" s="180" t="s">
        <v>226</v>
      </c>
      <c r="E47" s="180" t="s">
        <v>227</v>
      </c>
      <c r="F47" s="180" t="s">
        <v>228</v>
      </c>
      <c r="G47" s="180" t="s">
        <v>229</v>
      </c>
      <c r="H47" s="180" t="s">
        <v>230</v>
      </c>
      <c r="K47" s="207"/>
    </row>
    <row r="48" spans="1:11">
      <c r="A48" s="199" t="s">
        <v>148</v>
      </c>
      <c r="B48" s="167"/>
      <c r="C48" s="187">
        <v>-2.7E-4</v>
      </c>
      <c r="D48" s="187"/>
      <c r="E48" s="187">
        <v>2.15E-3</v>
      </c>
      <c r="F48" s="187">
        <v>9.1E-4</v>
      </c>
      <c r="G48" s="187">
        <v>0</v>
      </c>
      <c r="H48" s="187">
        <v>-1.0399999999999999E-3</v>
      </c>
      <c r="K48" s="165"/>
    </row>
    <row r="49" spans="1:11">
      <c r="A49" s="199" t="s">
        <v>207</v>
      </c>
      <c r="B49" s="167"/>
      <c r="C49" s="187">
        <v>-2.7E-4</v>
      </c>
      <c r="D49" s="187">
        <v>-3.1530000000000002E-2</v>
      </c>
      <c r="E49" s="187">
        <v>2.15E-3</v>
      </c>
      <c r="F49" s="187">
        <v>9.1E-4</v>
      </c>
      <c r="G49" s="187">
        <v>0</v>
      </c>
      <c r="H49" s="187">
        <v>-1.0399999999999999E-3</v>
      </c>
      <c r="K49" s="165"/>
    </row>
    <row r="50" spans="1:11">
      <c r="A50" s="199" t="s">
        <v>149</v>
      </c>
      <c r="B50" s="167"/>
      <c r="C50" s="187">
        <v>0</v>
      </c>
      <c r="D50" s="187"/>
      <c r="E50" s="187">
        <v>2.8900000000000002E-3</v>
      </c>
      <c r="F50" s="187">
        <v>1.32E-3</v>
      </c>
      <c r="G50" s="187">
        <v>0</v>
      </c>
      <c r="H50" s="187">
        <v>-1.0399999999999999E-3</v>
      </c>
      <c r="K50" s="165"/>
    </row>
    <row r="51" spans="1:11">
      <c r="A51" s="199" t="s">
        <v>150</v>
      </c>
      <c r="B51" s="167"/>
      <c r="C51" s="187">
        <v>-2.7E-4</v>
      </c>
      <c r="D51" s="187"/>
      <c r="E51" s="187">
        <v>2.8900000000000002E-3</v>
      </c>
      <c r="F51" s="187">
        <v>1.32E-3</v>
      </c>
      <c r="G51" s="187">
        <v>0</v>
      </c>
      <c r="H51" s="187">
        <v>-1.0399999999999999E-3</v>
      </c>
      <c r="K51" s="165"/>
    </row>
    <row r="52" spans="1:11">
      <c r="A52" s="199" t="s">
        <v>151</v>
      </c>
      <c r="B52" s="167"/>
      <c r="C52" s="187">
        <v>0</v>
      </c>
      <c r="D52" s="187"/>
      <c r="E52" s="187">
        <v>2.2000000000000001E-3</v>
      </c>
      <c r="F52" s="187">
        <v>9.5E-4</v>
      </c>
      <c r="G52" s="187">
        <v>0</v>
      </c>
      <c r="H52" s="187">
        <v>-1.06E-3</v>
      </c>
      <c r="K52" s="165"/>
    </row>
    <row r="53" spans="1:11">
      <c r="A53" s="199" t="s">
        <v>152</v>
      </c>
      <c r="B53" s="167"/>
      <c r="C53" s="187">
        <v>-2.7E-4</v>
      </c>
      <c r="D53" s="187"/>
      <c r="E53" s="187">
        <v>2.2000000000000001E-3</v>
      </c>
      <c r="F53" s="187">
        <v>9.5E-4</v>
      </c>
      <c r="G53" s="187">
        <v>0</v>
      </c>
      <c r="H53" s="187">
        <v>-1.06E-3</v>
      </c>
      <c r="K53" s="165"/>
    </row>
    <row r="54" spans="1:11">
      <c r="A54" s="199" t="s">
        <v>153</v>
      </c>
      <c r="B54" s="167"/>
      <c r="C54" s="187">
        <v>0</v>
      </c>
      <c r="D54" s="187"/>
      <c r="E54" s="187">
        <v>1.3699999999999999E-3</v>
      </c>
      <c r="F54" s="187">
        <v>5.9999999999999995E-4</v>
      </c>
      <c r="G54" s="187">
        <v>0</v>
      </c>
      <c r="H54" s="187">
        <v>-1.0200000000000001E-3</v>
      </c>
      <c r="K54" s="165"/>
    </row>
    <row r="55" spans="1:11">
      <c r="A55" s="199" t="s">
        <v>208</v>
      </c>
      <c r="B55" s="167"/>
      <c r="C55" s="187">
        <v>0</v>
      </c>
      <c r="D55" s="187"/>
      <c r="E55" s="187">
        <v>1.3699999999999999E-3</v>
      </c>
      <c r="F55" s="187">
        <v>0</v>
      </c>
      <c r="G55" s="187">
        <v>0</v>
      </c>
      <c r="H55" s="187">
        <v>-1.0200000000000001E-3</v>
      </c>
      <c r="K55" s="165"/>
    </row>
    <row r="56" spans="1:11">
      <c r="A56" s="199" t="s">
        <v>209</v>
      </c>
      <c r="B56" s="167"/>
      <c r="C56" s="187">
        <v>0</v>
      </c>
      <c r="D56" s="187"/>
      <c r="E56" s="187">
        <v>1.98E-3</v>
      </c>
      <c r="F56" s="187">
        <v>8.3000000000000001E-4</v>
      </c>
      <c r="G56" s="187">
        <v>0</v>
      </c>
      <c r="H56" s="187">
        <v>-1.1299999999999999E-3</v>
      </c>
      <c r="K56" s="165"/>
    </row>
    <row r="57" spans="1:11">
      <c r="A57" s="199" t="s">
        <v>154</v>
      </c>
      <c r="B57" s="167"/>
      <c r="C57" s="187">
        <v>0</v>
      </c>
      <c r="D57" s="187"/>
      <c r="E57" s="187">
        <v>1.98E-3</v>
      </c>
      <c r="F57" s="187">
        <v>8.3000000000000001E-4</v>
      </c>
      <c r="G57" s="187">
        <v>0</v>
      </c>
      <c r="H57" s="187">
        <v>-1.1299999999999999E-3</v>
      </c>
      <c r="K57" s="165"/>
    </row>
    <row r="58" spans="1:11">
      <c r="A58" s="199" t="s">
        <v>155</v>
      </c>
      <c r="B58" s="167"/>
      <c r="C58" s="187">
        <v>-2.7E-4</v>
      </c>
      <c r="D58" s="187"/>
      <c r="E58" s="187">
        <v>1.98E-3</v>
      </c>
      <c r="F58" s="187">
        <v>8.3000000000000001E-4</v>
      </c>
      <c r="G58" s="187">
        <v>0</v>
      </c>
      <c r="H58" s="187">
        <v>-1.1299999999999999E-3</v>
      </c>
      <c r="K58" s="165"/>
    </row>
    <row r="59" spans="1:11">
      <c r="A59" s="199" t="s">
        <v>221</v>
      </c>
      <c r="B59" s="167"/>
      <c r="C59" s="187"/>
      <c r="D59" s="187"/>
      <c r="E59" s="233" t="s">
        <v>231</v>
      </c>
      <c r="F59" s="233" t="s">
        <v>241</v>
      </c>
      <c r="G59" s="187">
        <v>0</v>
      </c>
      <c r="H59" s="187">
        <v>-1.0499999999999999E-3</v>
      </c>
      <c r="K59" s="165"/>
    </row>
    <row r="60" spans="1:11">
      <c r="A60" s="199" t="s">
        <v>212</v>
      </c>
      <c r="B60" s="167"/>
      <c r="C60" s="187">
        <v>-2.7E-4</v>
      </c>
      <c r="D60" s="187"/>
      <c r="E60" s="233"/>
      <c r="F60" s="233"/>
      <c r="G60" s="187">
        <v>0</v>
      </c>
      <c r="H60" s="187">
        <v>-1.0499999999999999E-3</v>
      </c>
      <c r="K60" s="165"/>
    </row>
    <row r="61" spans="1:11">
      <c r="A61" s="165"/>
      <c r="B61" s="165"/>
      <c r="C61" s="165"/>
      <c r="D61" s="167"/>
      <c r="E61" s="165"/>
      <c r="F61" s="165"/>
      <c r="G61" s="165"/>
      <c r="H61" s="165"/>
      <c r="I61" s="165"/>
      <c r="J61" s="165"/>
      <c r="K61" s="165"/>
    </row>
    <row r="62" spans="1:11" ht="32.4" customHeight="1">
      <c r="A62" s="197" t="s">
        <v>233</v>
      </c>
      <c r="B62" s="169"/>
      <c r="C62" s="189" t="s">
        <v>240</v>
      </c>
      <c r="D62" s="189" t="s">
        <v>234</v>
      </c>
      <c r="E62" s="189" t="s">
        <v>235</v>
      </c>
      <c r="F62" s="189" t="s">
        <v>236</v>
      </c>
      <c r="G62" s="189" t="s">
        <v>237</v>
      </c>
      <c r="H62" s="189" t="s">
        <v>238</v>
      </c>
      <c r="I62" s="189" t="s">
        <v>239</v>
      </c>
      <c r="J62" s="165"/>
      <c r="K62" s="165"/>
    </row>
    <row r="63" spans="1:11">
      <c r="A63" s="199" t="s">
        <v>148</v>
      </c>
      <c r="B63" s="165"/>
      <c r="C63" s="183">
        <f t="shared" ref="C63:H68" si="11">$H4*C48</f>
        <v>-19.422180000000001</v>
      </c>
      <c r="D63" s="183">
        <f t="shared" si="11"/>
        <v>0</v>
      </c>
      <c r="E63" s="183">
        <f t="shared" si="11"/>
        <v>154.65809999999999</v>
      </c>
      <c r="F63" s="183">
        <f>$H4*F48</f>
        <v>65.459940000000003</v>
      </c>
      <c r="G63" s="183">
        <f t="shared" ref="G63" si="12">$H4*G48</f>
        <v>0</v>
      </c>
      <c r="H63" s="183">
        <f t="shared" si="11"/>
        <v>-74.811359999999993</v>
      </c>
      <c r="I63" s="183">
        <f>SUM(C63:H63)</f>
        <v>125.88449999999999</v>
      </c>
      <c r="J63" s="165"/>
      <c r="K63" s="165"/>
    </row>
    <row r="64" spans="1:11">
      <c r="A64" s="199" t="s">
        <v>207</v>
      </c>
      <c r="B64" s="165"/>
      <c r="C64" s="183">
        <f t="shared" si="11"/>
        <v>-19.084140000000001</v>
      </c>
      <c r="D64" s="183">
        <f t="shared" si="11"/>
        <v>-2228.6034600000003</v>
      </c>
      <c r="E64" s="183">
        <f t="shared" si="11"/>
        <v>151.96629999999999</v>
      </c>
      <c r="F64" s="183">
        <f t="shared" ref="F64:G64" si="13">$H5*F49</f>
        <v>64.320620000000005</v>
      </c>
      <c r="G64" s="183">
        <f t="shared" si="13"/>
        <v>0</v>
      </c>
      <c r="H64" s="183">
        <f t="shared" si="11"/>
        <v>-73.50927999999999</v>
      </c>
      <c r="I64" s="183">
        <f t="shared" ref="I64:I73" si="14">SUM(C64:H64)</f>
        <v>-2104.90996</v>
      </c>
      <c r="J64" s="165"/>
      <c r="K64" s="165"/>
    </row>
    <row r="65" spans="1:11">
      <c r="A65" s="199" t="s">
        <v>149</v>
      </c>
      <c r="B65" s="165"/>
      <c r="C65" s="183">
        <f t="shared" si="11"/>
        <v>0</v>
      </c>
      <c r="D65" s="183">
        <f t="shared" si="11"/>
        <v>0</v>
      </c>
      <c r="E65" s="183">
        <f t="shared" si="11"/>
        <v>5993.6808200000005</v>
      </c>
      <c r="F65" s="183">
        <f t="shared" ref="F65:G65" si="15">$H6*F50</f>
        <v>2737.59816</v>
      </c>
      <c r="G65" s="183">
        <f t="shared" si="15"/>
        <v>0</v>
      </c>
      <c r="H65" s="183">
        <f t="shared" si="11"/>
        <v>-2156.89552</v>
      </c>
      <c r="I65" s="183">
        <f t="shared" si="14"/>
        <v>6574.3834600000009</v>
      </c>
      <c r="J65" s="165"/>
      <c r="K65" s="165"/>
    </row>
    <row r="66" spans="1:11">
      <c r="A66" s="199" t="s">
        <v>150</v>
      </c>
      <c r="B66" s="165"/>
      <c r="C66" s="183">
        <f t="shared" si="11"/>
        <v>-7.3113299999999999</v>
      </c>
      <c r="D66" s="183">
        <f t="shared" si="11"/>
        <v>0</v>
      </c>
      <c r="E66" s="183">
        <f t="shared" si="11"/>
        <v>78.258310000000009</v>
      </c>
      <c r="F66" s="183">
        <f t="shared" ref="F66:G66" si="16">$H7*F51</f>
        <v>35.744279999999996</v>
      </c>
      <c r="G66" s="183">
        <f t="shared" si="16"/>
        <v>0</v>
      </c>
      <c r="H66" s="183">
        <f t="shared" si="11"/>
        <v>-28.162159999999997</v>
      </c>
      <c r="I66" s="183">
        <f t="shared" si="14"/>
        <v>78.5291</v>
      </c>
      <c r="J66" s="165"/>
      <c r="K66" s="165"/>
    </row>
    <row r="67" spans="1:11">
      <c r="A67" s="199" t="s">
        <v>151</v>
      </c>
      <c r="B67" s="165"/>
      <c r="C67" s="183">
        <f t="shared" si="11"/>
        <v>0</v>
      </c>
      <c r="D67" s="183">
        <f t="shared" si="11"/>
        <v>0</v>
      </c>
      <c r="E67" s="183">
        <f t="shared" si="11"/>
        <v>13320.476400000001</v>
      </c>
      <c r="F67" s="183">
        <f t="shared" ref="F67:G67" si="17">$H8*F52</f>
        <v>5752.0239000000001</v>
      </c>
      <c r="G67" s="183">
        <f t="shared" si="17"/>
        <v>0</v>
      </c>
      <c r="H67" s="183">
        <f t="shared" si="11"/>
        <v>-6418.0477199999996</v>
      </c>
      <c r="I67" s="183">
        <f t="shared" si="14"/>
        <v>12654.452580000001</v>
      </c>
      <c r="J67" s="165"/>
      <c r="K67" s="165"/>
    </row>
    <row r="68" spans="1:11">
      <c r="A68" s="199" t="s">
        <v>152</v>
      </c>
      <c r="B68" s="165"/>
      <c r="C68" s="183">
        <f t="shared" si="11"/>
        <v>-7.49871</v>
      </c>
      <c r="D68" s="183">
        <f t="shared" si="11"/>
        <v>0</v>
      </c>
      <c r="E68" s="183">
        <f t="shared" si="11"/>
        <v>61.100600000000007</v>
      </c>
      <c r="F68" s="183">
        <f t="shared" ref="F68:G68" si="18">$H9*F53</f>
        <v>26.384350000000001</v>
      </c>
      <c r="G68" s="183">
        <f t="shared" si="18"/>
        <v>0</v>
      </c>
      <c r="H68" s="183">
        <f t="shared" si="11"/>
        <v>-29.43938</v>
      </c>
      <c r="I68" s="183">
        <f t="shared" si="14"/>
        <v>50.546860000000009</v>
      </c>
      <c r="J68" s="165"/>
      <c r="K68" s="165"/>
    </row>
    <row r="69" spans="1:11">
      <c r="A69" s="199" t="s">
        <v>153</v>
      </c>
      <c r="B69" s="165"/>
      <c r="C69" s="183">
        <f t="shared" ref="C69:E69" si="19">$H10*C54+$H11*C55</f>
        <v>0</v>
      </c>
      <c r="D69" s="183">
        <f t="shared" si="19"/>
        <v>0</v>
      </c>
      <c r="E69" s="183">
        <f t="shared" si="19"/>
        <v>0</v>
      </c>
      <c r="F69" s="183">
        <f t="shared" ref="F69:G69" si="20">$H10*F54+$H11*F55</f>
        <v>0</v>
      </c>
      <c r="G69" s="183">
        <f t="shared" si="20"/>
        <v>0</v>
      </c>
      <c r="H69" s="183">
        <f>$H10*H54+$H11*H55</f>
        <v>0</v>
      </c>
      <c r="I69" s="183">
        <f t="shared" si="14"/>
        <v>0</v>
      </c>
      <c r="J69" s="165"/>
      <c r="K69" s="165"/>
    </row>
    <row r="70" spans="1:11">
      <c r="A70" s="199" t="s">
        <v>209</v>
      </c>
      <c r="B70" s="165"/>
      <c r="C70" s="183">
        <f t="shared" ref="C70:H72" si="21">$H12*C56</f>
        <v>0</v>
      </c>
      <c r="D70" s="183">
        <f t="shared" si="21"/>
        <v>0</v>
      </c>
      <c r="E70" s="183">
        <f t="shared" si="21"/>
        <v>0</v>
      </c>
      <c r="F70" s="183">
        <f t="shared" ref="F70:G70" si="22">$H12*F56</f>
        <v>0</v>
      </c>
      <c r="G70" s="183">
        <f t="shared" si="22"/>
        <v>0</v>
      </c>
      <c r="H70" s="183">
        <f t="shared" si="21"/>
        <v>0</v>
      </c>
      <c r="I70" s="183">
        <f t="shared" si="14"/>
        <v>0</v>
      </c>
      <c r="J70" s="165"/>
      <c r="K70" s="165"/>
    </row>
    <row r="71" spans="1:11">
      <c r="A71" s="199" t="s">
        <v>154</v>
      </c>
      <c r="B71" s="165"/>
      <c r="C71" s="183">
        <f t="shared" si="21"/>
        <v>0</v>
      </c>
      <c r="D71" s="183">
        <f t="shared" si="21"/>
        <v>0</v>
      </c>
      <c r="E71" s="183">
        <f t="shared" si="21"/>
        <v>572.72490000000005</v>
      </c>
      <c r="F71" s="183">
        <f t="shared" ref="F71:G71" si="23">$H13*F57</f>
        <v>240.08165</v>
      </c>
      <c r="G71" s="183">
        <f t="shared" si="23"/>
        <v>0</v>
      </c>
      <c r="H71" s="183">
        <f t="shared" si="21"/>
        <v>-326.85814999999997</v>
      </c>
      <c r="I71" s="183">
        <f t="shared" si="14"/>
        <v>485.94840000000005</v>
      </c>
      <c r="J71" s="165"/>
      <c r="K71" s="165"/>
    </row>
    <row r="72" spans="1:11">
      <c r="A72" s="199" t="s">
        <v>155</v>
      </c>
      <c r="B72" s="165"/>
      <c r="C72" s="183">
        <f t="shared" si="21"/>
        <v>-1.3497300000000001</v>
      </c>
      <c r="D72" s="183">
        <f t="shared" si="21"/>
        <v>0</v>
      </c>
      <c r="E72" s="183">
        <f t="shared" si="21"/>
        <v>9.8980200000000007</v>
      </c>
      <c r="F72" s="183">
        <f t="shared" ref="F72:G72" si="24">$H14*F58</f>
        <v>4.1491699999999998</v>
      </c>
      <c r="G72" s="183">
        <f t="shared" si="24"/>
        <v>0</v>
      </c>
      <c r="H72" s="183">
        <f t="shared" si="21"/>
        <v>-5.6488699999999996</v>
      </c>
      <c r="I72" s="183">
        <f t="shared" si="14"/>
        <v>7.0485900000000017</v>
      </c>
      <c r="J72" s="165"/>
      <c r="K72" s="165"/>
    </row>
    <row r="73" spans="1:11">
      <c r="A73" s="199" t="s">
        <v>221</v>
      </c>
      <c r="B73" s="165"/>
      <c r="C73" s="183">
        <f>($H15+$H16+$H17)*C59</f>
        <v>0</v>
      </c>
      <c r="D73" s="183">
        <f>($H15+$H16+$H17)*D59</f>
        <v>0</v>
      </c>
      <c r="E73" s="203">
        <v>0</v>
      </c>
      <c r="F73" s="203">
        <v>0</v>
      </c>
      <c r="G73" s="203">
        <v>0</v>
      </c>
      <c r="H73" s="183">
        <f>($H15+$H16+$H17)*H59</f>
        <v>0</v>
      </c>
      <c r="I73" s="183">
        <f t="shared" si="14"/>
        <v>0</v>
      </c>
      <c r="J73" s="165"/>
      <c r="K73" s="165"/>
    </row>
    <row r="74" spans="1:11">
      <c r="A74" s="172"/>
      <c r="B74" s="165"/>
      <c r="C74" s="198">
        <f>SUM(C63:C73)</f>
        <v>-54.666090000000004</v>
      </c>
      <c r="D74" s="198">
        <f t="shared" ref="D74:I74" si="25">SUM(D63:D73)</f>
        <v>-2228.6034600000003</v>
      </c>
      <c r="E74" s="198">
        <f t="shared" si="25"/>
        <v>20342.763450000006</v>
      </c>
      <c r="F74" s="198">
        <f t="shared" si="25"/>
        <v>8925.7620700000007</v>
      </c>
      <c r="G74" s="198">
        <f t="shared" si="25"/>
        <v>0</v>
      </c>
      <c r="H74" s="198">
        <f t="shared" si="25"/>
        <v>-9113.3724399999992</v>
      </c>
      <c r="I74" s="198">
        <f t="shared" si="25"/>
        <v>17871.883529999999</v>
      </c>
      <c r="J74" s="165"/>
      <c r="K74" s="165"/>
    </row>
    <row r="75" spans="1:11">
      <c r="A75" s="165"/>
      <c r="B75" s="165"/>
      <c r="C75" s="165"/>
      <c r="D75" s="165"/>
      <c r="E75" s="165"/>
      <c r="F75" s="165"/>
      <c r="G75" s="165"/>
      <c r="H75" s="165"/>
      <c r="I75" s="165"/>
      <c r="J75" s="165"/>
      <c r="K75" s="165"/>
    </row>
    <row r="76" spans="1:11">
      <c r="A76" s="167" t="s">
        <v>19</v>
      </c>
      <c r="B76" s="167"/>
      <c r="C76" s="183">
        <f>C63+C64</f>
        <v>-38.506320000000002</v>
      </c>
      <c r="D76" s="183">
        <f t="shared" ref="D76:I76" si="26">D63+D64</f>
        <v>-2228.6034600000003</v>
      </c>
      <c r="E76" s="183">
        <f t="shared" si="26"/>
        <v>306.62439999999998</v>
      </c>
      <c r="F76" s="183">
        <f t="shared" si="26"/>
        <v>129.78056000000001</v>
      </c>
      <c r="G76" s="183">
        <f t="shared" si="26"/>
        <v>0</v>
      </c>
      <c r="H76" s="183">
        <f t="shared" si="26"/>
        <v>-148.32063999999997</v>
      </c>
      <c r="I76" s="183">
        <f t="shared" si="26"/>
        <v>-1979.0254600000001</v>
      </c>
      <c r="J76" s="165"/>
      <c r="K76" s="165"/>
    </row>
    <row r="77" spans="1:11">
      <c r="A77" s="167"/>
      <c r="B77" s="167"/>
      <c r="C77" s="183"/>
      <c r="D77" s="183"/>
      <c r="E77" s="183"/>
      <c r="F77" s="183"/>
      <c r="G77" s="183"/>
      <c r="H77" s="183"/>
      <c r="I77" s="183"/>
      <c r="J77" s="165"/>
      <c r="K77" s="165"/>
    </row>
    <row r="78" spans="1:11">
      <c r="A78" s="167" t="s">
        <v>213</v>
      </c>
      <c r="B78" s="167"/>
      <c r="C78" s="194">
        <f>SUM(C65:C68,C70:C72)</f>
        <v>-16.159770000000002</v>
      </c>
      <c r="D78" s="194">
        <f t="shared" ref="D78:I78" si="27">SUM(D65:D68,D70:D72)</f>
        <v>0</v>
      </c>
      <c r="E78" s="194">
        <f t="shared" si="27"/>
        <v>20036.139050000005</v>
      </c>
      <c r="F78" s="194">
        <f t="shared" si="27"/>
        <v>8795.9815100000014</v>
      </c>
      <c r="G78" s="194">
        <f t="shared" si="27"/>
        <v>0</v>
      </c>
      <c r="H78" s="194">
        <f t="shared" si="27"/>
        <v>-8965.0518000000011</v>
      </c>
      <c r="I78" s="194">
        <f t="shared" si="27"/>
        <v>19850.90899</v>
      </c>
      <c r="J78" s="165"/>
      <c r="K78" s="165"/>
    </row>
  </sheetData>
  <mergeCells count="3">
    <mergeCell ref="A1:I1"/>
    <mergeCell ref="E59:E60"/>
    <mergeCell ref="F59:F60"/>
  </mergeCells>
  <pageMargins left="0.7" right="0.7" top="0.47" bottom="0.5" header="0.3" footer="0.3"/>
  <pageSetup scale="80" orientation="landscape" r:id="rId1"/>
  <headerFooter>
    <oddFooter>&amp;L&amp;F / &amp;A&amp;RPage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8" tint="0.39997558519241921"/>
  </sheetPr>
  <dimension ref="A1:M78"/>
  <sheetViews>
    <sheetView workbookViewId="0">
      <selection sqref="A1:I1"/>
    </sheetView>
  </sheetViews>
  <sheetFormatPr defaultColWidth="8.88671875" defaultRowHeight="14.4"/>
  <cols>
    <col min="1" max="1" width="17.6640625" style="165" customWidth="1"/>
    <col min="2" max="2" width="8.88671875" style="165"/>
    <col min="3" max="3" width="15.44140625" style="165" customWidth="1"/>
    <col min="4" max="4" width="16" style="165" customWidth="1"/>
    <col min="5" max="5" width="15.6640625" style="165" customWidth="1"/>
    <col min="6" max="6" width="15.33203125" style="165" customWidth="1"/>
    <col min="7" max="7" width="15.109375" style="165" customWidth="1"/>
    <col min="8" max="8" width="14" style="165" customWidth="1"/>
    <col min="9" max="9" width="15.6640625" style="165" customWidth="1"/>
    <col min="10" max="10" width="10.6640625" style="165" customWidth="1"/>
    <col min="11" max="11" width="10.33203125" style="165" customWidth="1"/>
    <col min="12" max="13" width="12" style="165" customWidth="1"/>
    <col min="14" max="16384" width="8.88671875" style="165"/>
  </cols>
  <sheetData>
    <row r="1" spans="1:9">
      <c r="A1" s="232" t="s">
        <v>201</v>
      </c>
      <c r="B1" s="232"/>
      <c r="C1" s="232"/>
      <c r="D1" s="232"/>
      <c r="E1" s="232"/>
      <c r="F1" s="232"/>
      <c r="G1" s="232"/>
      <c r="H1" s="232"/>
      <c r="I1" s="232"/>
    </row>
    <row r="2" spans="1:9" ht="27">
      <c r="A2" s="168"/>
      <c r="B2" s="169"/>
      <c r="C2" s="170" t="s">
        <v>202</v>
      </c>
      <c r="D2" s="169"/>
      <c r="E2" s="170" t="s">
        <v>203</v>
      </c>
      <c r="F2" s="171" t="s">
        <v>204</v>
      </c>
      <c r="G2" s="171" t="s">
        <v>205</v>
      </c>
      <c r="H2" s="171" t="s">
        <v>106</v>
      </c>
      <c r="I2" s="171" t="s">
        <v>206</v>
      </c>
    </row>
    <row r="3" spans="1:9">
      <c r="A3" s="167"/>
      <c r="B3" s="167"/>
      <c r="C3" s="167"/>
    </row>
    <row r="4" spans="1:9">
      <c r="A4" s="199" t="s">
        <v>148</v>
      </c>
      <c r="B4" s="167"/>
      <c r="C4" s="173">
        <v>210106</v>
      </c>
      <c r="E4" s="202">
        <v>230053745</v>
      </c>
      <c r="F4" s="202">
        <v>-133886429</v>
      </c>
      <c r="G4" s="202">
        <v>112894723</v>
      </c>
      <c r="H4" s="166">
        <f>SUM(F4:G4)</f>
        <v>-20991706</v>
      </c>
      <c r="I4" s="174">
        <f>E4+H4</f>
        <v>209062039</v>
      </c>
    </row>
    <row r="5" spans="1:9">
      <c r="A5" s="199" t="s">
        <v>207</v>
      </c>
      <c r="B5" s="167"/>
      <c r="C5" s="173">
        <v>312</v>
      </c>
      <c r="E5" s="202">
        <v>453076</v>
      </c>
      <c r="F5" s="202">
        <v>-203992</v>
      </c>
      <c r="G5" s="202">
        <v>208019</v>
      </c>
      <c r="H5" s="166">
        <f t="shared" ref="H5:H17" si="0">SUM(F5:G5)</f>
        <v>4027</v>
      </c>
      <c r="I5" s="174">
        <f t="shared" ref="I5:I17" si="1">E5+H5</f>
        <v>457103</v>
      </c>
    </row>
    <row r="6" spans="1:9">
      <c r="A6" s="199" t="s">
        <v>149</v>
      </c>
      <c r="B6" s="167"/>
      <c r="C6" s="173">
        <v>22243</v>
      </c>
      <c r="E6" s="202">
        <v>49652036</v>
      </c>
      <c r="F6" s="202">
        <v>-26246908</v>
      </c>
      <c r="G6" s="202">
        <v>24278755</v>
      </c>
      <c r="H6" s="166">
        <f t="shared" si="0"/>
        <v>-1968153</v>
      </c>
      <c r="I6" s="174">
        <f t="shared" si="1"/>
        <v>47683883</v>
      </c>
    </row>
    <row r="7" spans="1:9">
      <c r="A7" s="199" t="s">
        <v>150</v>
      </c>
      <c r="B7" s="167"/>
      <c r="C7" s="173">
        <v>8989</v>
      </c>
      <c r="E7" s="202">
        <v>5840014</v>
      </c>
      <c r="F7" s="202">
        <v>-3297863</v>
      </c>
      <c r="G7" s="202">
        <v>2852828</v>
      </c>
      <c r="H7" s="166">
        <f t="shared" si="0"/>
        <v>-445035</v>
      </c>
      <c r="I7" s="174">
        <f t="shared" si="1"/>
        <v>5394979</v>
      </c>
    </row>
    <row r="8" spans="1:9">
      <c r="A8" s="199" t="s">
        <v>151</v>
      </c>
      <c r="B8" s="167"/>
      <c r="C8" s="173">
        <v>1878</v>
      </c>
      <c r="E8" s="202">
        <v>109784034</v>
      </c>
      <c r="F8" s="202">
        <v>-58069583</v>
      </c>
      <c r="G8" s="202">
        <v>53401373</v>
      </c>
      <c r="H8" s="166">
        <f t="shared" si="0"/>
        <v>-4668210</v>
      </c>
      <c r="I8" s="174">
        <f t="shared" si="1"/>
        <v>105115824</v>
      </c>
    </row>
    <row r="9" spans="1:9">
      <c r="A9" s="199" t="s">
        <v>152</v>
      </c>
      <c r="B9" s="167"/>
      <c r="C9" s="173">
        <v>50</v>
      </c>
      <c r="E9" s="202">
        <v>2859380</v>
      </c>
      <c r="F9" s="202">
        <v>-1495938</v>
      </c>
      <c r="G9" s="202">
        <v>1396697</v>
      </c>
      <c r="H9" s="166">
        <f t="shared" si="0"/>
        <v>-99241</v>
      </c>
      <c r="I9" s="174">
        <f t="shared" si="1"/>
        <v>2760139</v>
      </c>
    </row>
    <row r="10" spans="1:9">
      <c r="A10" s="199" t="s">
        <v>153</v>
      </c>
      <c r="B10" s="167"/>
      <c r="C10" s="173">
        <v>22</v>
      </c>
      <c r="E10" s="202">
        <f>89320116-E11</f>
        <v>56724526</v>
      </c>
      <c r="F10" s="202">
        <v>-1524703</v>
      </c>
      <c r="G10" s="202">
        <v>0</v>
      </c>
      <c r="H10" s="166">
        <f t="shared" si="0"/>
        <v>-1524703</v>
      </c>
      <c r="I10" s="174">
        <f t="shared" si="1"/>
        <v>55199823</v>
      </c>
    </row>
    <row r="11" spans="1:9">
      <c r="A11" s="199" t="s">
        <v>208</v>
      </c>
      <c r="B11" s="167"/>
      <c r="C11" s="173"/>
      <c r="E11" s="202">
        <v>32595590</v>
      </c>
      <c r="F11" s="202">
        <v>0</v>
      </c>
      <c r="G11" s="202">
        <v>0</v>
      </c>
      <c r="H11" s="166">
        <f t="shared" si="0"/>
        <v>0</v>
      </c>
      <c r="I11" s="174">
        <f t="shared" si="1"/>
        <v>32595590</v>
      </c>
    </row>
    <row r="12" spans="1:9">
      <c r="A12" s="199" t="s">
        <v>209</v>
      </c>
      <c r="B12" s="167"/>
      <c r="C12" s="173">
        <v>31</v>
      </c>
      <c r="E12" s="202">
        <v>5020</v>
      </c>
      <c r="F12" s="202">
        <v>0</v>
      </c>
      <c r="G12" s="202">
        <v>0</v>
      </c>
      <c r="H12" s="166">
        <f t="shared" si="0"/>
        <v>0</v>
      </c>
      <c r="I12" s="174">
        <f t="shared" si="1"/>
        <v>5020</v>
      </c>
    </row>
    <row r="13" spans="1:9">
      <c r="A13" s="199" t="s">
        <v>154</v>
      </c>
      <c r="B13" s="167"/>
      <c r="C13" s="173">
        <v>1198</v>
      </c>
      <c r="E13" s="202">
        <v>3578838</v>
      </c>
      <c r="F13" s="202">
        <v>-1733928</v>
      </c>
      <c r="G13" s="202">
        <v>1723583</v>
      </c>
      <c r="H13" s="166">
        <f t="shared" si="0"/>
        <v>-10345</v>
      </c>
      <c r="I13" s="174">
        <f t="shared" si="1"/>
        <v>3568493</v>
      </c>
    </row>
    <row r="14" spans="1:9">
      <c r="A14" s="199" t="s">
        <v>155</v>
      </c>
      <c r="B14" s="167"/>
      <c r="C14" s="173">
        <v>1183</v>
      </c>
      <c r="E14" s="202">
        <v>251557</v>
      </c>
      <c r="F14" s="202">
        <v>-135994</v>
      </c>
      <c r="G14" s="202">
        <v>118868</v>
      </c>
      <c r="H14" s="166">
        <f t="shared" si="0"/>
        <v>-17126</v>
      </c>
      <c r="I14" s="174">
        <f t="shared" si="1"/>
        <v>234431</v>
      </c>
    </row>
    <row r="15" spans="1:9">
      <c r="A15" s="199" t="s">
        <v>210</v>
      </c>
      <c r="B15" s="167"/>
      <c r="C15" s="173">
        <v>403</v>
      </c>
      <c r="E15" s="202">
        <f>1201983+1</f>
        <v>1201984</v>
      </c>
      <c r="F15" s="202"/>
      <c r="G15" s="202"/>
      <c r="H15" s="166">
        <f t="shared" si="0"/>
        <v>0</v>
      </c>
      <c r="I15" s="174">
        <f t="shared" si="1"/>
        <v>1201984</v>
      </c>
    </row>
    <row r="16" spans="1:9">
      <c r="A16" s="199" t="s">
        <v>211</v>
      </c>
      <c r="B16" s="167"/>
      <c r="C16" s="173"/>
      <c r="E16" s="202">
        <v>458946</v>
      </c>
      <c r="F16" s="202"/>
      <c r="G16" s="202"/>
      <c r="H16" s="166">
        <f t="shared" si="0"/>
        <v>0</v>
      </c>
      <c r="I16" s="174">
        <f t="shared" si="1"/>
        <v>458946</v>
      </c>
    </row>
    <row r="17" spans="1:9">
      <c r="A17" s="199" t="s">
        <v>212</v>
      </c>
      <c r="B17" s="167"/>
      <c r="C17" s="173"/>
      <c r="E17" s="202">
        <v>244451</v>
      </c>
      <c r="F17" s="202"/>
      <c r="G17" s="202"/>
      <c r="H17" s="166">
        <f t="shared" si="0"/>
        <v>0</v>
      </c>
      <c r="I17" s="174">
        <f t="shared" si="1"/>
        <v>244451</v>
      </c>
    </row>
    <row r="18" spans="1:9">
      <c r="A18" s="167"/>
      <c r="B18" s="167"/>
      <c r="C18" s="175">
        <f>SUM(C4:C17)</f>
        <v>246415</v>
      </c>
      <c r="E18" s="175">
        <f t="shared" ref="E18:I18" si="2">SUM(E4:E17)</f>
        <v>493703197</v>
      </c>
      <c r="F18" s="175">
        <f t="shared" si="2"/>
        <v>-226595338</v>
      </c>
      <c r="G18" s="175">
        <f t="shared" si="2"/>
        <v>196874846</v>
      </c>
      <c r="H18" s="175">
        <f t="shared" si="2"/>
        <v>-29720492</v>
      </c>
      <c r="I18" s="175">
        <f t="shared" si="2"/>
        <v>463982705</v>
      </c>
    </row>
    <row r="19" spans="1:9" ht="15" thickBot="1">
      <c r="A19" s="167"/>
      <c r="B19" s="167"/>
      <c r="C19" s="167"/>
      <c r="E19" s="167"/>
      <c r="F19" s="167"/>
      <c r="G19" s="167"/>
      <c r="I19" s="167"/>
    </row>
    <row r="20" spans="1:9">
      <c r="A20" s="167" t="s">
        <v>19</v>
      </c>
      <c r="B20" s="167"/>
      <c r="C20" s="176">
        <f>C4+C5</f>
        <v>210418</v>
      </c>
      <c r="E20" s="177">
        <f>E4+E5</f>
        <v>230506821</v>
      </c>
      <c r="F20" s="177">
        <f t="shared" ref="F20:I20" si="3">F4+F5</f>
        <v>-134090421</v>
      </c>
      <c r="G20" s="177">
        <f t="shared" si="3"/>
        <v>113102742</v>
      </c>
      <c r="H20" s="177">
        <f t="shared" si="3"/>
        <v>-20987679</v>
      </c>
      <c r="I20" s="176">
        <f t="shared" si="3"/>
        <v>209519142</v>
      </c>
    </row>
    <row r="21" spans="1:9">
      <c r="A21" s="167"/>
      <c r="B21" s="167"/>
      <c r="C21" s="178"/>
      <c r="E21" s="167"/>
      <c r="F21" s="167"/>
      <c r="G21" s="167"/>
      <c r="H21" s="167"/>
      <c r="I21" s="178"/>
    </row>
    <row r="22" spans="1:9" ht="15" thickBot="1">
      <c r="A22" s="167" t="s">
        <v>213</v>
      </c>
      <c r="B22" s="167"/>
      <c r="C22" s="195">
        <f>SUM(C6:C9,C12:C14)</f>
        <v>35572</v>
      </c>
      <c r="E22" s="196">
        <f>SUM(E6:E9,E12:E14)</f>
        <v>171970879</v>
      </c>
      <c r="F22" s="196">
        <f t="shared" ref="F22:H22" si="4">SUM(F6:F9,F12:F14)</f>
        <v>-90980214</v>
      </c>
      <c r="G22" s="196">
        <f t="shared" si="4"/>
        <v>83772104</v>
      </c>
      <c r="H22" s="196">
        <f t="shared" si="4"/>
        <v>-7208110</v>
      </c>
      <c r="I22" s="195">
        <f>SUM(I6:I9,I12:I14)</f>
        <v>164762769</v>
      </c>
    </row>
    <row r="23" spans="1:9">
      <c r="A23" s="167"/>
      <c r="B23" s="167"/>
      <c r="C23" s="167"/>
      <c r="D23" s="167"/>
      <c r="E23" s="167"/>
    </row>
    <row r="24" spans="1:9" ht="55.95" customHeight="1">
      <c r="A24" s="168"/>
      <c r="B24" s="179"/>
      <c r="C24" s="189" t="s">
        <v>214</v>
      </c>
      <c r="D24" s="189" t="s">
        <v>215</v>
      </c>
      <c r="E24" s="171" t="s">
        <v>216</v>
      </c>
      <c r="F24" s="171" t="s">
        <v>217</v>
      </c>
      <c r="G24" s="171" t="s">
        <v>218</v>
      </c>
      <c r="H24" s="171" t="s">
        <v>219</v>
      </c>
      <c r="I24" s="171" t="s">
        <v>220</v>
      </c>
    </row>
    <row r="25" spans="1:9">
      <c r="A25" s="167"/>
      <c r="B25" s="167"/>
      <c r="C25" s="200"/>
      <c r="D25" s="167"/>
      <c r="E25" s="167"/>
    </row>
    <row r="26" spans="1:9">
      <c r="A26" s="199" t="s">
        <v>148</v>
      </c>
      <c r="B26" s="167"/>
      <c r="C26" s="200">
        <v>1821388.5</v>
      </c>
      <c r="D26" s="200">
        <v>20473107.329999998</v>
      </c>
      <c r="E26" s="203">
        <v>-12234755</v>
      </c>
      <c r="F26" s="203">
        <v>10433942</v>
      </c>
      <c r="G26" s="191">
        <f>SUM(D26:F26)</f>
        <v>18672294.329999998</v>
      </c>
      <c r="H26" s="191">
        <f>-I63</f>
        <v>-30207.728999999992</v>
      </c>
      <c r="I26" s="191">
        <f>SUM(G26:H26)</f>
        <v>18642086.601</v>
      </c>
    </row>
    <row r="27" spans="1:9">
      <c r="A27" s="199" t="s">
        <v>207</v>
      </c>
      <c r="B27" s="167"/>
      <c r="C27" s="200">
        <v>2660.5</v>
      </c>
      <c r="D27" s="200">
        <v>40256.199999999997</v>
      </c>
      <c r="E27" s="203">
        <v>-11770</v>
      </c>
      <c r="F27" s="203">
        <v>12343</v>
      </c>
      <c r="G27" s="191">
        <f t="shared" ref="G27:G36" si="5">SUM(D27:F27)</f>
        <v>40829.199999999997</v>
      </c>
      <c r="H27" s="191">
        <f t="shared" ref="H27:H35" si="6">-I64</f>
        <v>17.928059999999988</v>
      </c>
      <c r="I27" s="191">
        <f t="shared" ref="I27:I36" si="7">SUM(G27:H27)</f>
        <v>40847.128059999995</v>
      </c>
    </row>
    <row r="28" spans="1:9">
      <c r="A28" s="199" t="s">
        <v>149</v>
      </c>
      <c r="B28" s="167"/>
      <c r="C28" s="200">
        <f>2861.37+406008</f>
        <v>408869.37</v>
      </c>
      <c r="D28" s="200">
        <v>5736029.7800000003</v>
      </c>
      <c r="E28" s="203">
        <v>-3032166</v>
      </c>
      <c r="F28" s="203">
        <v>2815492</v>
      </c>
      <c r="G28" s="191">
        <f t="shared" si="5"/>
        <v>5519355.7800000003</v>
      </c>
      <c r="H28" s="191">
        <f t="shared" si="6"/>
        <v>-11346.383350000004</v>
      </c>
      <c r="I28" s="191">
        <f t="shared" si="7"/>
        <v>5508009.3966500005</v>
      </c>
    </row>
    <row r="29" spans="1:9">
      <c r="A29" s="199" t="s">
        <v>150</v>
      </c>
      <c r="B29" s="167"/>
      <c r="C29" s="200">
        <f>401.52+163044+18</f>
        <v>163463.51999999999</v>
      </c>
      <c r="D29" s="200">
        <v>807307.63</v>
      </c>
      <c r="E29" s="203">
        <v>-446790</v>
      </c>
      <c r="F29" s="203">
        <v>400353</v>
      </c>
      <c r="G29" s="191">
        <f t="shared" si="5"/>
        <v>760870.63</v>
      </c>
      <c r="H29" s="191">
        <f t="shared" si="6"/>
        <v>-918.96670999999992</v>
      </c>
      <c r="I29" s="191">
        <f t="shared" si="7"/>
        <v>759951.66329000005</v>
      </c>
    </row>
    <row r="30" spans="1:9">
      <c r="A30" s="199" t="s">
        <v>151</v>
      </c>
      <c r="B30" s="167"/>
      <c r="C30" s="200">
        <v>941366.67</v>
      </c>
      <c r="D30" s="200">
        <v>9935072.6300000008</v>
      </c>
      <c r="E30" s="203">
        <v>-4654363</v>
      </c>
      <c r="F30" s="203">
        <v>4333682</v>
      </c>
      <c r="G30" s="191">
        <f t="shared" si="5"/>
        <v>9614391.6300000008</v>
      </c>
      <c r="H30" s="191">
        <f t="shared" si="6"/>
        <v>-19278.232600000003</v>
      </c>
      <c r="I30" s="191">
        <f t="shared" si="7"/>
        <v>9595113.3974000011</v>
      </c>
    </row>
    <row r="31" spans="1:9">
      <c r="A31" s="199" t="s">
        <v>152</v>
      </c>
      <c r="B31" s="167"/>
      <c r="C31" s="200">
        <v>25000</v>
      </c>
      <c r="D31" s="200">
        <v>253408.58</v>
      </c>
      <c r="E31" s="203">
        <v>-119819</v>
      </c>
      <c r="F31" s="203">
        <v>114266</v>
      </c>
      <c r="G31" s="191">
        <f t="shared" si="5"/>
        <v>247855.58</v>
      </c>
      <c r="H31" s="191">
        <f t="shared" si="6"/>
        <v>-567.35037999999997</v>
      </c>
      <c r="I31" s="191">
        <f t="shared" si="7"/>
        <v>247288.22962</v>
      </c>
    </row>
    <row r="32" spans="1:9">
      <c r="A32" s="199" t="s">
        <v>153</v>
      </c>
      <c r="B32" s="167"/>
      <c r="C32" s="200">
        <v>462000</v>
      </c>
      <c r="D32" s="200">
        <f>5301818.81-83380.1</f>
        <v>5218438.71</v>
      </c>
      <c r="E32" s="203">
        <v>-100321</v>
      </c>
      <c r="F32" s="203">
        <v>0</v>
      </c>
      <c r="G32" s="191">
        <f t="shared" si="5"/>
        <v>5118117.71</v>
      </c>
      <c r="H32" s="191">
        <f t="shared" si="6"/>
        <v>853.8336799999995</v>
      </c>
      <c r="I32" s="191">
        <f t="shared" si="7"/>
        <v>5118971.5436800001</v>
      </c>
    </row>
    <row r="33" spans="1:13">
      <c r="A33" s="199" t="s">
        <v>209</v>
      </c>
      <c r="B33" s="167"/>
      <c r="C33" s="200">
        <v>558</v>
      </c>
      <c r="D33" s="200">
        <v>901.19</v>
      </c>
      <c r="E33" s="203">
        <v>0</v>
      </c>
      <c r="F33" s="203">
        <v>0</v>
      </c>
      <c r="G33" s="191">
        <f t="shared" si="5"/>
        <v>901.19</v>
      </c>
      <c r="H33" s="191">
        <f t="shared" si="6"/>
        <v>0</v>
      </c>
      <c r="I33" s="191">
        <f t="shared" si="7"/>
        <v>901.19</v>
      </c>
    </row>
    <row r="34" spans="1:13">
      <c r="A34" s="199" t="s">
        <v>154</v>
      </c>
      <c r="B34" s="167"/>
      <c r="C34" s="200">
        <v>21708</v>
      </c>
      <c r="D34" s="200">
        <v>317946.55</v>
      </c>
      <c r="E34" s="203">
        <v>-154588</v>
      </c>
      <c r="F34" s="203">
        <v>155368</v>
      </c>
      <c r="G34" s="191">
        <f t="shared" si="5"/>
        <v>318726.55</v>
      </c>
      <c r="H34" s="191">
        <f t="shared" si="6"/>
        <v>-780.22728000000018</v>
      </c>
      <c r="I34" s="191">
        <f t="shared" si="7"/>
        <v>317946.32272</v>
      </c>
    </row>
    <row r="35" spans="1:13">
      <c r="A35" s="199" t="s">
        <v>155</v>
      </c>
      <c r="B35" s="167"/>
      <c r="C35" s="200">
        <v>21438</v>
      </c>
      <c r="D35" s="200">
        <v>42976.9</v>
      </c>
      <c r="E35" s="203">
        <v>-20922</v>
      </c>
      <c r="F35" s="203">
        <v>19878</v>
      </c>
      <c r="G35" s="191">
        <f t="shared" si="5"/>
        <v>41932.9</v>
      </c>
      <c r="H35" s="191">
        <f t="shared" si="6"/>
        <v>-38.409580000000005</v>
      </c>
      <c r="I35" s="191">
        <f t="shared" si="7"/>
        <v>41894.490420000002</v>
      </c>
    </row>
    <row r="36" spans="1:13">
      <c r="A36" s="199" t="s">
        <v>221</v>
      </c>
      <c r="B36" s="167"/>
      <c r="C36" s="191"/>
      <c r="D36" s="200">
        <v>578043.13</v>
      </c>
      <c r="E36" s="200"/>
      <c r="F36" s="200"/>
      <c r="G36" s="191">
        <f t="shared" si="5"/>
        <v>578043.13</v>
      </c>
      <c r="H36" s="191"/>
      <c r="I36" s="191">
        <f t="shared" si="7"/>
        <v>578043.13</v>
      </c>
    </row>
    <row r="37" spans="1:13">
      <c r="A37" s="199" t="s">
        <v>222</v>
      </c>
      <c r="B37" s="167"/>
      <c r="C37" s="186"/>
      <c r="D37" s="200">
        <v>839982.73</v>
      </c>
      <c r="E37" s="200"/>
      <c r="F37" s="200"/>
      <c r="G37" s="191"/>
      <c r="H37" s="191"/>
      <c r="I37" s="191"/>
    </row>
    <row r="38" spans="1:13">
      <c r="A38" s="199" t="s">
        <v>223</v>
      </c>
      <c r="B38" s="167"/>
      <c r="C38" s="186"/>
      <c r="D38" s="200">
        <v>1649047.61</v>
      </c>
      <c r="E38" s="200"/>
      <c r="F38" s="200"/>
      <c r="G38" s="191"/>
      <c r="H38" s="191"/>
      <c r="I38" s="191"/>
    </row>
    <row r="39" spans="1:13">
      <c r="A39" s="167"/>
      <c r="B39" s="167"/>
      <c r="C39" s="181">
        <f>SUM(C26:C38)</f>
        <v>3868452.56</v>
      </c>
      <c r="D39" s="181">
        <f t="shared" ref="D39:I39" si="8">SUM(D26:D38)</f>
        <v>45892518.969999991</v>
      </c>
      <c r="E39" s="181">
        <f t="shared" si="8"/>
        <v>-20775494</v>
      </c>
      <c r="F39" s="181">
        <f t="shared" si="8"/>
        <v>18285324</v>
      </c>
      <c r="G39" s="181">
        <f t="shared" si="8"/>
        <v>40913318.629999995</v>
      </c>
      <c r="H39" s="181">
        <f t="shared" si="8"/>
        <v>-62265.537160000007</v>
      </c>
      <c r="I39" s="181">
        <f t="shared" si="8"/>
        <v>40851053.092840001</v>
      </c>
    </row>
    <row r="40" spans="1:13" ht="15" thickBot="1">
      <c r="A40" s="167"/>
      <c r="B40" s="167"/>
      <c r="D40" s="182"/>
      <c r="E40" s="167"/>
      <c r="F40" s="167"/>
    </row>
    <row r="41" spans="1:13">
      <c r="A41" s="167" t="s">
        <v>19</v>
      </c>
      <c r="B41" s="167"/>
      <c r="C41" s="184">
        <f>C26+C27</f>
        <v>1824049</v>
      </c>
      <c r="D41" s="183">
        <f t="shared" ref="D41:I41" si="9">D26+D27</f>
        <v>20513363.529999997</v>
      </c>
      <c r="E41" s="183">
        <f t="shared" si="9"/>
        <v>-12246525</v>
      </c>
      <c r="F41" s="183">
        <f t="shared" si="9"/>
        <v>10446285</v>
      </c>
      <c r="G41" s="183">
        <f t="shared" si="9"/>
        <v>18713123.529999997</v>
      </c>
      <c r="H41" s="183">
        <f t="shared" si="9"/>
        <v>-30189.800939999994</v>
      </c>
      <c r="I41" s="184">
        <f t="shared" si="9"/>
        <v>18682933.729059998</v>
      </c>
    </row>
    <row r="42" spans="1:13">
      <c r="A42" s="167"/>
      <c r="B42" s="167"/>
      <c r="C42" s="190"/>
      <c r="D42" s="183"/>
      <c r="E42" s="167"/>
      <c r="F42" s="167"/>
      <c r="I42" s="185"/>
    </row>
    <row r="43" spans="1:13" ht="15" thickBot="1">
      <c r="A43" s="167" t="s">
        <v>213</v>
      </c>
      <c r="B43" s="167"/>
      <c r="C43" s="193">
        <f>SUM(C28:C31,C33:C35)</f>
        <v>1582403.56</v>
      </c>
      <c r="D43" s="194">
        <f t="shared" ref="D43:I43" si="10">SUM(D28:D31,D33:D35)</f>
        <v>17093643.259999998</v>
      </c>
      <c r="E43" s="194">
        <f t="shared" si="10"/>
        <v>-8428648</v>
      </c>
      <c r="F43" s="194">
        <f t="shared" si="10"/>
        <v>7839039</v>
      </c>
      <c r="G43" s="194">
        <f t="shared" si="10"/>
        <v>16504034.260000002</v>
      </c>
      <c r="H43" s="194">
        <f t="shared" si="10"/>
        <v>-32929.56990000001</v>
      </c>
      <c r="I43" s="193">
        <f t="shared" si="10"/>
        <v>16471104.690100003</v>
      </c>
    </row>
    <row r="44" spans="1:13">
      <c r="A44" s="167"/>
      <c r="B44" s="167"/>
      <c r="C44" s="167"/>
    </row>
    <row r="45" spans="1:13">
      <c r="A45" s="172"/>
      <c r="D45" s="167"/>
      <c r="I45" s="186" t="s">
        <v>242</v>
      </c>
    </row>
    <row r="46" spans="1:13">
      <c r="C46" s="188">
        <v>42309</v>
      </c>
      <c r="D46" s="188">
        <v>42278</v>
      </c>
      <c r="E46" s="188">
        <v>42217</v>
      </c>
      <c r="F46" s="164">
        <v>42380</v>
      </c>
      <c r="G46" s="164">
        <v>42380</v>
      </c>
      <c r="H46" s="192">
        <v>42005</v>
      </c>
      <c r="I46" s="164">
        <v>42380</v>
      </c>
      <c r="J46" s="164">
        <v>42380</v>
      </c>
      <c r="K46" s="192"/>
      <c r="L46" s="164"/>
      <c r="M46" s="164"/>
    </row>
    <row r="47" spans="1:13" ht="27" customHeight="1">
      <c r="A47" s="197" t="s">
        <v>224</v>
      </c>
      <c r="B47" s="169"/>
      <c r="C47" s="180" t="s">
        <v>225</v>
      </c>
      <c r="D47" s="180" t="s">
        <v>226</v>
      </c>
      <c r="E47" s="180" t="s">
        <v>227</v>
      </c>
      <c r="F47" s="180" t="s">
        <v>228</v>
      </c>
      <c r="G47" s="180" t="s">
        <v>229</v>
      </c>
      <c r="H47" s="180" t="s">
        <v>230</v>
      </c>
      <c r="I47" s="180" t="s">
        <v>228</v>
      </c>
      <c r="J47" s="180" t="s">
        <v>229</v>
      </c>
      <c r="K47" s="206"/>
      <c r="L47" s="180"/>
      <c r="M47" s="180"/>
    </row>
    <row r="48" spans="1:13">
      <c r="A48" s="199" t="s">
        <v>148</v>
      </c>
      <c r="B48" s="167"/>
      <c r="C48" s="187">
        <v>-2.7E-4</v>
      </c>
      <c r="D48" s="187"/>
      <c r="E48" s="187">
        <v>2.15E-3</v>
      </c>
      <c r="F48" s="187">
        <v>9.1E-4</v>
      </c>
      <c r="G48" s="187">
        <v>0</v>
      </c>
      <c r="H48" s="187">
        <v>-1.0399999999999999E-3</v>
      </c>
      <c r="I48" s="187">
        <f>0.00091-0.00002</f>
        <v>8.8999999999999995E-4</v>
      </c>
      <c r="J48" s="187">
        <v>-4.8000000000000001E-4</v>
      </c>
      <c r="L48" s="187"/>
      <c r="M48" s="187"/>
    </row>
    <row r="49" spans="1:13">
      <c r="A49" s="199" t="s">
        <v>207</v>
      </c>
      <c r="B49" s="167"/>
      <c r="C49" s="187">
        <v>-2.7E-4</v>
      </c>
      <c r="D49" s="187">
        <v>-3.1530000000000002E-2</v>
      </c>
      <c r="E49" s="187">
        <v>2.15E-3</v>
      </c>
      <c r="F49" s="187">
        <v>9.1E-4</v>
      </c>
      <c r="G49" s="187">
        <v>0</v>
      </c>
      <c r="H49" s="187">
        <v>-1.0399999999999999E-3</v>
      </c>
      <c r="I49" s="187">
        <f>I48</f>
        <v>8.8999999999999995E-4</v>
      </c>
      <c r="J49" s="187">
        <f>J48</f>
        <v>-4.8000000000000001E-4</v>
      </c>
      <c r="L49" s="187"/>
      <c r="M49" s="187"/>
    </row>
    <row r="50" spans="1:13">
      <c r="A50" s="199" t="s">
        <v>149</v>
      </c>
      <c r="B50" s="167"/>
      <c r="C50" s="187">
        <v>0</v>
      </c>
      <c r="D50" s="187"/>
      <c r="E50" s="187">
        <v>2.8900000000000002E-3</v>
      </c>
      <c r="F50" s="187">
        <v>1.32E-3</v>
      </c>
      <c r="G50" s="187">
        <v>0</v>
      </c>
      <c r="H50" s="187">
        <v>-1.0399999999999999E-3</v>
      </c>
      <c r="I50" s="187">
        <f>0.00132-0.00003</f>
        <v>1.2899999999999999E-3</v>
      </c>
      <c r="J50" s="187">
        <v>-6.4000000000000005E-4</v>
      </c>
      <c r="L50" s="187"/>
      <c r="M50" s="187"/>
    </row>
    <row r="51" spans="1:13">
      <c r="A51" s="199" t="s">
        <v>150</v>
      </c>
      <c r="B51" s="167"/>
      <c r="C51" s="187">
        <v>-2.7E-4</v>
      </c>
      <c r="D51" s="187"/>
      <c r="E51" s="187">
        <v>2.8900000000000002E-3</v>
      </c>
      <c r="F51" s="187">
        <v>1.32E-3</v>
      </c>
      <c r="G51" s="187">
        <v>0</v>
      </c>
      <c r="H51" s="187">
        <v>-1.0399999999999999E-3</v>
      </c>
      <c r="I51" s="187">
        <f>I50</f>
        <v>1.2899999999999999E-3</v>
      </c>
      <c r="J51" s="187">
        <f>J50</f>
        <v>-6.4000000000000005E-4</v>
      </c>
      <c r="L51" s="187"/>
      <c r="M51" s="187"/>
    </row>
    <row r="52" spans="1:13">
      <c r="A52" s="199" t="s">
        <v>151</v>
      </c>
      <c r="B52" s="167"/>
      <c r="C52" s="187">
        <v>0</v>
      </c>
      <c r="D52" s="187"/>
      <c r="E52" s="187">
        <v>2.2000000000000001E-3</v>
      </c>
      <c r="F52" s="187">
        <v>9.5E-4</v>
      </c>
      <c r="G52" s="187">
        <v>0</v>
      </c>
      <c r="H52" s="187">
        <v>-1.06E-3</v>
      </c>
      <c r="I52" s="187">
        <f>0.00095-0.00002</f>
        <v>9.2999999999999995E-4</v>
      </c>
      <c r="J52" s="187">
        <f>-0.00048</f>
        <v>-4.8000000000000001E-4</v>
      </c>
      <c r="L52" s="187"/>
      <c r="M52" s="187"/>
    </row>
    <row r="53" spans="1:13">
      <c r="A53" s="199" t="s">
        <v>152</v>
      </c>
      <c r="B53" s="167"/>
      <c r="C53" s="187">
        <v>-2.7E-4</v>
      </c>
      <c r="D53" s="187"/>
      <c r="E53" s="187">
        <v>2.2000000000000001E-3</v>
      </c>
      <c r="F53" s="187">
        <v>9.5E-4</v>
      </c>
      <c r="G53" s="187">
        <v>0</v>
      </c>
      <c r="H53" s="187">
        <v>-1.06E-3</v>
      </c>
      <c r="I53" s="187">
        <f>I52</f>
        <v>9.2999999999999995E-4</v>
      </c>
      <c r="J53" s="187">
        <f>J52</f>
        <v>-4.8000000000000001E-4</v>
      </c>
      <c r="L53" s="187"/>
      <c r="M53" s="187"/>
    </row>
    <row r="54" spans="1:13">
      <c r="A54" s="199" t="s">
        <v>153</v>
      </c>
      <c r="B54" s="167"/>
      <c r="C54" s="187">
        <v>0</v>
      </c>
      <c r="D54" s="187"/>
      <c r="E54" s="187">
        <v>1.3699999999999999E-3</v>
      </c>
      <c r="F54" s="187">
        <v>5.9999999999999995E-4</v>
      </c>
      <c r="G54" s="187">
        <v>0</v>
      </c>
      <c r="H54" s="187">
        <v>-1.0200000000000001E-3</v>
      </c>
      <c r="I54" s="187">
        <f>0.0006-0.00008</f>
        <v>5.1999999999999995E-4</v>
      </c>
      <c r="J54" s="187">
        <v>-3.1E-4</v>
      </c>
      <c r="L54" s="187"/>
      <c r="M54" s="187"/>
    </row>
    <row r="55" spans="1:13">
      <c r="A55" s="199" t="s">
        <v>208</v>
      </c>
      <c r="B55" s="167"/>
      <c r="C55" s="187">
        <v>0</v>
      </c>
      <c r="D55" s="187"/>
      <c r="E55" s="187">
        <v>1.3699999999999999E-3</v>
      </c>
      <c r="F55" s="187">
        <v>0</v>
      </c>
      <c r="G55" s="187">
        <v>0</v>
      </c>
      <c r="H55" s="187">
        <v>-1.0200000000000001E-3</v>
      </c>
      <c r="I55" s="187">
        <v>0</v>
      </c>
      <c r="J55" s="187">
        <f>J54</f>
        <v>-3.1E-4</v>
      </c>
      <c r="L55" s="187"/>
      <c r="M55" s="187"/>
    </row>
    <row r="56" spans="1:13">
      <c r="A56" s="199" t="s">
        <v>209</v>
      </c>
      <c r="B56" s="167"/>
      <c r="C56" s="187">
        <v>0</v>
      </c>
      <c r="D56" s="187"/>
      <c r="E56" s="187">
        <v>1.98E-3</v>
      </c>
      <c r="F56" s="187">
        <v>8.3000000000000001E-4</v>
      </c>
      <c r="G56" s="187">
        <v>0</v>
      </c>
      <c r="H56" s="187">
        <v>-1.1299999999999999E-3</v>
      </c>
      <c r="I56" s="187">
        <f>0.00083-0.00002</f>
        <v>8.0999999999999996E-4</v>
      </c>
      <c r="J56" s="187">
        <v>-4.4000000000000002E-4</v>
      </c>
      <c r="L56" s="187"/>
      <c r="M56" s="187"/>
    </row>
    <row r="57" spans="1:13">
      <c r="A57" s="199" t="s">
        <v>154</v>
      </c>
      <c r="B57" s="167"/>
      <c r="C57" s="187">
        <v>0</v>
      </c>
      <c r="D57" s="187"/>
      <c r="E57" s="187">
        <v>1.98E-3</v>
      </c>
      <c r="F57" s="187">
        <v>8.3000000000000001E-4</v>
      </c>
      <c r="G57" s="187">
        <v>0</v>
      </c>
      <c r="H57" s="187">
        <v>-1.1299999999999999E-3</v>
      </c>
      <c r="I57" s="187">
        <f>I56</f>
        <v>8.0999999999999996E-4</v>
      </c>
      <c r="J57" s="187">
        <f>J56</f>
        <v>-4.4000000000000002E-4</v>
      </c>
      <c r="L57" s="187"/>
      <c r="M57" s="187"/>
    </row>
    <row r="58" spans="1:13">
      <c r="A58" s="199" t="s">
        <v>155</v>
      </c>
      <c r="B58" s="167"/>
      <c r="C58" s="187">
        <v>-2.7E-4</v>
      </c>
      <c r="D58" s="187"/>
      <c r="E58" s="187">
        <v>1.98E-3</v>
      </c>
      <c r="F58" s="187">
        <v>8.3000000000000001E-4</v>
      </c>
      <c r="G58" s="187">
        <v>0</v>
      </c>
      <c r="H58" s="187">
        <v>-1.1299999999999999E-3</v>
      </c>
      <c r="I58" s="187">
        <f>I56</f>
        <v>8.0999999999999996E-4</v>
      </c>
      <c r="J58" s="187">
        <f>J56</f>
        <v>-4.4000000000000002E-4</v>
      </c>
      <c r="L58" s="187"/>
      <c r="M58" s="187"/>
    </row>
    <row r="59" spans="1:13" ht="14.4" customHeight="1">
      <c r="A59" s="199" t="s">
        <v>221</v>
      </c>
      <c r="B59" s="167"/>
      <c r="C59" s="187"/>
      <c r="D59" s="187"/>
      <c r="E59" s="233" t="s">
        <v>231</v>
      </c>
      <c r="F59" s="233" t="s">
        <v>241</v>
      </c>
      <c r="G59" s="187">
        <v>0</v>
      </c>
      <c r="H59" s="187">
        <v>-1.0499999999999999E-3</v>
      </c>
      <c r="I59" s="208"/>
      <c r="J59" s="187"/>
      <c r="L59" s="233"/>
      <c r="M59" s="187"/>
    </row>
    <row r="60" spans="1:13">
      <c r="A60" s="199" t="s">
        <v>212</v>
      </c>
      <c r="B60" s="167"/>
      <c r="C60" s="187">
        <v>-2.7E-4</v>
      </c>
      <c r="D60" s="187"/>
      <c r="E60" s="233"/>
      <c r="F60" s="233"/>
      <c r="G60" s="187">
        <v>0</v>
      </c>
      <c r="H60" s="187">
        <v>-1.0499999999999999E-3</v>
      </c>
      <c r="I60" s="208"/>
      <c r="J60" s="187"/>
      <c r="L60" s="233"/>
      <c r="M60" s="187"/>
    </row>
    <row r="61" spans="1:13">
      <c r="D61" s="167"/>
    </row>
    <row r="62" spans="1:13" ht="42" customHeight="1">
      <c r="A62" s="197" t="s">
        <v>233</v>
      </c>
      <c r="B62" s="169"/>
      <c r="C62" s="189" t="s">
        <v>240</v>
      </c>
      <c r="D62" s="189" t="s">
        <v>234</v>
      </c>
      <c r="E62" s="189" t="s">
        <v>235</v>
      </c>
      <c r="F62" s="189" t="s">
        <v>236</v>
      </c>
      <c r="G62" s="189" t="s">
        <v>237</v>
      </c>
      <c r="H62" s="189" t="s">
        <v>238</v>
      </c>
      <c r="I62" s="189" t="s">
        <v>239</v>
      </c>
    </row>
    <row r="63" spans="1:13">
      <c r="A63" s="199" t="s">
        <v>148</v>
      </c>
      <c r="C63" s="183">
        <f t="shared" ref="C63:H68" si="11">$H4*C48</f>
        <v>5667.76062</v>
      </c>
      <c r="D63" s="183">
        <f t="shared" si="11"/>
        <v>0</v>
      </c>
      <c r="E63" s="183">
        <f t="shared" si="11"/>
        <v>-45132.1679</v>
      </c>
      <c r="F63" s="204">
        <f>$G4*F48+F4*I48</f>
        <v>-16424.723880000005</v>
      </c>
      <c r="G63" s="204">
        <f t="shared" ref="G63:G69" si="12">$G4*G48+F4*J48</f>
        <v>64265.485919999999</v>
      </c>
      <c r="H63" s="183">
        <f t="shared" si="11"/>
        <v>21831.374239999997</v>
      </c>
      <c r="I63" s="183">
        <f>SUM(C63:H63)</f>
        <v>30207.728999999992</v>
      </c>
    </row>
    <row r="64" spans="1:13">
      <c r="A64" s="199" t="s">
        <v>207</v>
      </c>
      <c r="C64" s="183">
        <f t="shared" si="11"/>
        <v>-1.0872900000000001</v>
      </c>
      <c r="D64" s="183">
        <f t="shared" si="11"/>
        <v>-126.97131000000002</v>
      </c>
      <c r="E64" s="183">
        <f t="shared" si="11"/>
        <v>8.6580499999999994</v>
      </c>
      <c r="F64" s="204">
        <f t="shared" ref="F64:F69" si="13">$G5*F49+F5*I49</f>
        <v>7.7444100000000162</v>
      </c>
      <c r="G64" s="204">
        <f t="shared" si="12"/>
        <v>97.916160000000005</v>
      </c>
      <c r="H64" s="183">
        <f t="shared" si="11"/>
        <v>-4.1880799999999994</v>
      </c>
      <c r="I64" s="183">
        <f t="shared" ref="I64:I73" si="14">SUM(C64:H64)</f>
        <v>-17.928059999999988</v>
      </c>
    </row>
    <row r="65" spans="1:9">
      <c r="A65" s="199" t="s">
        <v>149</v>
      </c>
      <c r="C65" s="183">
        <f t="shared" si="11"/>
        <v>0</v>
      </c>
      <c r="D65" s="183">
        <f t="shared" si="11"/>
        <v>0</v>
      </c>
      <c r="E65" s="183">
        <f t="shared" si="11"/>
        <v>-5687.9621700000007</v>
      </c>
      <c r="F65" s="204">
        <f t="shared" si="13"/>
        <v>-1810.5547199999965</v>
      </c>
      <c r="G65" s="204">
        <f t="shared" si="12"/>
        <v>16798.021120000001</v>
      </c>
      <c r="H65" s="183">
        <f t="shared" si="11"/>
        <v>2046.8791199999998</v>
      </c>
      <c r="I65" s="183">
        <f t="shared" si="14"/>
        <v>11346.383350000004</v>
      </c>
    </row>
    <row r="66" spans="1:9">
      <c r="A66" s="199" t="s">
        <v>150</v>
      </c>
      <c r="C66" s="183">
        <f t="shared" si="11"/>
        <v>120.15945000000001</v>
      </c>
      <c r="D66" s="183">
        <f t="shared" si="11"/>
        <v>0</v>
      </c>
      <c r="E66" s="183">
        <f t="shared" si="11"/>
        <v>-1286.1511500000001</v>
      </c>
      <c r="F66" s="204">
        <f t="shared" si="13"/>
        <v>-488.51031000000012</v>
      </c>
      <c r="G66" s="204">
        <f t="shared" si="12"/>
        <v>2110.6323200000002</v>
      </c>
      <c r="H66" s="183">
        <f t="shared" si="11"/>
        <v>462.83639999999997</v>
      </c>
      <c r="I66" s="183">
        <f t="shared" si="14"/>
        <v>918.96670999999992</v>
      </c>
    </row>
    <row r="67" spans="1:9">
      <c r="A67" s="199" t="s">
        <v>151</v>
      </c>
      <c r="C67" s="183">
        <f t="shared" si="11"/>
        <v>0</v>
      </c>
      <c r="D67" s="183">
        <f t="shared" si="11"/>
        <v>0</v>
      </c>
      <c r="E67" s="183">
        <f t="shared" si="11"/>
        <v>-10270.062</v>
      </c>
      <c r="F67" s="204">
        <f t="shared" si="13"/>
        <v>-3273.4078399999999</v>
      </c>
      <c r="G67" s="204">
        <f t="shared" si="12"/>
        <v>27873.399840000002</v>
      </c>
      <c r="H67" s="183">
        <f t="shared" si="11"/>
        <v>4948.3026</v>
      </c>
      <c r="I67" s="183">
        <f t="shared" si="14"/>
        <v>19278.232600000003</v>
      </c>
    </row>
    <row r="68" spans="1:9">
      <c r="A68" s="199" t="s">
        <v>152</v>
      </c>
      <c r="C68" s="183">
        <f t="shared" si="11"/>
        <v>26.795069999999999</v>
      </c>
      <c r="D68" s="183">
        <f t="shared" si="11"/>
        <v>0</v>
      </c>
      <c r="E68" s="183">
        <f t="shared" si="11"/>
        <v>-218.33020000000002</v>
      </c>
      <c r="F68" s="204">
        <f t="shared" si="13"/>
        <v>-64.360190000000102</v>
      </c>
      <c r="G68" s="204">
        <f t="shared" si="12"/>
        <v>718.05024000000003</v>
      </c>
      <c r="H68" s="183">
        <f t="shared" si="11"/>
        <v>105.19546</v>
      </c>
      <c r="I68" s="183">
        <f t="shared" si="14"/>
        <v>567.35037999999997</v>
      </c>
    </row>
    <row r="69" spans="1:9">
      <c r="A69" s="199" t="s">
        <v>153</v>
      </c>
      <c r="C69" s="183">
        <f t="shared" ref="C69:E69" si="15">$H10*C54+$H11*C55</f>
        <v>0</v>
      </c>
      <c r="D69" s="183">
        <f t="shared" si="15"/>
        <v>0</v>
      </c>
      <c r="E69" s="183">
        <f t="shared" si="15"/>
        <v>-2088.8431099999998</v>
      </c>
      <c r="F69" s="204">
        <f t="shared" si="13"/>
        <v>-792.84555999999998</v>
      </c>
      <c r="G69" s="204">
        <f t="shared" si="12"/>
        <v>472.65793000000002</v>
      </c>
      <c r="H69" s="183">
        <f>$H10*H54+$H11*H55</f>
        <v>1555.1970600000002</v>
      </c>
      <c r="I69" s="183">
        <f t="shared" si="14"/>
        <v>-853.8336799999995</v>
      </c>
    </row>
    <row r="70" spans="1:9">
      <c r="A70" s="199" t="s">
        <v>209</v>
      </c>
      <c r="C70" s="183">
        <f t="shared" ref="C70:H72" si="16">$H12*C56</f>
        <v>0</v>
      </c>
      <c r="D70" s="183">
        <f t="shared" si="16"/>
        <v>0</v>
      </c>
      <c r="E70" s="183">
        <f t="shared" si="16"/>
        <v>0</v>
      </c>
      <c r="F70" s="204">
        <f>$G12*F56+F12*I56</f>
        <v>0</v>
      </c>
      <c r="G70" s="204">
        <f>$G12*G56+F12*J56</f>
        <v>0</v>
      </c>
      <c r="H70" s="183">
        <f t="shared" si="16"/>
        <v>0</v>
      </c>
      <c r="I70" s="183">
        <f t="shared" si="14"/>
        <v>0</v>
      </c>
    </row>
    <row r="71" spans="1:9">
      <c r="A71" s="199" t="s">
        <v>154</v>
      </c>
      <c r="C71" s="183">
        <f t="shared" si="16"/>
        <v>0</v>
      </c>
      <c r="D71" s="183">
        <f t="shared" si="16"/>
        <v>0</v>
      </c>
      <c r="E71" s="183">
        <f t="shared" si="16"/>
        <v>-20.4831</v>
      </c>
      <c r="F71" s="204">
        <f t="shared" ref="F71:F72" si="17">$G13*F57+F13*I57</f>
        <v>26.09221000000025</v>
      </c>
      <c r="G71" s="204">
        <f>$G13*G57+F13*J57</f>
        <v>762.92831999999999</v>
      </c>
      <c r="H71" s="183">
        <f t="shared" si="16"/>
        <v>11.68985</v>
      </c>
      <c r="I71" s="183">
        <f t="shared" si="14"/>
        <v>780.22728000000018</v>
      </c>
    </row>
    <row r="72" spans="1:9">
      <c r="A72" s="199" t="s">
        <v>155</v>
      </c>
      <c r="C72" s="183">
        <f t="shared" si="16"/>
        <v>4.6240199999999998</v>
      </c>
      <c r="D72" s="183">
        <f t="shared" si="16"/>
        <v>0</v>
      </c>
      <c r="E72" s="183">
        <f t="shared" si="16"/>
        <v>-33.909480000000002</v>
      </c>
      <c r="F72" s="204">
        <f t="shared" si="17"/>
        <v>-11.494699999999995</v>
      </c>
      <c r="G72" s="204">
        <f>$G14*G58+F14*J58</f>
        <v>59.837360000000004</v>
      </c>
      <c r="H72" s="183">
        <f t="shared" si="16"/>
        <v>19.35238</v>
      </c>
      <c r="I72" s="183">
        <f t="shared" si="14"/>
        <v>38.409580000000005</v>
      </c>
    </row>
    <row r="73" spans="1:9">
      <c r="A73" s="199" t="s">
        <v>221</v>
      </c>
      <c r="C73" s="183">
        <f>($H15+$H16+$H17)*C59</f>
        <v>0</v>
      </c>
      <c r="D73" s="183">
        <f>($H15+$H16+$H17)*D59</f>
        <v>0</v>
      </c>
      <c r="E73" s="203">
        <v>0</v>
      </c>
      <c r="F73" s="205">
        <v>0</v>
      </c>
      <c r="G73" s="204">
        <f>$G15*G59+F15*J59</f>
        <v>0</v>
      </c>
      <c r="H73" s="183">
        <f>($H15+$H16+$H17)*H59</f>
        <v>0</v>
      </c>
      <c r="I73" s="183">
        <f t="shared" si="14"/>
        <v>0</v>
      </c>
    </row>
    <row r="74" spans="1:9">
      <c r="A74" s="172"/>
      <c r="C74" s="198">
        <f>SUM(C63:C73)</f>
        <v>5818.2518700000001</v>
      </c>
      <c r="D74" s="198">
        <f t="shared" ref="D74:I74" si="18">SUM(D63:D73)</f>
        <v>-126.97131000000002</v>
      </c>
      <c r="E74" s="198">
        <f t="shared" si="18"/>
        <v>-64729.251059999995</v>
      </c>
      <c r="F74" s="198">
        <f t="shared" si="18"/>
        <v>-22832.060580000005</v>
      </c>
      <c r="G74" s="198">
        <f t="shared" si="18"/>
        <v>113158.92921000002</v>
      </c>
      <c r="H74" s="198">
        <f t="shared" si="18"/>
        <v>30976.639029999995</v>
      </c>
      <c r="I74" s="198">
        <f t="shared" si="18"/>
        <v>62265.537160000007</v>
      </c>
    </row>
    <row r="76" spans="1:9">
      <c r="A76" s="167" t="s">
        <v>19</v>
      </c>
      <c r="B76" s="167"/>
      <c r="C76" s="183">
        <f>C63+C64</f>
        <v>5666.6733299999996</v>
      </c>
      <c r="D76" s="183">
        <f t="shared" ref="D76:I76" si="19">D63+D64</f>
        <v>-126.97131000000002</v>
      </c>
      <c r="E76" s="183">
        <f t="shared" si="19"/>
        <v>-45123.509850000002</v>
      </c>
      <c r="F76" s="183">
        <f t="shared" si="19"/>
        <v>-16416.979470000006</v>
      </c>
      <c r="G76" s="183">
        <f t="shared" si="19"/>
        <v>64363.40208</v>
      </c>
      <c r="H76" s="183">
        <f t="shared" si="19"/>
        <v>21827.186159999997</v>
      </c>
      <c r="I76" s="183">
        <f t="shared" si="19"/>
        <v>30189.800939999994</v>
      </c>
    </row>
    <row r="77" spans="1:9">
      <c r="A77" s="167"/>
      <c r="B77" s="167"/>
      <c r="C77" s="183"/>
      <c r="D77" s="183"/>
      <c r="E77" s="183"/>
      <c r="F77" s="183"/>
      <c r="G77" s="183"/>
      <c r="H77" s="183"/>
      <c r="I77" s="183"/>
    </row>
    <row r="78" spans="1:9">
      <c r="A78" s="167" t="s">
        <v>213</v>
      </c>
      <c r="B78" s="167"/>
      <c r="C78" s="194">
        <f>SUM(C65:C68,C70:C72)</f>
        <v>151.57854</v>
      </c>
      <c r="D78" s="194">
        <f t="shared" ref="D78:I78" si="20">SUM(D65:D68,D70:D72)</f>
        <v>0</v>
      </c>
      <c r="E78" s="194">
        <f t="shared" si="20"/>
        <v>-17516.898100000002</v>
      </c>
      <c r="F78" s="194">
        <f t="shared" si="20"/>
        <v>-5622.2355499999967</v>
      </c>
      <c r="G78" s="194">
        <f t="shared" si="20"/>
        <v>48322.869200000001</v>
      </c>
      <c r="H78" s="194">
        <f t="shared" si="20"/>
        <v>7594.2558099999997</v>
      </c>
      <c r="I78" s="194">
        <f t="shared" si="20"/>
        <v>32929.56990000001</v>
      </c>
    </row>
  </sheetData>
  <mergeCells count="4">
    <mergeCell ref="A1:I1"/>
    <mergeCell ref="E59:E60"/>
    <mergeCell ref="F59:F60"/>
    <mergeCell ref="L59:L60"/>
  </mergeCells>
  <pageMargins left="0.7" right="0.7" top="0.66" bottom="0.64" header="0.3" footer="0.3"/>
  <pageSetup scale="75" orientation="landscape" r:id="rId1"/>
  <headerFooter>
    <oddFooter>&amp;L&amp;F / &amp;A&amp;RPage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8" tint="0.39997558519241921"/>
  </sheetPr>
  <dimension ref="A1:M78"/>
  <sheetViews>
    <sheetView workbookViewId="0">
      <selection sqref="A1:I1"/>
    </sheetView>
  </sheetViews>
  <sheetFormatPr defaultRowHeight="14.4"/>
  <cols>
    <col min="1" max="1" width="17.6640625" customWidth="1"/>
    <col min="3" max="3" width="15.44140625" customWidth="1"/>
    <col min="4" max="4" width="16" customWidth="1"/>
    <col min="5" max="5" width="15.6640625" customWidth="1"/>
    <col min="6" max="6" width="15.33203125" customWidth="1"/>
    <col min="7" max="7" width="15.109375" customWidth="1"/>
    <col min="8" max="8" width="14" customWidth="1"/>
    <col min="9" max="9" width="15.6640625" customWidth="1"/>
    <col min="10" max="10" width="10.6640625" customWidth="1"/>
    <col min="11" max="11" width="10.33203125" customWidth="1"/>
    <col min="12" max="13" width="12" customWidth="1"/>
  </cols>
  <sheetData>
    <row r="1" spans="1:9">
      <c r="A1" s="232" t="s">
        <v>201</v>
      </c>
      <c r="B1" s="232"/>
      <c r="C1" s="232"/>
      <c r="D1" s="232"/>
      <c r="E1" s="232"/>
      <c r="F1" s="232"/>
      <c r="G1" s="232"/>
      <c r="H1" s="232"/>
      <c r="I1" s="232"/>
    </row>
    <row r="2" spans="1:9" ht="27">
      <c r="A2" s="168"/>
      <c r="B2" s="169"/>
      <c r="C2" s="170" t="s">
        <v>202</v>
      </c>
      <c r="D2" s="169"/>
      <c r="E2" s="170" t="s">
        <v>203</v>
      </c>
      <c r="F2" s="171" t="s">
        <v>204</v>
      </c>
      <c r="G2" s="171" t="s">
        <v>205</v>
      </c>
      <c r="H2" s="171" t="s">
        <v>106</v>
      </c>
      <c r="I2" s="171" t="s">
        <v>206</v>
      </c>
    </row>
    <row r="3" spans="1:9">
      <c r="A3" s="167"/>
      <c r="B3" s="167"/>
      <c r="C3" s="167"/>
      <c r="D3" s="165"/>
      <c r="E3" s="165"/>
      <c r="F3" s="165"/>
      <c r="G3" s="165"/>
      <c r="H3" s="165"/>
      <c r="I3" s="165"/>
    </row>
    <row r="4" spans="1:9">
      <c r="A4" s="199" t="s">
        <v>148</v>
      </c>
      <c r="B4" s="167"/>
      <c r="C4" s="173">
        <f>210834-2829</f>
        <v>208005</v>
      </c>
      <c r="D4" s="165"/>
      <c r="E4" s="202">
        <f>284231394-3609242</f>
        <v>280622152</v>
      </c>
      <c r="F4" s="202">
        <v>-139705593</v>
      </c>
      <c r="G4" s="202">
        <v>133886429</v>
      </c>
      <c r="H4" s="166">
        <f>SUM(F4:G4)</f>
        <v>-5819164</v>
      </c>
      <c r="I4" s="174">
        <f>E4+H4</f>
        <v>274802988</v>
      </c>
    </row>
    <row r="5" spans="1:9">
      <c r="A5" s="199" t="s">
        <v>207</v>
      </c>
      <c r="B5" s="167"/>
      <c r="C5" s="173">
        <f>216-4</f>
        <v>212</v>
      </c>
      <c r="D5" s="165"/>
      <c r="E5" s="202">
        <f>409848-4520</f>
        <v>405328</v>
      </c>
      <c r="F5" s="202">
        <v>-187022</v>
      </c>
      <c r="G5" s="202">
        <v>203992</v>
      </c>
      <c r="H5" s="166">
        <f t="shared" ref="H5:H17" si="0">SUM(F5:G5)</f>
        <v>16970</v>
      </c>
      <c r="I5" s="174">
        <f t="shared" ref="I5:I17" si="1">E5+H5</f>
        <v>422298</v>
      </c>
    </row>
    <row r="6" spans="1:9">
      <c r="A6" s="199" t="s">
        <v>149</v>
      </c>
      <c r="B6" s="167"/>
      <c r="C6" s="173">
        <f>22391-326</f>
        <v>22065</v>
      </c>
      <c r="D6" s="165"/>
      <c r="E6" s="202">
        <f>56241868-1051356</f>
        <v>55190512</v>
      </c>
      <c r="F6" s="202">
        <v>-28764016</v>
      </c>
      <c r="G6" s="202">
        <v>26246908</v>
      </c>
      <c r="H6" s="166">
        <f t="shared" si="0"/>
        <v>-2517108</v>
      </c>
      <c r="I6" s="174">
        <f t="shared" si="1"/>
        <v>52673404</v>
      </c>
    </row>
    <row r="7" spans="1:9">
      <c r="A7" s="199" t="s">
        <v>150</v>
      </c>
      <c r="B7" s="167"/>
      <c r="C7" s="173">
        <f>9026-149</f>
        <v>8877</v>
      </c>
      <c r="D7" s="165"/>
      <c r="E7" s="202">
        <f>7035358-122817</f>
        <v>6912541</v>
      </c>
      <c r="F7" s="202">
        <v>-3403804</v>
      </c>
      <c r="G7" s="202">
        <v>3297863</v>
      </c>
      <c r="H7" s="166">
        <f t="shared" si="0"/>
        <v>-105941</v>
      </c>
      <c r="I7" s="174">
        <f t="shared" si="1"/>
        <v>6806600</v>
      </c>
    </row>
    <row r="8" spans="1:9">
      <c r="A8" s="199" t="s">
        <v>151</v>
      </c>
      <c r="B8" s="167"/>
      <c r="C8" s="173">
        <f>1937-31</f>
        <v>1906</v>
      </c>
      <c r="D8" s="165"/>
      <c r="E8" s="202">
        <f>123851943-1787340</f>
        <v>122064603</v>
      </c>
      <c r="F8" s="202">
        <v>-67889064</v>
      </c>
      <c r="G8" s="202">
        <v>58069583</v>
      </c>
      <c r="H8" s="166">
        <f t="shared" si="0"/>
        <v>-9819481</v>
      </c>
      <c r="I8" s="174">
        <f t="shared" si="1"/>
        <v>112245122</v>
      </c>
    </row>
    <row r="9" spans="1:9">
      <c r="A9" s="199" t="s">
        <v>152</v>
      </c>
      <c r="B9" s="167"/>
      <c r="C9" s="173">
        <v>45</v>
      </c>
      <c r="D9" s="165"/>
      <c r="E9" s="202">
        <v>3122259</v>
      </c>
      <c r="F9" s="202">
        <v>-1870222</v>
      </c>
      <c r="G9" s="202">
        <v>1495938</v>
      </c>
      <c r="H9" s="166">
        <f t="shared" si="0"/>
        <v>-374284</v>
      </c>
      <c r="I9" s="174">
        <f t="shared" si="1"/>
        <v>2747975</v>
      </c>
    </row>
    <row r="10" spans="1:9">
      <c r="A10" s="199" t="s">
        <v>153</v>
      </c>
      <c r="B10" s="167"/>
      <c r="C10" s="173">
        <v>21</v>
      </c>
      <c r="D10" s="165"/>
      <c r="E10" s="202">
        <f>93759560-E11</f>
        <v>59603236</v>
      </c>
      <c r="F10" s="202">
        <v>-2654594</v>
      </c>
      <c r="G10" s="202">
        <v>1524703</v>
      </c>
      <c r="H10" s="166">
        <f t="shared" si="0"/>
        <v>-1129891</v>
      </c>
      <c r="I10" s="174">
        <f t="shared" si="1"/>
        <v>58473345</v>
      </c>
    </row>
    <row r="11" spans="1:9">
      <c r="A11" s="199" t="s">
        <v>208</v>
      </c>
      <c r="B11" s="167"/>
      <c r="C11" s="173"/>
      <c r="D11" s="165"/>
      <c r="E11" s="202">
        <v>34156324</v>
      </c>
      <c r="F11" s="202">
        <v>0</v>
      </c>
      <c r="G11" s="202">
        <v>0</v>
      </c>
      <c r="H11" s="166">
        <f t="shared" si="0"/>
        <v>0</v>
      </c>
      <c r="I11" s="174">
        <f t="shared" si="1"/>
        <v>34156324</v>
      </c>
    </row>
    <row r="12" spans="1:9">
      <c r="A12" s="199" t="s">
        <v>209</v>
      </c>
      <c r="B12" s="167"/>
      <c r="C12" s="173">
        <v>31</v>
      </c>
      <c r="D12" s="165"/>
      <c r="E12" s="202">
        <v>-9460</v>
      </c>
      <c r="F12" s="202">
        <v>0</v>
      </c>
      <c r="G12" s="202">
        <v>0</v>
      </c>
      <c r="H12" s="166">
        <f t="shared" si="0"/>
        <v>0</v>
      </c>
      <c r="I12" s="174">
        <f t="shared" si="1"/>
        <v>-9460</v>
      </c>
    </row>
    <row r="13" spans="1:9">
      <c r="A13" s="199" t="s">
        <v>154</v>
      </c>
      <c r="B13" s="167"/>
      <c r="C13" s="173">
        <f>1227-6</f>
        <v>1221</v>
      </c>
      <c r="D13" s="165"/>
      <c r="E13" s="202">
        <f>3692415-6132</f>
        <v>3686283</v>
      </c>
      <c r="F13" s="202">
        <v>-2206862</v>
      </c>
      <c r="G13" s="202">
        <v>1733928</v>
      </c>
      <c r="H13" s="166">
        <f t="shared" si="0"/>
        <v>-472934</v>
      </c>
      <c r="I13" s="174">
        <f t="shared" si="1"/>
        <v>3213349</v>
      </c>
    </row>
    <row r="14" spans="1:9">
      <c r="A14" s="199" t="s">
        <v>155</v>
      </c>
      <c r="B14" s="167"/>
      <c r="C14" s="173">
        <f>1191-5</f>
        <v>1186</v>
      </c>
      <c r="D14" s="165"/>
      <c r="E14" s="202">
        <f>286326-581</f>
        <v>285745</v>
      </c>
      <c r="F14" s="202">
        <v>-149618</v>
      </c>
      <c r="G14" s="202">
        <v>135994</v>
      </c>
      <c r="H14" s="166">
        <f t="shared" si="0"/>
        <v>-13624</v>
      </c>
      <c r="I14" s="174">
        <f t="shared" si="1"/>
        <v>272121</v>
      </c>
    </row>
    <row r="15" spans="1:9">
      <c r="A15" s="199" t="s">
        <v>210</v>
      </c>
      <c r="B15" s="167"/>
      <c r="C15" s="173">
        <v>405</v>
      </c>
      <c r="D15" s="165"/>
      <c r="E15" s="202">
        <v>1363852</v>
      </c>
      <c r="F15" s="202"/>
      <c r="G15" s="202"/>
      <c r="H15" s="166">
        <f t="shared" si="0"/>
        <v>0</v>
      </c>
      <c r="I15" s="174">
        <f t="shared" si="1"/>
        <v>1363852</v>
      </c>
    </row>
    <row r="16" spans="1:9">
      <c r="A16" s="199" t="s">
        <v>211</v>
      </c>
      <c r="B16" s="167"/>
      <c r="C16" s="173"/>
      <c r="D16" s="165"/>
      <c r="E16" s="202">
        <v>492656</v>
      </c>
      <c r="F16" s="202"/>
      <c r="G16" s="202"/>
      <c r="H16" s="166">
        <f t="shared" si="0"/>
        <v>0</v>
      </c>
      <c r="I16" s="174">
        <f t="shared" si="1"/>
        <v>492656</v>
      </c>
    </row>
    <row r="17" spans="1:9">
      <c r="A17" s="199" t="s">
        <v>212</v>
      </c>
      <c r="B17" s="167"/>
      <c r="C17" s="173"/>
      <c r="D17" s="165"/>
      <c r="E17" s="202">
        <v>268337</v>
      </c>
      <c r="F17" s="202"/>
      <c r="G17" s="202"/>
      <c r="H17" s="166">
        <f t="shared" si="0"/>
        <v>0</v>
      </c>
      <c r="I17" s="174">
        <f t="shared" si="1"/>
        <v>268337</v>
      </c>
    </row>
    <row r="18" spans="1:9">
      <c r="A18" s="167"/>
      <c r="B18" s="167"/>
      <c r="C18" s="175">
        <f>SUM(C4:C17)</f>
        <v>243974</v>
      </c>
      <c r="D18" s="165"/>
      <c r="E18" s="175">
        <f t="shared" ref="E18:I18" si="2">SUM(E4:E17)</f>
        <v>568164368</v>
      </c>
      <c r="F18" s="175">
        <f t="shared" si="2"/>
        <v>-246830795</v>
      </c>
      <c r="G18" s="175">
        <f t="shared" si="2"/>
        <v>226595338</v>
      </c>
      <c r="H18" s="175">
        <f t="shared" si="2"/>
        <v>-20235457</v>
      </c>
      <c r="I18" s="175">
        <f t="shared" si="2"/>
        <v>547928911</v>
      </c>
    </row>
    <row r="19" spans="1:9" ht="15" thickBot="1">
      <c r="A19" s="167"/>
      <c r="B19" s="167"/>
      <c r="C19" s="167"/>
      <c r="D19" s="165"/>
      <c r="E19" s="167"/>
      <c r="F19" s="167"/>
      <c r="G19" s="167"/>
      <c r="H19" s="165"/>
      <c r="I19" s="167"/>
    </row>
    <row r="20" spans="1:9">
      <c r="A20" s="167" t="s">
        <v>19</v>
      </c>
      <c r="B20" s="167"/>
      <c r="C20" s="176">
        <f>C4+C5</f>
        <v>208217</v>
      </c>
      <c r="D20" s="165"/>
      <c r="E20" s="177">
        <f>E4+E5</f>
        <v>281027480</v>
      </c>
      <c r="F20" s="177">
        <f t="shared" ref="F20:H20" si="3">F4+F5</f>
        <v>-139892615</v>
      </c>
      <c r="G20" s="177">
        <f t="shared" si="3"/>
        <v>134090421</v>
      </c>
      <c r="H20" s="177">
        <f t="shared" si="3"/>
        <v>-5802194</v>
      </c>
      <c r="I20" s="176">
        <f t="shared" ref="I20" si="4">I4+I5</f>
        <v>275225286</v>
      </c>
    </row>
    <row r="21" spans="1:9">
      <c r="A21" s="167"/>
      <c r="B21" s="167"/>
      <c r="C21" s="178"/>
      <c r="D21" s="165"/>
      <c r="E21" s="167"/>
      <c r="F21" s="167"/>
      <c r="G21" s="167"/>
      <c r="H21" s="167"/>
      <c r="I21" s="178"/>
    </row>
    <row r="22" spans="1:9" ht="15" thickBot="1">
      <c r="A22" s="167" t="s">
        <v>213</v>
      </c>
      <c r="B22" s="167"/>
      <c r="C22" s="195">
        <f>SUM(C6:C9,C12:C14)</f>
        <v>35331</v>
      </c>
      <c r="D22" s="165"/>
      <c r="E22" s="196">
        <f>SUM(E6:E9,E12:E14)</f>
        <v>191252483</v>
      </c>
      <c r="F22" s="196">
        <f t="shared" ref="F22:H22" si="5">SUM(F6:F9,F12:F14)</f>
        <v>-104283586</v>
      </c>
      <c r="G22" s="196">
        <f t="shared" si="5"/>
        <v>90980214</v>
      </c>
      <c r="H22" s="196">
        <f t="shared" si="5"/>
        <v>-13303372</v>
      </c>
      <c r="I22" s="195">
        <f>SUM(I6:I9,I12:I14)</f>
        <v>177949111</v>
      </c>
    </row>
    <row r="23" spans="1:9">
      <c r="A23" s="167"/>
      <c r="B23" s="167"/>
      <c r="C23" s="167"/>
      <c r="D23" s="167"/>
      <c r="E23" s="167"/>
      <c r="F23" s="165"/>
      <c r="G23" s="165"/>
      <c r="H23" s="165"/>
      <c r="I23" s="165"/>
    </row>
    <row r="24" spans="1:9" ht="55.95" customHeight="1">
      <c r="A24" s="168"/>
      <c r="B24" s="179"/>
      <c r="C24" s="189" t="s">
        <v>214</v>
      </c>
      <c r="D24" s="189" t="s">
        <v>215</v>
      </c>
      <c r="E24" s="171" t="s">
        <v>216</v>
      </c>
      <c r="F24" s="171" t="s">
        <v>217</v>
      </c>
      <c r="G24" s="171" t="s">
        <v>218</v>
      </c>
      <c r="H24" s="171" t="s">
        <v>219</v>
      </c>
      <c r="I24" s="171" t="s">
        <v>220</v>
      </c>
    </row>
    <row r="25" spans="1:9">
      <c r="A25" s="167"/>
      <c r="B25" s="167"/>
      <c r="C25" s="200"/>
      <c r="D25" s="167"/>
      <c r="E25" s="167"/>
      <c r="F25" s="165"/>
      <c r="G25" s="165"/>
      <c r="H25" s="165"/>
      <c r="I25" s="165"/>
    </row>
    <row r="26" spans="1:9">
      <c r="A26" s="199" t="s">
        <v>148</v>
      </c>
      <c r="B26" s="167"/>
      <c r="C26" s="200">
        <f>1827534+51-24046.5</f>
        <v>1803538.5</v>
      </c>
      <c r="D26" s="200">
        <f>25786540.76-325611.44</f>
        <v>25460929.32</v>
      </c>
      <c r="E26" s="203">
        <v>-12578026</v>
      </c>
      <c r="F26" s="203">
        <v>12234755</v>
      </c>
      <c r="G26" s="191">
        <f>SUM(D26:F26)</f>
        <v>25117658.32</v>
      </c>
      <c r="H26" s="191">
        <f>-I63</f>
        <v>-139416.91764999999</v>
      </c>
      <c r="I26" s="191">
        <f>SUM(G26:H26)</f>
        <v>24978241.402350001</v>
      </c>
    </row>
    <row r="27" spans="1:9">
      <c r="A27" s="199" t="s">
        <v>207</v>
      </c>
      <c r="B27" s="167"/>
      <c r="C27" s="200">
        <f>1853-34</f>
        <v>1819</v>
      </c>
      <c r="D27" s="200">
        <f>37527.3-430.72</f>
        <v>37096.58</v>
      </c>
      <c r="E27" s="203">
        <v>-10498</v>
      </c>
      <c r="F27" s="203">
        <v>11770</v>
      </c>
      <c r="G27" s="191">
        <f t="shared" ref="G27:G36" si="6">SUM(D27:F27)</f>
        <v>38368.58</v>
      </c>
      <c r="H27" s="191">
        <f t="shared" ref="H27:H35" si="7">-I64</f>
        <v>317.47850000000005</v>
      </c>
      <c r="I27" s="191">
        <f t="shared" ref="I27:I36" si="8">SUM(G27:H27)</f>
        <v>38686.058499999999</v>
      </c>
    </row>
    <row r="28" spans="1:9">
      <c r="A28" s="199" t="s">
        <v>149</v>
      </c>
      <c r="B28" s="167"/>
      <c r="C28" s="200">
        <f>2733.47+408888-5868</f>
        <v>405753.47</v>
      </c>
      <c r="D28" s="200">
        <f>6452324.31-117582.86</f>
        <v>6334741.4499999993</v>
      </c>
      <c r="E28" s="203">
        <v>-3298731</v>
      </c>
      <c r="F28" s="203">
        <v>3032166</v>
      </c>
      <c r="G28" s="191">
        <f t="shared" si="6"/>
        <v>6068176.4499999993</v>
      </c>
      <c r="H28" s="191">
        <f t="shared" si="7"/>
        <v>-34552.132720000001</v>
      </c>
      <c r="I28" s="191">
        <f t="shared" si="8"/>
        <v>6033624.3172799991</v>
      </c>
    </row>
    <row r="29" spans="1:9">
      <c r="A29" s="199" t="s">
        <v>150</v>
      </c>
      <c r="B29" s="167"/>
      <c r="C29" s="200">
        <f>387.31+163746+18-2682</f>
        <v>161469.31</v>
      </c>
      <c r="D29" s="200">
        <f>943676.07-16228.32</f>
        <v>927447.75</v>
      </c>
      <c r="E29" s="203">
        <v>-465332</v>
      </c>
      <c r="F29" s="203">
        <v>446790</v>
      </c>
      <c r="G29" s="191">
        <f t="shared" si="6"/>
        <v>908905.75</v>
      </c>
      <c r="H29" s="191">
        <f t="shared" si="7"/>
        <v>-4597.1532499999994</v>
      </c>
      <c r="I29" s="191">
        <f t="shared" si="8"/>
        <v>904308.59675000003</v>
      </c>
    </row>
    <row r="30" spans="1:9">
      <c r="A30" s="199" t="s">
        <v>151</v>
      </c>
      <c r="B30" s="167"/>
      <c r="C30" s="200">
        <f>969766.68-15500</f>
        <v>954266.68</v>
      </c>
      <c r="D30" s="200">
        <f>11091210.56-167408.83</f>
        <v>10923801.73</v>
      </c>
      <c r="E30" s="203">
        <v>-5400717</v>
      </c>
      <c r="F30" s="203">
        <v>4654363</v>
      </c>
      <c r="G30" s="191">
        <f t="shared" si="6"/>
        <v>10177447.73</v>
      </c>
      <c r="H30" s="191">
        <f t="shared" si="7"/>
        <v>-56349.433050000007</v>
      </c>
      <c r="I30" s="191">
        <f t="shared" si="8"/>
        <v>10121098.296950001</v>
      </c>
    </row>
    <row r="31" spans="1:9">
      <c r="A31" s="199" t="s">
        <v>152</v>
      </c>
      <c r="B31" s="167"/>
      <c r="C31" s="200">
        <v>23000</v>
      </c>
      <c r="D31" s="200">
        <v>276269.96999999997</v>
      </c>
      <c r="E31" s="203">
        <v>-149169</v>
      </c>
      <c r="F31" s="203">
        <v>119819</v>
      </c>
      <c r="G31" s="191">
        <f t="shared" si="6"/>
        <v>246919.96999999997</v>
      </c>
      <c r="H31" s="191">
        <f t="shared" si="7"/>
        <v>-1488.3804399999999</v>
      </c>
      <c r="I31" s="191">
        <f t="shared" si="8"/>
        <v>245431.58955999996</v>
      </c>
    </row>
    <row r="32" spans="1:9">
      <c r="A32" s="199" t="s">
        <v>153</v>
      </c>
      <c r="B32" s="167"/>
      <c r="C32" s="200">
        <f>441000</f>
        <v>441000</v>
      </c>
      <c r="D32" s="200">
        <f>5549230.66-81728</f>
        <v>5467502.6600000001</v>
      </c>
      <c r="E32" s="203">
        <v>-168233</v>
      </c>
      <c r="F32" s="203">
        <v>100321</v>
      </c>
      <c r="G32" s="191">
        <f t="shared" si="6"/>
        <v>5399590.6600000001</v>
      </c>
      <c r="H32" s="191">
        <f t="shared" si="7"/>
        <v>-1013.1093200000005</v>
      </c>
      <c r="I32" s="191">
        <f t="shared" si="8"/>
        <v>5398577.5506800003</v>
      </c>
    </row>
    <row r="33" spans="1:13">
      <c r="A33" s="199" t="s">
        <v>209</v>
      </c>
      <c r="B33" s="167"/>
      <c r="C33" s="200">
        <v>558</v>
      </c>
      <c r="D33" s="200">
        <v>-99.83</v>
      </c>
      <c r="E33" s="203">
        <v>0</v>
      </c>
      <c r="F33" s="203">
        <v>0</v>
      </c>
      <c r="G33" s="191">
        <f t="shared" si="6"/>
        <v>-99.83</v>
      </c>
      <c r="H33" s="191">
        <f t="shared" si="7"/>
        <v>0</v>
      </c>
      <c r="I33" s="191">
        <f t="shared" si="8"/>
        <v>-99.83</v>
      </c>
    </row>
    <row r="34" spans="1:13">
      <c r="A34" s="199" t="s">
        <v>154</v>
      </c>
      <c r="B34" s="167"/>
      <c r="C34" s="200">
        <f>22230-108</f>
        <v>22122</v>
      </c>
      <c r="D34" s="200">
        <f>330517.14-726.83</f>
        <v>329790.31</v>
      </c>
      <c r="E34" s="203">
        <v>-195204</v>
      </c>
      <c r="F34" s="203">
        <v>154588</v>
      </c>
      <c r="G34" s="191">
        <f t="shared" si="6"/>
        <v>289174.31</v>
      </c>
      <c r="H34" s="191">
        <f t="shared" si="7"/>
        <v>-1585.7452800000001</v>
      </c>
      <c r="I34" s="191">
        <f t="shared" si="8"/>
        <v>287588.56472000002</v>
      </c>
    </row>
    <row r="35" spans="1:13">
      <c r="A35" s="199" t="s">
        <v>155</v>
      </c>
      <c r="B35" s="167"/>
      <c r="C35" s="200">
        <f>21690-90</f>
        <v>21600</v>
      </c>
      <c r="D35" s="200">
        <f>46305.79-146.42</f>
        <v>46159.37</v>
      </c>
      <c r="E35" s="203">
        <v>-22641</v>
      </c>
      <c r="F35" s="203">
        <v>20922</v>
      </c>
      <c r="G35" s="191">
        <f t="shared" si="6"/>
        <v>44440.37</v>
      </c>
      <c r="H35" s="191">
        <f t="shared" si="7"/>
        <v>-133.68284</v>
      </c>
      <c r="I35" s="191">
        <f t="shared" si="8"/>
        <v>44306.687160000001</v>
      </c>
    </row>
    <row r="36" spans="1:13">
      <c r="A36" s="199" t="s">
        <v>221</v>
      </c>
      <c r="B36" s="167"/>
      <c r="C36" s="191"/>
      <c r="D36" s="200">
        <v>583767.26</v>
      </c>
      <c r="E36" s="200"/>
      <c r="F36" s="200"/>
      <c r="G36" s="191">
        <f t="shared" si="6"/>
        <v>583767.26</v>
      </c>
      <c r="H36" s="191"/>
      <c r="I36" s="191">
        <f t="shared" si="8"/>
        <v>583767.26</v>
      </c>
    </row>
    <row r="37" spans="1:13">
      <c r="A37" s="199" t="s">
        <v>222</v>
      </c>
      <c r="B37" s="167"/>
      <c r="C37" s="186"/>
      <c r="D37" s="200">
        <v>389053.77</v>
      </c>
      <c r="E37" s="200"/>
      <c r="F37" s="200"/>
      <c r="G37" s="191"/>
      <c r="H37" s="191"/>
      <c r="I37" s="191"/>
    </row>
    <row r="38" spans="1:13">
      <c r="A38" s="199" t="s">
        <v>223</v>
      </c>
      <c r="B38" s="167"/>
      <c r="C38" s="186"/>
      <c r="D38" s="200">
        <v>1871497.45</v>
      </c>
      <c r="E38" s="200"/>
      <c r="F38" s="200"/>
      <c r="G38" s="191"/>
      <c r="H38" s="191"/>
      <c r="I38" s="191"/>
    </row>
    <row r="39" spans="1:13">
      <c r="A39" s="167"/>
      <c r="B39" s="167"/>
      <c r="C39" s="181">
        <f>SUM(C26:C38)</f>
        <v>3835126.96</v>
      </c>
      <c r="D39" s="181">
        <f t="shared" ref="D39:I39" si="9">SUM(D26:D38)</f>
        <v>52647957.789999999</v>
      </c>
      <c r="E39" s="181">
        <f t="shared" si="9"/>
        <v>-22288551</v>
      </c>
      <c r="F39" s="181">
        <f t="shared" si="9"/>
        <v>20775494</v>
      </c>
      <c r="G39" s="181">
        <f t="shared" si="9"/>
        <v>48874349.569999993</v>
      </c>
      <c r="H39" s="181">
        <f t="shared" si="9"/>
        <v>-238819.07605</v>
      </c>
      <c r="I39" s="181">
        <f t="shared" si="9"/>
        <v>48635530.493949994</v>
      </c>
    </row>
    <row r="40" spans="1:13" ht="15" thickBot="1">
      <c r="A40" s="167"/>
      <c r="B40" s="167"/>
      <c r="C40" s="165"/>
      <c r="D40" s="182"/>
      <c r="E40" s="167"/>
      <c r="F40" s="167"/>
      <c r="G40" s="165"/>
      <c r="H40" s="165"/>
      <c r="I40" s="165"/>
    </row>
    <row r="41" spans="1:13">
      <c r="A41" s="167" t="s">
        <v>19</v>
      </c>
      <c r="B41" s="167"/>
      <c r="C41" s="184">
        <f>C26+C27</f>
        <v>1805357.5</v>
      </c>
      <c r="D41" s="183">
        <f t="shared" ref="D41:I41" si="10">D26+D27</f>
        <v>25498025.899999999</v>
      </c>
      <c r="E41" s="183">
        <f t="shared" si="10"/>
        <v>-12588524</v>
      </c>
      <c r="F41" s="183">
        <f t="shared" si="10"/>
        <v>12246525</v>
      </c>
      <c r="G41" s="183">
        <f t="shared" si="10"/>
        <v>25156026.899999999</v>
      </c>
      <c r="H41" s="183">
        <f t="shared" si="10"/>
        <v>-139099.43914999999</v>
      </c>
      <c r="I41" s="184">
        <f t="shared" si="10"/>
        <v>25016927.46085</v>
      </c>
    </row>
    <row r="42" spans="1:13">
      <c r="A42" s="167"/>
      <c r="B42" s="167"/>
      <c r="C42" s="190"/>
      <c r="D42" s="183"/>
      <c r="E42" s="167"/>
      <c r="F42" s="167"/>
      <c r="G42" s="165"/>
      <c r="H42" s="165"/>
      <c r="I42" s="185"/>
    </row>
    <row r="43" spans="1:13" ht="15" thickBot="1">
      <c r="A43" s="167" t="s">
        <v>213</v>
      </c>
      <c r="B43" s="167"/>
      <c r="C43" s="193">
        <f>SUM(C28:C31,C33:C35)</f>
        <v>1588769.46</v>
      </c>
      <c r="D43" s="194">
        <f t="shared" ref="D43:I43" si="11">SUM(D28:D31,D33:D35)</f>
        <v>18838110.75</v>
      </c>
      <c r="E43" s="194">
        <f t="shared" si="11"/>
        <v>-9531794</v>
      </c>
      <c r="F43" s="194">
        <f t="shared" si="11"/>
        <v>8428648</v>
      </c>
      <c r="G43" s="194">
        <f t="shared" si="11"/>
        <v>17734964.75</v>
      </c>
      <c r="H43" s="194">
        <f t="shared" si="11"/>
        <v>-98706.527579999994</v>
      </c>
      <c r="I43" s="193">
        <f t="shared" si="11"/>
        <v>17636258.22242</v>
      </c>
    </row>
    <row r="44" spans="1:13">
      <c r="A44" s="167"/>
      <c r="B44" s="167"/>
      <c r="C44" s="167"/>
      <c r="D44" s="165"/>
      <c r="E44" s="165"/>
      <c r="F44" s="165"/>
      <c r="G44" s="165"/>
      <c r="H44" s="165"/>
      <c r="I44" s="165"/>
    </row>
    <row r="45" spans="1:13">
      <c r="A45" s="172"/>
      <c r="B45" s="165"/>
      <c r="C45" s="165"/>
      <c r="D45" s="167"/>
      <c r="E45" s="165"/>
      <c r="F45" s="165"/>
      <c r="G45" s="165"/>
      <c r="H45" s="165"/>
      <c r="I45" s="186" t="s">
        <v>242</v>
      </c>
    </row>
    <row r="46" spans="1:13">
      <c r="A46" s="165"/>
      <c r="B46" s="165"/>
      <c r="C46" s="188">
        <v>42309</v>
      </c>
      <c r="D46" s="188">
        <v>42278</v>
      </c>
      <c r="E46" s="188">
        <v>42217</v>
      </c>
      <c r="F46" s="188">
        <v>42278</v>
      </c>
      <c r="G46" s="188">
        <v>42005</v>
      </c>
      <c r="H46" s="192">
        <v>42005</v>
      </c>
      <c r="I46" s="164">
        <v>42380</v>
      </c>
      <c r="J46" s="164">
        <v>42380</v>
      </c>
      <c r="K46" s="192"/>
      <c r="L46" s="164">
        <v>42380</v>
      </c>
      <c r="M46" s="164">
        <v>42380</v>
      </c>
    </row>
    <row r="47" spans="1:13" ht="27" customHeight="1">
      <c r="A47" s="197" t="s">
        <v>224</v>
      </c>
      <c r="B47" s="169"/>
      <c r="C47" s="180" t="s">
        <v>225</v>
      </c>
      <c r="D47" s="180" t="s">
        <v>226</v>
      </c>
      <c r="E47" s="180" t="s">
        <v>227</v>
      </c>
      <c r="F47" s="180" t="s">
        <v>228</v>
      </c>
      <c r="G47" s="180" t="s">
        <v>229</v>
      </c>
      <c r="H47" s="180" t="s">
        <v>230</v>
      </c>
      <c r="I47" s="180" t="s">
        <v>228</v>
      </c>
      <c r="J47" s="180" t="s">
        <v>229</v>
      </c>
      <c r="K47" s="201"/>
      <c r="L47" s="180" t="s">
        <v>228</v>
      </c>
      <c r="M47" s="180" t="s">
        <v>229</v>
      </c>
    </row>
    <row r="48" spans="1:13">
      <c r="A48" s="199" t="s">
        <v>148</v>
      </c>
      <c r="B48" s="167"/>
      <c r="C48" s="187">
        <v>-2.7E-4</v>
      </c>
      <c r="D48" s="187"/>
      <c r="E48" s="187">
        <v>2.15E-3</v>
      </c>
      <c r="F48" s="187">
        <v>8.4999999999999995E-4</v>
      </c>
      <c r="G48" s="187">
        <v>-1.49E-3</v>
      </c>
      <c r="H48" s="187">
        <v>-1.0399999999999999E-3</v>
      </c>
      <c r="I48" s="187">
        <f>0.00091-0.00002</f>
        <v>8.8999999999999995E-4</v>
      </c>
      <c r="J48" s="187">
        <v>-4.8000000000000001E-4</v>
      </c>
      <c r="L48" s="187">
        <v>9.1E-4</v>
      </c>
      <c r="M48" s="187">
        <v>0</v>
      </c>
    </row>
    <row r="49" spans="1:13">
      <c r="A49" s="199" t="s">
        <v>207</v>
      </c>
      <c r="B49" s="167"/>
      <c r="C49" s="187">
        <v>-2.7E-4</v>
      </c>
      <c r="D49" s="187">
        <v>-3.1530000000000002E-2</v>
      </c>
      <c r="E49" s="187">
        <v>2.15E-3</v>
      </c>
      <c r="F49" s="187">
        <v>8.4999999999999995E-4</v>
      </c>
      <c r="G49" s="187">
        <v>-1.49E-3</v>
      </c>
      <c r="H49" s="187">
        <v>-1.0399999999999999E-3</v>
      </c>
      <c r="I49" s="187">
        <f>I48</f>
        <v>8.8999999999999995E-4</v>
      </c>
      <c r="J49" s="187">
        <f>J48</f>
        <v>-4.8000000000000001E-4</v>
      </c>
      <c r="L49" s="187">
        <v>9.1E-4</v>
      </c>
      <c r="M49" s="187">
        <v>0</v>
      </c>
    </row>
    <row r="50" spans="1:13">
      <c r="A50" s="199" t="s">
        <v>149</v>
      </c>
      <c r="B50" s="167"/>
      <c r="C50" s="187">
        <v>0</v>
      </c>
      <c r="D50" s="187"/>
      <c r="E50" s="187">
        <v>2.8900000000000002E-3</v>
      </c>
      <c r="F50" s="187">
        <v>1.23E-3</v>
      </c>
      <c r="G50" s="187">
        <v>-2E-3</v>
      </c>
      <c r="H50" s="187">
        <v>-1.0399999999999999E-3</v>
      </c>
      <c r="I50" s="187">
        <f>0.00132-0.00003</f>
        <v>1.2899999999999999E-3</v>
      </c>
      <c r="J50" s="187">
        <v>-6.4000000000000005E-4</v>
      </c>
      <c r="L50" s="187">
        <v>1.32E-3</v>
      </c>
      <c r="M50" s="187">
        <v>0</v>
      </c>
    </row>
    <row r="51" spans="1:13">
      <c r="A51" s="199" t="s">
        <v>150</v>
      </c>
      <c r="B51" s="167"/>
      <c r="C51" s="187">
        <v>-2.7E-4</v>
      </c>
      <c r="D51" s="187"/>
      <c r="E51" s="187">
        <v>2.8900000000000002E-3</v>
      </c>
      <c r="F51" s="187">
        <v>1.23E-3</v>
      </c>
      <c r="G51" s="187">
        <v>-2E-3</v>
      </c>
      <c r="H51" s="187">
        <v>-1.0399999999999999E-3</v>
      </c>
      <c r="I51" s="187">
        <f>I50</f>
        <v>1.2899999999999999E-3</v>
      </c>
      <c r="J51" s="187">
        <f>J50</f>
        <v>-6.4000000000000005E-4</v>
      </c>
      <c r="L51" s="187">
        <v>1.32E-3</v>
      </c>
      <c r="M51" s="187">
        <v>0</v>
      </c>
    </row>
    <row r="52" spans="1:13">
      <c r="A52" s="199" t="s">
        <v>151</v>
      </c>
      <c r="B52" s="167"/>
      <c r="C52" s="187">
        <v>0</v>
      </c>
      <c r="D52" s="187"/>
      <c r="E52" s="187">
        <v>2.2000000000000001E-3</v>
      </c>
      <c r="F52" s="187">
        <v>8.8999999999999995E-4</v>
      </c>
      <c r="G52" s="187">
        <v>-1.5E-3</v>
      </c>
      <c r="H52" s="187">
        <v>-1.06E-3</v>
      </c>
      <c r="I52" s="187">
        <f>0.00095-0.00002</f>
        <v>9.2999999999999995E-4</v>
      </c>
      <c r="J52" s="187">
        <f>-0.00048</f>
        <v>-4.8000000000000001E-4</v>
      </c>
      <c r="L52" s="187">
        <v>9.5E-4</v>
      </c>
      <c r="M52" s="187">
        <v>0</v>
      </c>
    </row>
    <row r="53" spans="1:13">
      <c r="A53" s="199" t="s">
        <v>152</v>
      </c>
      <c r="B53" s="167"/>
      <c r="C53" s="187">
        <v>-2.7E-4</v>
      </c>
      <c r="D53" s="187"/>
      <c r="E53" s="187">
        <v>2.2000000000000001E-3</v>
      </c>
      <c r="F53" s="187">
        <v>8.8999999999999995E-4</v>
      </c>
      <c r="G53" s="187">
        <v>-1.5E-3</v>
      </c>
      <c r="H53" s="187">
        <v>-1.06E-3</v>
      </c>
      <c r="I53" s="187">
        <f>I52</f>
        <v>9.2999999999999995E-4</v>
      </c>
      <c r="J53" s="187">
        <f>J52</f>
        <v>-4.8000000000000001E-4</v>
      </c>
      <c r="L53" s="187">
        <v>9.5E-4</v>
      </c>
      <c r="M53" s="187">
        <v>0</v>
      </c>
    </row>
    <row r="54" spans="1:13">
      <c r="A54" s="199" t="s">
        <v>153</v>
      </c>
      <c r="B54" s="167"/>
      <c r="C54" s="187">
        <v>0</v>
      </c>
      <c r="D54" s="187"/>
      <c r="E54" s="187">
        <v>1.3699999999999999E-3</v>
      </c>
      <c r="F54" s="187">
        <v>5.5999999999999995E-4</v>
      </c>
      <c r="G54" s="187">
        <v>-9.7000000000000005E-4</v>
      </c>
      <c r="H54" s="187">
        <v>-1.0200000000000001E-3</v>
      </c>
      <c r="I54" s="187">
        <f>0.0006-0.00008</f>
        <v>5.1999999999999995E-4</v>
      </c>
      <c r="J54" s="187">
        <v>-3.1E-4</v>
      </c>
      <c r="L54" s="187">
        <v>5.9999999999999995E-4</v>
      </c>
      <c r="M54" s="187">
        <v>0</v>
      </c>
    </row>
    <row r="55" spans="1:13">
      <c r="A55" s="199" t="s">
        <v>208</v>
      </c>
      <c r="B55" s="167"/>
      <c r="C55" s="187">
        <v>0</v>
      </c>
      <c r="D55" s="187"/>
      <c r="E55" s="187">
        <v>1.3699999999999999E-3</v>
      </c>
      <c r="F55" s="187">
        <v>0</v>
      </c>
      <c r="G55" s="187">
        <v>-9.7000000000000005E-4</v>
      </c>
      <c r="H55" s="187">
        <v>-1.0200000000000001E-3</v>
      </c>
      <c r="I55" s="187">
        <v>0</v>
      </c>
      <c r="J55" s="187">
        <f>J54</f>
        <v>-3.1E-4</v>
      </c>
      <c r="L55" s="187">
        <v>0</v>
      </c>
      <c r="M55" s="187">
        <v>0</v>
      </c>
    </row>
    <row r="56" spans="1:13">
      <c r="A56" s="199" t="s">
        <v>209</v>
      </c>
      <c r="B56" s="167"/>
      <c r="C56" s="187">
        <v>0</v>
      </c>
      <c r="D56" s="187"/>
      <c r="E56" s="187">
        <v>1.98E-3</v>
      </c>
      <c r="F56" s="187">
        <v>7.7999999999999999E-4</v>
      </c>
      <c r="G56" s="187">
        <v>-1.39E-3</v>
      </c>
      <c r="H56" s="187">
        <v>-1.1299999999999999E-3</v>
      </c>
      <c r="I56" s="187">
        <f>0.00083-0.00002</f>
        <v>8.0999999999999996E-4</v>
      </c>
      <c r="J56" s="187">
        <v>-4.4000000000000002E-4</v>
      </c>
      <c r="L56" s="187">
        <v>8.3000000000000001E-4</v>
      </c>
      <c r="M56" s="187">
        <v>0</v>
      </c>
    </row>
    <row r="57" spans="1:13">
      <c r="A57" s="199" t="s">
        <v>154</v>
      </c>
      <c r="B57" s="167"/>
      <c r="C57" s="187">
        <v>0</v>
      </c>
      <c r="D57" s="187"/>
      <c r="E57" s="187">
        <v>1.98E-3</v>
      </c>
      <c r="F57" s="187">
        <v>7.7999999999999999E-4</v>
      </c>
      <c r="G57" s="187">
        <v>-1.39E-3</v>
      </c>
      <c r="H57" s="187">
        <v>-1.1299999999999999E-3</v>
      </c>
      <c r="I57" s="187">
        <f>I56</f>
        <v>8.0999999999999996E-4</v>
      </c>
      <c r="J57" s="187">
        <f>J56</f>
        <v>-4.4000000000000002E-4</v>
      </c>
      <c r="L57" s="187">
        <v>8.3000000000000001E-4</v>
      </c>
      <c r="M57" s="187">
        <v>0</v>
      </c>
    </row>
    <row r="58" spans="1:13">
      <c r="A58" s="199" t="s">
        <v>155</v>
      </c>
      <c r="B58" s="167"/>
      <c r="C58" s="187">
        <v>-2.7E-4</v>
      </c>
      <c r="D58" s="187"/>
      <c r="E58" s="187">
        <v>1.98E-3</v>
      </c>
      <c r="F58" s="187">
        <v>7.7999999999999999E-4</v>
      </c>
      <c r="G58" s="187">
        <v>-1.39E-3</v>
      </c>
      <c r="H58" s="187">
        <v>-1.1299999999999999E-3</v>
      </c>
      <c r="I58" s="187">
        <f>I56</f>
        <v>8.0999999999999996E-4</v>
      </c>
      <c r="J58" s="187">
        <f>J56</f>
        <v>-4.4000000000000002E-4</v>
      </c>
      <c r="L58" s="187">
        <v>8.3000000000000001E-4</v>
      </c>
      <c r="M58" s="187">
        <v>0</v>
      </c>
    </row>
    <row r="59" spans="1:13">
      <c r="A59" s="199" t="s">
        <v>221</v>
      </c>
      <c r="B59" s="167"/>
      <c r="C59" s="187"/>
      <c r="D59" s="187"/>
      <c r="E59" s="233" t="s">
        <v>231</v>
      </c>
      <c r="F59" s="233" t="s">
        <v>232</v>
      </c>
      <c r="G59" s="187">
        <v>-4.5799999999999999E-3</v>
      </c>
      <c r="H59" s="187">
        <v>-1.0499999999999999E-3</v>
      </c>
      <c r="I59" s="233" t="s">
        <v>241</v>
      </c>
      <c r="J59" s="187">
        <v>0</v>
      </c>
      <c r="L59" s="233" t="s">
        <v>241</v>
      </c>
      <c r="M59" s="187">
        <v>0</v>
      </c>
    </row>
    <row r="60" spans="1:13">
      <c r="A60" s="199" t="s">
        <v>212</v>
      </c>
      <c r="B60" s="167"/>
      <c r="C60" s="187">
        <v>-2.7E-4</v>
      </c>
      <c r="D60" s="187"/>
      <c r="E60" s="233"/>
      <c r="F60" s="233"/>
      <c r="G60" s="187">
        <v>-4.5799999999999999E-3</v>
      </c>
      <c r="H60" s="187">
        <v>-1.0499999999999999E-3</v>
      </c>
      <c r="I60" s="233"/>
      <c r="J60" s="187">
        <v>0</v>
      </c>
      <c r="L60" s="233"/>
      <c r="M60" s="187">
        <v>0</v>
      </c>
    </row>
    <row r="61" spans="1:13">
      <c r="A61" s="165"/>
      <c r="B61" s="165"/>
      <c r="C61" s="165"/>
      <c r="D61" s="167"/>
      <c r="E61" s="165"/>
      <c r="F61" s="165"/>
      <c r="G61" s="165"/>
      <c r="H61" s="165"/>
      <c r="I61" s="165"/>
    </row>
    <row r="62" spans="1:13" ht="42" customHeight="1">
      <c r="A62" s="197" t="s">
        <v>233</v>
      </c>
      <c r="B62" s="169"/>
      <c r="C62" s="189" t="s">
        <v>240</v>
      </c>
      <c r="D62" s="189" t="s">
        <v>234</v>
      </c>
      <c r="E62" s="189" t="s">
        <v>235</v>
      </c>
      <c r="F62" s="189" t="s">
        <v>236</v>
      </c>
      <c r="G62" s="189" t="s">
        <v>237</v>
      </c>
      <c r="H62" s="189" t="s">
        <v>238</v>
      </c>
      <c r="I62" s="189" t="s">
        <v>239</v>
      </c>
    </row>
    <row r="63" spans="1:13">
      <c r="A63" s="199" t="s">
        <v>148</v>
      </c>
      <c r="B63" s="165"/>
      <c r="C63" s="183">
        <f t="shared" ref="C63:H68" si="12">$H4*C48</f>
        <v>1571.17428</v>
      </c>
      <c r="D63" s="183">
        <f t="shared" si="12"/>
        <v>0</v>
      </c>
      <c r="E63" s="183">
        <f t="shared" si="12"/>
        <v>-12511.202600000001</v>
      </c>
      <c r="F63" s="204">
        <f t="shared" ref="F63:G68" si="13">$F4*F48+$G4*I48</f>
        <v>409.16776000001119</v>
      </c>
      <c r="G63" s="204">
        <f t="shared" si="13"/>
        <v>143895.84764999998</v>
      </c>
      <c r="H63" s="183">
        <f t="shared" si="12"/>
        <v>6051.9305599999998</v>
      </c>
      <c r="I63" s="183">
        <f>SUM(C63:H63)</f>
        <v>139416.91764999999</v>
      </c>
    </row>
    <row r="64" spans="1:13">
      <c r="A64" s="199" t="s">
        <v>207</v>
      </c>
      <c r="B64" s="165"/>
      <c r="C64" s="183">
        <f t="shared" si="12"/>
        <v>-4.5819000000000001</v>
      </c>
      <c r="D64" s="183">
        <f t="shared" si="12"/>
        <v>-535.06410000000005</v>
      </c>
      <c r="E64" s="183">
        <f t="shared" si="12"/>
        <v>36.485500000000002</v>
      </c>
      <c r="F64" s="204">
        <f t="shared" si="13"/>
        <v>22.584180000000003</v>
      </c>
      <c r="G64" s="204">
        <f t="shared" si="13"/>
        <v>180.74662000000001</v>
      </c>
      <c r="H64" s="183">
        <f t="shared" si="12"/>
        <v>-17.648799999999998</v>
      </c>
      <c r="I64" s="183">
        <f t="shared" ref="I64:I73" si="14">SUM(C64:H64)</f>
        <v>-317.47850000000005</v>
      </c>
    </row>
    <row r="65" spans="1:9">
      <c r="A65" s="199" t="s">
        <v>149</v>
      </c>
      <c r="B65" s="165"/>
      <c r="C65" s="183">
        <f t="shared" si="12"/>
        <v>0</v>
      </c>
      <c r="D65" s="183">
        <f t="shared" si="12"/>
        <v>0</v>
      </c>
      <c r="E65" s="183">
        <f t="shared" si="12"/>
        <v>-7274.4421200000006</v>
      </c>
      <c r="F65" s="204">
        <f t="shared" si="13"/>
        <v>-1521.228360000001</v>
      </c>
      <c r="G65" s="204">
        <f t="shared" si="13"/>
        <v>40730.010880000002</v>
      </c>
      <c r="H65" s="183">
        <f t="shared" si="12"/>
        <v>2617.7923199999996</v>
      </c>
      <c r="I65" s="183">
        <f t="shared" si="14"/>
        <v>34552.132720000001</v>
      </c>
    </row>
    <row r="66" spans="1:9">
      <c r="A66" s="199" t="s">
        <v>150</v>
      </c>
      <c r="B66" s="165"/>
      <c r="C66" s="183">
        <f t="shared" si="12"/>
        <v>28.60407</v>
      </c>
      <c r="D66" s="183">
        <f t="shared" si="12"/>
        <v>0</v>
      </c>
      <c r="E66" s="183">
        <f t="shared" si="12"/>
        <v>-306.16949</v>
      </c>
      <c r="F66" s="204">
        <f t="shared" si="13"/>
        <v>67.564349999999649</v>
      </c>
      <c r="G66" s="204">
        <f t="shared" si="13"/>
        <v>4696.9756799999996</v>
      </c>
      <c r="H66" s="183">
        <f t="shared" si="12"/>
        <v>110.17863999999999</v>
      </c>
      <c r="I66" s="183">
        <f t="shared" si="14"/>
        <v>4597.1532499999994</v>
      </c>
    </row>
    <row r="67" spans="1:9">
      <c r="A67" s="199" t="s">
        <v>151</v>
      </c>
      <c r="B67" s="165"/>
      <c r="C67" s="183">
        <f t="shared" si="12"/>
        <v>0</v>
      </c>
      <c r="D67" s="183">
        <f t="shared" si="12"/>
        <v>0</v>
      </c>
      <c r="E67" s="183">
        <f t="shared" si="12"/>
        <v>-21602.858200000002</v>
      </c>
      <c r="F67" s="204">
        <f t="shared" si="13"/>
        <v>-6416.5547699999952</v>
      </c>
      <c r="G67" s="204">
        <f t="shared" si="13"/>
        <v>73960.196160000007</v>
      </c>
      <c r="H67" s="183">
        <f t="shared" si="12"/>
        <v>10408.64986</v>
      </c>
      <c r="I67" s="183">
        <f t="shared" si="14"/>
        <v>56349.433050000007</v>
      </c>
    </row>
    <row r="68" spans="1:9">
      <c r="A68" s="199" t="s">
        <v>152</v>
      </c>
      <c r="B68" s="165"/>
      <c r="C68" s="183">
        <f t="shared" si="12"/>
        <v>101.05668</v>
      </c>
      <c r="D68" s="183">
        <f t="shared" si="12"/>
        <v>0</v>
      </c>
      <c r="E68" s="183">
        <f t="shared" si="12"/>
        <v>-823.4248</v>
      </c>
      <c r="F68" s="204">
        <f t="shared" si="13"/>
        <v>-273.27523999999994</v>
      </c>
      <c r="G68" s="204">
        <f t="shared" si="13"/>
        <v>2087.2827600000001</v>
      </c>
      <c r="H68" s="183">
        <f t="shared" si="12"/>
        <v>396.74104</v>
      </c>
      <c r="I68" s="183">
        <f t="shared" si="14"/>
        <v>1488.3804399999999</v>
      </c>
    </row>
    <row r="69" spans="1:9">
      <c r="A69" s="199" t="s">
        <v>153</v>
      </c>
      <c r="B69" s="165"/>
      <c r="C69" s="183">
        <f t="shared" ref="C69:E69" si="15">$H10*C54+$H11*C55</f>
        <v>0</v>
      </c>
      <c r="D69" s="183">
        <f t="shared" si="15"/>
        <v>0</v>
      </c>
      <c r="E69" s="183">
        <f t="shared" si="15"/>
        <v>-1547.9506699999999</v>
      </c>
      <c r="F69" s="204">
        <f>$F10*F54+$F11*F55+$G10*I54+$G11*I55</f>
        <v>-693.72707999999989</v>
      </c>
      <c r="G69" s="204">
        <f>$F10*G54+$F11*G55+$G10*J54+$G11*J55</f>
        <v>2102.2982500000003</v>
      </c>
      <c r="H69" s="183">
        <f>$H10*H54+$H11*H55</f>
        <v>1152.48882</v>
      </c>
      <c r="I69" s="183">
        <f t="shared" si="14"/>
        <v>1013.1093200000005</v>
      </c>
    </row>
    <row r="70" spans="1:9">
      <c r="A70" s="199" t="s">
        <v>209</v>
      </c>
      <c r="B70" s="165"/>
      <c r="C70" s="183">
        <f t="shared" ref="C70:H72" si="16">$H12*C56</f>
        <v>0</v>
      </c>
      <c r="D70" s="183">
        <f t="shared" si="16"/>
        <v>0</v>
      </c>
      <c r="E70" s="183">
        <f t="shared" si="16"/>
        <v>0</v>
      </c>
      <c r="F70" s="204">
        <f>$F12*F56+$G12*I56</f>
        <v>0</v>
      </c>
      <c r="G70" s="204">
        <f>$F12*G56+$G12*J56</f>
        <v>0</v>
      </c>
      <c r="H70" s="183">
        <f t="shared" si="16"/>
        <v>0</v>
      </c>
      <c r="I70" s="183">
        <f t="shared" si="14"/>
        <v>0</v>
      </c>
    </row>
    <row r="71" spans="1:9">
      <c r="A71" s="199" t="s">
        <v>154</v>
      </c>
      <c r="B71" s="165"/>
      <c r="C71" s="183">
        <f t="shared" si="16"/>
        <v>0</v>
      </c>
      <c r="D71" s="183">
        <f t="shared" si="16"/>
        <v>0</v>
      </c>
      <c r="E71" s="183">
        <f t="shared" si="16"/>
        <v>-936.40931999999998</v>
      </c>
      <c r="F71" s="204">
        <f t="shared" ref="F71:G72" si="17">$F13*F57+$G13*I57</f>
        <v>-316.87067999999999</v>
      </c>
      <c r="G71" s="204">
        <f t="shared" si="17"/>
        <v>2304.60986</v>
      </c>
      <c r="H71" s="183">
        <f t="shared" si="16"/>
        <v>534.41541999999993</v>
      </c>
      <c r="I71" s="183">
        <f t="shared" si="14"/>
        <v>1585.7452800000001</v>
      </c>
    </row>
    <row r="72" spans="1:9">
      <c r="A72" s="199" t="s">
        <v>155</v>
      </c>
      <c r="B72" s="165"/>
      <c r="C72" s="183">
        <f t="shared" si="16"/>
        <v>3.67848</v>
      </c>
      <c r="D72" s="183">
        <f t="shared" si="16"/>
        <v>0</v>
      </c>
      <c r="E72" s="183">
        <f t="shared" si="16"/>
        <v>-26.975519999999999</v>
      </c>
      <c r="F72" s="204">
        <f t="shared" si="17"/>
        <v>-6.5469000000000079</v>
      </c>
      <c r="G72" s="204">
        <f t="shared" si="17"/>
        <v>148.13166000000001</v>
      </c>
      <c r="H72" s="183">
        <f t="shared" si="16"/>
        <v>15.395119999999999</v>
      </c>
      <c r="I72" s="183">
        <f t="shared" si="14"/>
        <v>133.68284</v>
      </c>
    </row>
    <row r="73" spans="1:9">
      <c r="A73" s="199" t="s">
        <v>221</v>
      </c>
      <c r="B73" s="165"/>
      <c r="C73" s="183">
        <f>($H15+$H16+$H17)*C59</f>
        <v>0</v>
      </c>
      <c r="D73" s="183">
        <f>($H15+$H16+$H17)*D59</f>
        <v>0</v>
      </c>
      <c r="E73" s="203">
        <v>0</v>
      </c>
      <c r="F73" s="205">
        <v>0</v>
      </c>
      <c r="G73" s="204"/>
      <c r="H73" s="183">
        <f>($H15+$H16+$H17)*H59</f>
        <v>0</v>
      </c>
      <c r="I73" s="183">
        <f t="shared" si="14"/>
        <v>0</v>
      </c>
    </row>
    <row r="74" spans="1:9">
      <c r="A74" s="172"/>
      <c r="B74" s="165"/>
      <c r="C74" s="198">
        <f>SUM(C63:C73)</f>
        <v>1699.9316100000001</v>
      </c>
      <c r="D74" s="198">
        <f t="shared" ref="D74:I74" si="18">SUM(D63:D73)</f>
        <v>-535.06410000000005</v>
      </c>
      <c r="E74" s="198">
        <f t="shared" si="18"/>
        <v>-44992.947220000002</v>
      </c>
      <c r="F74" s="198">
        <f t="shared" si="18"/>
        <v>-8728.8867399999854</v>
      </c>
      <c r="G74" s="198">
        <f t="shared" si="18"/>
        <v>270106.09951999999</v>
      </c>
      <c r="H74" s="198">
        <f t="shared" si="18"/>
        <v>21269.94298</v>
      </c>
      <c r="I74" s="198">
        <f t="shared" si="18"/>
        <v>238819.07605</v>
      </c>
    </row>
    <row r="76" spans="1:9">
      <c r="A76" s="167" t="s">
        <v>19</v>
      </c>
      <c r="B76" s="167"/>
      <c r="C76" s="183">
        <f>C63+C64</f>
        <v>1566.59238</v>
      </c>
      <c r="D76" s="183">
        <f t="shared" ref="D76:I76" si="19">D63+D64</f>
        <v>-535.06410000000005</v>
      </c>
      <c r="E76" s="183">
        <f t="shared" si="19"/>
        <v>-12474.7171</v>
      </c>
      <c r="F76" s="183">
        <f t="shared" si="19"/>
        <v>431.75194000001119</v>
      </c>
      <c r="G76" s="183">
        <f t="shared" si="19"/>
        <v>144076.59426999997</v>
      </c>
      <c r="H76" s="183">
        <f t="shared" si="19"/>
        <v>6034.2817599999998</v>
      </c>
      <c r="I76" s="183">
        <f t="shared" si="19"/>
        <v>139099.43914999999</v>
      </c>
    </row>
    <row r="77" spans="1:9">
      <c r="A77" s="167"/>
      <c r="B77" s="167"/>
      <c r="C77" s="183"/>
      <c r="D77" s="183"/>
      <c r="E77" s="183"/>
      <c r="F77" s="183"/>
      <c r="G77" s="183"/>
      <c r="H77" s="183"/>
      <c r="I77" s="183"/>
    </row>
    <row r="78" spans="1:9">
      <c r="A78" s="167" t="s">
        <v>213</v>
      </c>
      <c r="B78" s="167"/>
      <c r="C78" s="194">
        <f>SUM(C65:C68,C70:C72)</f>
        <v>133.33923000000001</v>
      </c>
      <c r="D78" s="194">
        <f t="shared" ref="D78:I78" si="20">SUM(D65:D68,D70:D72)</f>
        <v>0</v>
      </c>
      <c r="E78" s="194">
        <f t="shared" si="20"/>
        <v>-30970.279450000002</v>
      </c>
      <c r="F78" s="194">
        <f t="shared" si="20"/>
        <v>-8466.9115999999958</v>
      </c>
      <c r="G78" s="194">
        <f t="shared" si="20"/>
        <v>123927.20700000001</v>
      </c>
      <c r="H78" s="194">
        <f t="shared" si="20"/>
        <v>14083.172399999999</v>
      </c>
      <c r="I78" s="194">
        <f t="shared" si="20"/>
        <v>98706.527579999994</v>
      </c>
    </row>
  </sheetData>
  <mergeCells count="5">
    <mergeCell ref="A1:I1"/>
    <mergeCell ref="E59:E60"/>
    <mergeCell ref="F59:F60"/>
    <mergeCell ref="I59:I60"/>
    <mergeCell ref="L59:L60"/>
  </mergeCells>
  <pageMargins left="0.7" right="0.7" top="0.66" bottom="0.64" header="0.3" footer="0.3"/>
  <pageSetup scale="75" orientation="landscape" r:id="rId1"/>
  <headerFooter>
    <oddFooter>&amp;L&amp;F / 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workbookViewId="0"/>
  </sheetViews>
  <sheetFormatPr defaultRowHeight="14.4"/>
  <cols>
    <col min="2" max="2" width="3" customWidth="1"/>
    <col min="3" max="3" width="30.6640625" customWidth="1"/>
    <col min="4" max="4" width="3.33203125" customWidth="1"/>
  </cols>
  <sheetData>
    <row r="1" spans="1:5">
      <c r="A1" s="136" t="s">
        <v>182</v>
      </c>
      <c r="B1" s="137"/>
      <c r="C1" s="137"/>
      <c r="D1" s="137"/>
      <c r="E1" s="138"/>
    </row>
    <row r="2" spans="1:5">
      <c r="A2" s="220" t="s">
        <v>183</v>
      </c>
      <c r="B2" s="220"/>
      <c r="C2" s="220"/>
      <c r="D2" s="220"/>
      <c r="E2" s="220"/>
    </row>
    <row r="3" spans="1:5">
      <c r="A3" s="220" t="s">
        <v>184</v>
      </c>
      <c r="B3" s="220"/>
      <c r="C3" s="220"/>
      <c r="D3" s="220"/>
      <c r="E3" s="220"/>
    </row>
    <row r="4" spans="1:5" ht="15.6">
      <c r="A4" s="221" t="s">
        <v>185</v>
      </c>
      <c r="B4" s="222"/>
      <c r="C4" s="221"/>
      <c r="D4" s="221"/>
      <c r="E4" s="221"/>
    </row>
    <row r="5" spans="1:5">
      <c r="A5" s="139"/>
      <c r="B5" s="139"/>
      <c r="C5" s="139"/>
      <c r="D5" s="139"/>
      <c r="E5" s="140"/>
    </row>
    <row r="6" spans="1:5">
      <c r="A6" s="141" t="s">
        <v>186</v>
      </c>
      <c r="B6" s="141"/>
      <c r="C6" s="141"/>
      <c r="D6" s="141"/>
      <c r="E6" s="142"/>
    </row>
    <row r="7" spans="1:5">
      <c r="A7" s="143" t="s">
        <v>187</v>
      </c>
      <c r="B7" s="141"/>
      <c r="C7" s="143" t="s">
        <v>188</v>
      </c>
      <c r="D7" s="144"/>
      <c r="E7" s="145" t="s">
        <v>189</v>
      </c>
    </row>
    <row r="8" spans="1:5">
      <c r="A8" s="139"/>
      <c r="B8" s="139"/>
      <c r="C8" s="139"/>
      <c r="D8" s="139"/>
      <c r="E8" s="140"/>
    </row>
    <row r="9" spans="1:5">
      <c r="A9" s="146">
        <v>1</v>
      </c>
      <c r="B9" s="139"/>
      <c r="C9" s="147" t="s">
        <v>70</v>
      </c>
      <c r="D9" s="139"/>
      <c r="E9" s="148">
        <v>1</v>
      </c>
    </row>
    <row r="10" spans="1:5">
      <c r="A10" s="146"/>
      <c r="B10" s="139"/>
      <c r="C10" s="139"/>
      <c r="D10" s="139"/>
      <c r="E10" s="148"/>
    </row>
    <row r="11" spans="1:5">
      <c r="A11" s="146"/>
      <c r="B11" s="139"/>
      <c r="C11" s="149" t="s">
        <v>190</v>
      </c>
      <c r="D11" s="150"/>
      <c r="E11" s="148"/>
    </row>
    <row r="12" spans="1:5">
      <c r="A12" s="146">
        <v>2</v>
      </c>
      <c r="B12" s="139"/>
      <c r="C12" s="150" t="s">
        <v>191</v>
      </c>
      <c r="D12" s="150"/>
      <c r="E12" s="150">
        <v>5.3530000000000001E-3</v>
      </c>
    </row>
    <row r="13" spans="1:5">
      <c r="A13" s="146"/>
      <c r="B13" s="139"/>
      <c r="C13" s="150"/>
      <c r="D13" s="150"/>
      <c r="E13" s="150"/>
    </row>
    <row r="14" spans="1:5">
      <c r="A14" s="146">
        <v>3</v>
      </c>
      <c r="B14" s="139"/>
      <c r="C14" s="150" t="s">
        <v>192</v>
      </c>
      <c r="D14" s="150"/>
      <c r="E14" s="150">
        <v>2E-3</v>
      </c>
    </row>
    <row r="15" spans="1:5">
      <c r="A15" s="146"/>
      <c r="B15" s="139"/>
      <c r="C15" s="150"/>
      <c r="D15" s="150"/>
      <c r="E15" s="150"/>
    </row>
    <row r="16" spans="1:5">
      <c r="A16" s="146">
        <v>4</v>
      </c>
      <c r="B16" s="139"/>
      <c r="C16" s="150" t="s">
        <v>193</v>
      </c>
      <c r="D16" s="150"/>
      <c r="E16" s="150">
        <v>3.8526999999999999E-2</v>
      </c>
    </row>
    <row r="17" spans="1:5">
      <c r="A17" s="146"/>
      <c r="B17" s="139"/>
      <c r="C17" s="150"/>
      <c r="D17" s="150"/>
      <c r="E17" s="150"/>
    </row>
    <row r="18" spans="1:5">
      <c r="A18" s="146">
        <v>5</v>
      </c>
      <c r="B18" s="139"/>
      <c r="C18" s="150" t="s">
        <v>194</v>
      </c>
      <c r="D18" s="150"/>
      <c r="E18" s="151">
        <f>SUM(E12:E16)</f>
        <v>4.5879999999999997E-2</v>
      </c>
    </row>
    <row r="19" spans="1:5">
      <c r="A19" s="146"/>
      <c r="B19" s="139"/>
      <c r="C19" s="150"/>
      <c r="D19" s="150"/>
      <c r="E19" s="152"/>
    </row>
    <row r="20" spans="1:5">
      <c r="A20" s="146">
        <v>6</v>
      </c>
      <c r="B20" s="139"/>
      <c r="C20" s="150" t="s">
        <v>195</v>
      </c>
      <c r="D20" s="150"/>
      <c r="E20" s="152">
        <f>E9-E18</f>
        <v>0.95411999999999997</v>
      </c>
    </row>
    <row r="21" spans="1:5">
      <c r="A21" s="139"/>
      <c r="B21" s="139"/>
      <c r="C21" s="150"/>
      <c r="D21" s="150"/>
      <c r="E21" s="152"/>
    </row>
    <row r="22" spans="1:5">
      <c r="A22" s="146">
        <v>7</v>
      </c>
      <c r="B22" s="139"/>
      <c r="C22" s="150" t="s">
        <v>196</v>
      </c>
      <c r="D22" s="153"/>
      <c r="E22" s="154">
        <f>ROUND(E20*0.35,6)</f>
        <v>0.33394200000000002</v>
      </c>
    </row>
    <row r="23" spans="1:5">
      <c r="A23" s="139"/>
      <c r="B23" s="139"/>
      <c r="C23" s="150"/>
      <c r="D23" s="150"/>
      <c r="E23" s="152"/>
    </row>
    <row r="24" spans="1:5" ht="15" thickBot="1">
      <c r="A24" s="146">
        <v>8</v>
      </c>
      <c r="B24" s="139"/>
      <c r="C24" s="149" t="s">
        <v>197</v>
      </c>
      <c r="D24" s="150"/>
      <c r="E24" s="155">
        <f>ROUND(E20-E22,5)</f>
        <v>0.62017999999999995</v>
      </c>
    </row>
    <row r="25" spans="1:5" ht="15" thickTop="1"/>
  </sheetData>
  <mergeCells count="3">
    <mergeCell ref="A2:E2"/>
    <mergeCell ref="A3:E3"/>
    <mergeCell ref="A4:E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K38"/>
  <sheetViews>
    <sheetView tabSelected="1" workbookViewId="0">
      <selection activeCell="E9" sqref="E9"/>
    </sheetView>
  </sheetViews>
  <sheetFormatPr defaultColWidth="9.109375" defaultRowHeight="15.6"/>
  <cols>
    <col min="1" max="1" width="5.33203125" style="3" customWidth="1"/>
    <col min="2" max="2" width="9.109375" style="2"/>
    <col min="3" max="3" width="22.5546875" style="2" customWidth="1"/>
    <col min="4" max="4" width="17.33203125" style="2" customWidth="1"/>
    <col min="5" max="5" width="17.6640625" style="2" customWidth="1"/>
    <col min="6" max="6" width="16.88671875" style="2" customWidth="1"/>
    <col min="7" max="7" width="17.6640625" style="2" customWidth="1"/>
    <col min="8" max="8" width="16.33203125" style="2" customWidth="1"/>
    <col min="9" max="10" width="17.33203125" style="2" customWidth="1"/>
    <col min="11" max="11" width="16.5546875" style="2" customWidth="1"/>
    <col min="12" max="16384" width="9.109375" style="2"/>
  </cols>
  <sheetData>
    <row r="1" spans="1:11">
      <c r="A1" s="223" t="s">
        <v>20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>
      <c r="A2" s="223" t="s">
        <v>53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>
      <c r="A3" s="224" t="s">
        <v>77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>
      <c r="A6" s="7"/>
      <c r="B6" s="8"/>
      <c r="C6" s="8"/>
      <c r="D6" s="8"/>
      <c r="E6" s="9" t="s">
        <v>21</v>
      </c>
      <c r="F6" s="9" t="s">
        <v>22</v>
      </c>
      <c r="G6" s="9" t="s">
        <v>23</v>
      </c>
      <c r="H6" s="9" t="s">
        <v>24</v>
      </c>
      <c r="I6" s="9" t="s">
        <v>26</v>
      </c>
      <c r="J6" s="114" t="s">
        <v>25</v>
      </c>
      <c r="K6" s="9" t="s">
        <v>27</v>
      </c>
    </row>
    <row r="7" spans="1:11">
      <c r="A7" s="7"/>
      <c r="B7" s="8"/>
      <c r="C7" s="8"/>
      <c r="D7" s="8"/>
      <c r="E7" s="115" t="s">
        <v>28</v>
      </c>
      <c r="F7" s="115" t="s">
        <v>29</v>
      </c>
      <c r="G7" s="115" t="s">
        <v>30</v>
      </c>
      <c r="H7" s="115" t="s">
        <v>31</v>
      </c>
      <c r="I7" s="115" t="s">
        <v>33</v>
      </c>
      <c r="J7" s="116" t="s">
        <v>32</v>
      </c>
      <c r="K7" s="115" t="s">
        <v>34</v>
      </c>
    </row>
    <row r="8" spans="1:11">
      <c r="A8" s="7"/>
      <c r="B8" s="8"/>
      <c r="C8" s="8"/>
      <c r="D8" s="8"/>
      <c r="E8" s="8"/>
      <c r="F8" s="8"/>
      <c r="G8" s="8"/>
      <c r="H8" s="8"/>
      <c r="I8" s="8"/>
      <c r="J8" s="117"/>
      <c r="K8" s="118"/>
    </row>
    <row r="9" spans="1:11">
      <c r="A9" s="7">
        <v>1</v>
      </c>
      <c r="B9" s="8" t="s">
        <v>167</v>
      </c>
      <c r="C9" s="8"/>
      <c r="D9" s="8"/>
      <c r="E9" s="10">
        <f>SUM(F9:K9)</f>
        <v>499982000</v>
      </c>
      <c r="F9" s="55">
        <v>214841000</v>
      </c>
      <c r="G9" s="55">
        <v>71304000</v>
      </c>
      <c r="H9" s="55">
        <v>130152000</v>
      </c>
      <c r="I9" s="55">
        <v>11471000</v>
      </c>
      <c r="J9" s="119">
        <v>65194000</v>
      </c>
      <c r="K9" s="120">
        <v>7020000</v>
      </c>
    </row>
    <row r="10" spans="1:11">
      <c r="A10" s="7">
        <v>2</v>
      </c>
      <c r="B10" s="8" t="s">
        <v>168</v>
      </c>
      <c r="C10" s="8"/>
      <c r="D10" s="8"/>
      <c r="E10" s="10">
        <f>SUM(F10:K10)</f>
        <v>-8110000</v>
      </c>
      <c r="F10" s="55">
        <v>-3478000</v>
      </c>
      <c r="G10" s="55">
        <v>-1159000</v>
      </c>
      <c r="H10" s="55">
        <v>-2118000</v>
      </c>
      <c r="I10" s="55">
        <v>-187000</v>
      </c>
      <c r="J10" s="119">
        <v>-1056000</v>
      </c>
      <c r="K10" s="120">
        <v>-112000</v>
      </c>
    </row>
    <row r="11" spans="1:11">
      <c r="A11" s="7">
        <v>3</v>
      </c>
      <c r="B11" s="8" t="s">
        <v>169</v>
      </c>
      <c r="C11" s="8"/>
      <c r="D11" s="8"/>
      <c r="E11" s="10">
        <f>SUM(F11:K11)</f>
        <v>491872000</v>
      </c>
      <c r="F11" s="10">
        <f t="shared" ref="F11:K11" si="0">F9+F10</f>
        <v>211363000</v>
      </c>
      <c r="G11" s="10">
        <f t="shared" si="0"/>
        <v>70145000</v>
      </c>
      <c r="H11" s="10">
        <f t="shared" si="0"/>
        <v>128034000</v>
      </c>
      <c r="I11" s="10">
        <f t="shared" si="0"/>
        <v>11284000</v>
      </c>
      <c r="J11" s="121">
        <f>J9+J10</f>
        <v>64138000</v>
      </c>
      <c r="K11" s="122">
        <f t="shared" si="0"/>
        <v>6908000</v>
      </c>
    </row>
    <row r="12" spans="1:11">
      <c r="A12" s="7"/>
      <c r="B12" s="8"/>
      <c r="C12" s="8"/>
      <c r="D12" s="8"/>
      <c r="E12" s="10"/>
      <c r="F12" s="10"/>
      <c r="G12" s="10"/>
      <c r="H12" s="10"/>
      <c r="I12" s="10"/>
      <c r="J12" s="121"/>
      <c r="K12" s="122"/>
    </row>
    <row r="13" spans="1:11">
      <c r="A13" s="7">
        <v>4</v>
      </c>
      <c r="B13" s="8" t="s">
        <v>80</v>
      </c>
      <c r="C13" s="8"/>
      <c r="D13" s="8"/>
      <c r="E13" s="11">
        <f>SUM(F13:K13)</f>
        <v>5653834483</v>
      </c>
      <c r="F13" s="12">
        <v>2378478031</v>
      </c>
      <c r="G13" s="12">
        <v>588401236</v>
      </c>
      <c r="H13" s="12">
        <v>1419228271</v>
      </c>
      <c r="I13" s="12">
        <v>137227044</v>
      </c>
      <c r="J13" s="123">
        <v>1105372136</v>
      </c>
      <c r="K13" s="124">
        <v>25127765</v>
      </c>
    </row>
    <row r="14" spans="1:11">
      <c r="A14" s="7">
        <v>5</v>
      </c>
      <c r="B14" s="8" t="s">
        <v>170</v>
      </c>
      <c r="C14" s="8"/>
      <c r="D14" s="13"/>
      <c r="E14" s="13">
        <f t="shared" ref="E14:K14" si="1">$E$27</f>
        <v>1.6410000000000001E-2</v>
      </c>
      <c r="F14" s="13">
        <f t="shared" si="1"/>
        <v>1.6410000000000001E-2</v>
      </c>
      <c r="G14" s="13">
        <f t="shared" si="1"/>
        <v>1.6410000000000001E-2</v>
      </c>
      <c r="H14" s="13">
        <f t="shared" si="1"/>
        <v>1.6410000000000001E-2</v>
      </c>
      <c r="I14" s="13">
        <f t="shared" si="1"/>
        <v>1.6410000000000001E-2</v>
      </c>
      <c r="J14" s="125">
        <f t="shared" si="1"/>
        <v>1.6410000000000001E-2</v>
      </c>
      <c r="K14" s="126">
        <f t="shared" si="1"/>
        <v>1.6410000000000001E-2</v>
      </c>
    </row>
    <row r="15" spans="1:11">
      <c r="A15" s="7">
        <v>6</v>
      </c>
      <c r="B15" s="8" t="s">
        <v>59</v>
      </c>
      <c r="C15" s="8"/>
      <c r="D15" s="13"/>
      <c r="E15" s="10">
        <f>SUM(F15:K15)</f>
        <v>92779423.866030008</v>
      </c>
      <c r="F15" s="10">
        <f>F14*F13</f>
        <v>39030824.488710001</v>
      </c>
      <c r="G15" s="10">
        <f t="shared" ref="G15:K15" si="2">G14*G13</f>
        <v>9655664.2827599999</v>
      </c>
      <c r="H15" s="10">
        <f t="shared" si="2"/>
        <v>23289535.927110001</v>
      </c>
      <c r="I15" s="10">
        <f t="shared" si="2"/>
        <v>2251895.7920400002</v>
      </c>
      <c r="J15" s="121">
        <f>J14*J13</f>
        <v>18139156.751760002</v>
      </c>
      <c r="K15" s="122">
        <f t="shared" si="2"/>
        <v>412346.62365000002</v>
      </c>
    </row>
    <row r="16" spans="1:11">
      <c r="A16" s="7"/>
      <c r="B16" s="8"/>
      <c r="C16" s="8"/>
      <c r="D16" s="8"/>
      <c r="E16" s="10"/>
      <c r="F16" s="10"/>
      <c r="G16" s="10"/>
      <c r="H16" s="10"/>
      <c r="I16" s="10"/>
      <c r="J16" s="121"/>
      <c r="K16" s="122"/>
    </row>
    <row r="17" spans="1:11">
      <c r="A17" s="7">
        <v>7</v>
      </c>
      <c r="B17" s="8" t="s">
        <v>62</v>
      </c>
      <c r="C17" s="8"/>
      <c r="D17" s="8"/>
      <c r="E17" s="10">
        <f>SUM(F17:K17)</f>
        <v>346598079.50938004</v>
      </c>
      <c r="F17" s="14">
        <f t="shared" ref="F17:I17" si="3">F11-F15</f>
        <v>172332175.51129001</v>
      </c>
      <c r="G17" s="14">
        <f t="shared" si="3"/>
        <v>60489335.717239998</v>
      </c>
      <c r="H17" s="14">
        <f t="shared" si="3"/>
        <v>104744464.07289</v>
      </c>
      <c r="I17" s="14">
        <f t="shared" si="3"/>
        <v>9032104.2079600003</v>
      </c>
      <c r="J17" s="117"/>
      <c r="K17" s="118"/>
    </row>
    <row r="18" spans="1:11">
      <c r="A18" s="7"/>
      <c r="B18" s="8"/>
      <c r="C18" s="8"/>
      <c r="D18" s="8"/>
      <c r="E18" s="8"/>
      <c r="F18" s="8"/>
      <c r="G18" s="8"/>
      <c r="H18" s="8"/>
      <c r="I18" s="8"/>
      <c r="J18" s="117"/>
      <c r="K18" s="118"/>
    </row>
    <row r="19" spans="1:11">
      <c r="A19" s="7">
        <v>8</v>
      </c>
      <c r="B19" s="8" t="s">
        <v>81</v>
      </c>
      <c r="C19" s="8"/>
      <c r="D19" s="8"/>
      <c r="E19" s="11">
        <f>SUM(F19:K19)</f>
        <v>2879945</v>
      </c>
      <c r="F19" s="15">
        <v>2462067</v>
      </c>
      <c r="G19" s="15">
        <v>364552</v>
      </c>
      <c r="H19" s="15">
        <v>24110</v>
      </c>
      <c r="I19" s="15">
        <v>29216</v>
      </c>
      <c r="J19" s="117"/>
      <c r="K19" s="118"/>
    </row>
    <row r="20" spans="1:11">
      <c r="A20" s="7">
        <v>9</v>
      </c>
      <c r="B20" s="8" t="s">
        <v>171</v>
      </c>
      <c r="C20" s="8"/>
      <c r="D20" s="8"/>
      <c r="E20" s="10"/>
      <c r="F20" s="54">
        <v>8.5</v>
      </c>
      <c r="G20" s="54">
        <v>18</v>
      </c>
      <c r="H20" s="54">
        <v>500</v>
      </c>
      <c r="I20" s="54">
        <v>18</v>
      </c>
      <c r="J20" s="117"/>
      <c r="K20" s="118"/>
    </row>
    <row r="21" spans="1:11">
      <c r="A21" s="7">
        <v>10</v>
      </c>
      <c r="B21" s="8" t="s">
        <v>60</v>
      </c>
      <c r="C21" s="8"/>
      <c r="D21" s="8"/>
      <c r="E21" s="10">
        <f>SUM(F21:K21)</f>
        <v>40070393.5</v>
      </c>
      <c r="F21" s="16">
        <f>F20*F19</f>
        <v>20927569.5</v>
      </c>
      <c r="G21" s="16">
        <f>G20*G19</f>
        <v>6561936</v>
      </c>
      <c r="H21" s="16">
        <f>H20*H19</f>
        <v>12055000</v>
      </c>
      <c r="I21" s="16">
        <f>I20*I19</f>
        <v>525888</v>
      </c>
      <c r="J21" s="117"/>
      <c r="K21" s="118"/>
    </row>
    <row r="22" spans="1:11">
      <c r="A22" s="7"/>
      <c r="B22" s="8"/>
      <c r="C22" s="8"/>
      <c r="D22" s="8"/>
      <c r="E22" s="10"/>
      <c r="F22" s="16"/>
      <c r="G22" s="16"/>
      <c r="H22" s="16"/>
      <c r="I22" s="16"/>
      <c r="J22" s="225" t="s">
        <v>79</v>
      </c>
      <c r="K22" s="226"/>
    </row>
    <row r="23" spans="1:11">
      <c r="A23" s="7">
        <v>11</v>
      </c>
      <c r="B23" s="8" t="s">
        <v>61</v>
      </c>
      <c r="C23" s="8"/>
      <c r="D23" s="8"/>
      <c r="E23" s="10">
        <f>SUM(F23:K23)</f>
        <v>306527686.00938004</v>
      </c>
      <c r="F23" s="14">
        <f>F17-F21</f>
        <v>151404606.01129001</v>
      </c>
      <c r="G23" s="14">
        <f>G17-G21</f>
        <v>53927399.717239998</v>
      </c>
      <c r="H23" s="14">
        <f>H17-H21</f>
        <v>92689464.072889999</v>
      </c>
      <c r="I23" s="14">
        <f>I17-I21</f>
        <v>8506216.2079600003</v>
      </c>
      <c r="J23" s="225"/>
      <c r="K23" s="226"/>
    </row>
    <row r="24" spans="1:11">
      <c r="A24" s="7"/>
      <c r="B24" s="8"/>
      <c r="C24" s="8"/>
      <c r="D24" s="8"/>
      <c r="E24" s="8"/>
      <c r="F24" s="11"/>
      <c r="G24" s="8"/>
      <c r="H24" s="8"/>
      <c r="I24" s="8"/>
      <c r="J24" s="8"/>
      <c r="K24" s="8"/>
    </row>
    <row r="25" spans="1:11">
      <c r="A25" s="7">
        <v>12</v>
      </c>
      <c r="B25" s="8" t="s">
        <v>172</v>
      </c>
      <c r="C25" s="8"/>
      <c r="D25" s="8"/>
      <c r="E25" s="127">
        <v>1.566E-2</v>
      </c>
      <c r="F25" s="8"/>
      <c r="G25" s="8"/>
      <c r="H25" s="8"/>
      <c r="I25" s="8"/>
      <c r="J25" s="8"/>
      <c r="K25" s="8"/>
    </row>
    <row r="26" spans="1:11">
      <c r="A26" s="7">
        <v>13</v>
      </c>
      <c r="B26" s="8" t="s">
        <v>56</v>
      </c>
      <c r="C26" s="8"/>
      <c r="D26" s="8"/>
      <c r="E26" s="18">
        <f>1/'Conversion Factor'!E20</f>
        <v>1.0480861946086446</v>
      </c>
      <c r="F26" s="19"/>
      <c r="G26" s="8"/>
      <c r="H26" s="19"/>
      <c r="I26" s="8"/>
      <c r="J26" s="8"/>
      <c r="K26" s="8"/>
    </row>
    <row r="27" spans="1:11">
      <c r="A27" s="7">
        <v>14</v>
      </c>
      <c r="B27" s="8" t="s">
        <v>173</v>
      </c>
      <c r="C27" s="8"/>
      <c r="D27" s="8"/>
      <c r="E27" s="17">
        <f>ROUND(E25*E26,5)</f>
        <v>1.6410000000000001E-2</v>
      </c>
      <c r="F27" s="19"/>
      <c r="G27" s="8"/>
      <c r="H27" s="19"/>
      <c r="I27" s="8"/>
      <c r="J27" s="8"/>
      <c r="K27" s="8"/>
    </row>
    <row r="28" spans="1:11">
      <c r="F28" s="4"/>
    </row>
    <row r="29" spans="1:11">
      <c r="F29" s="6" t="s">
        <v>19</v>
      </c>
      <c r="G29" s="2" t="s">
        <v>58</v>
      </c>
      <c r="H29" s="6"/>
    </row>
    <row r="30" spans="1:11">
      <c r="A30" s="3">
        <v>15</v>
      </c>
      <c r="B30" s="2" t="s">
        <v>66</v>
      </c>
      <c r="F30" s="47">
        <f>ROUND(F19/12,0)</f>
        <v>205172</v>
      </c>
      <c r="G30" s="47">
        <f>ROUND((G19+H19+I19)/12,0)</f>
        <v>34823</v>
      </c>
    </row>
    <row r="31" spans="1:11">
      <c r="A31" s="3">
        <v>16</v>
      </c>
      <c r="B31" s="2" t="s">
        <v>65</v>
      </c>
      <c r="F31" s="48">
        <f>F13</f>
        <v>2378478031</v>
      </c>
      <c r="G31" s="48">
        <f>G13+H13+I13</f>
        <v>2144856551</v>
      </c>
    </row>
    <row r="32" spans="1:11">
      <c r="A32" s="3">
        <v>17</v>
      </c>
      <c r="B32" s="2" t="s">
        <v>63</v>
      </c>
      <c r="F32" s="48">
        <f>F21</f>
        <v>20927569.5</v>
      </c>
      <c r="G32" s="48">
        <f>G21+H21+I21</f>
        <v>19142824</v>
      </c>
    </row>
    <row r="33" spans="1:9">
      <c r="A33" s="3">
        <v>18</v>
      </c>
      <c r="B33" s="2" t="s">
        <v>35</v>
      </c>
      <c r="F33" s="5">
        <f>F19</f>
        <v>2462067</v>
      </c>
      <c r="G33" s="5">
        <f>G19+H19+I19</f>
        <v>417878</v>
      </c>
    </row>
    <row r="34" spans="1:9">
      <c r="A34" s="3">
        <v>19</v>
      </c>
      <c r="B34" s="2" t="s">
        <v>64</v>
      </c>
      <c r="F34" s="49">
        <f>F32/F33</f>
        <v>8.5</v>
      </c>
      <c r="G34" s="49">
        <f>G32/G33</f>
        <v>45.809599931080363</v>
      </c>
    </row>
    <row r="35" spans="1:9">
      <c r="G35" s="46"/>
      <c r="H35" s="4"/>
    </row>
    <row r="36" spans="1:9">
      <c r="D36" s="2" t="s">
        <v>174</v>
      </c>
    </row>
    <row r="37" spans="1:9">
      <c r="D37" s="2" t="s">
        <v>175</v>
      </c>
      <c r="F37" s="128">
        <f>F23/F13</f>
        <v>6.3656087648467335E-2</v>
      </c>
      <c r="G37" s="128">
        <f t="shared" ref="G37:I37" si="4">G23/G13</f>
        <v>9.1650724739878009E-2</v>
      </c>
      <c r="H37" s="128">
        <f t="shared" si="4"/>
        <v>6.5309764445137655E-2</v>
      </c>
      <c r="I37" s="128">
        <f t="shared" si="4"/>
        <v>6.1986442030770555E-2</v>
      </c>
    </row>
    <row r="38" spans="1:9">
      <c r="D38" s="2" t="s">
        <v>176</v>
      </c>
      <c r="F38" s="129">
        <f>F37+F14</f>
        <v>8.0066087648467343E-2</v>
      </c>
      <c r="G38" s="129">
        <f t="shared" ref="G38:I38" si="5">G37+G14</f>
        <v>0.10806072473987802</v>
      </c>
      <c r="H38" s="129">
        <f t="shared" si="5"/>
        <v>8.1719764445137649E-2</v>
      </c>
      <c r="I38" s="129">
        <f t="shared" si="5"/>
        <v>7.8396442030770563E-2</v>
      </c>
    </row>
  </sheetData>
  <mergeCells count="4">
    <mergeCell ref="A1:K1"/>
    <mergeCell ref="A2:K2"/>
    <mergeCell ref="A3:K3"/>
    <mergeCell ref="J22:K23"/>
  </mergeCells>
  <printOptions horizontalCentered="1"/>
  <pageMargins left="0.6" right="0.6" top="0.75" bottom="0.75" header="0.3" footer="0.61"/>
  <pageSetup scale="71" orientation="landscape" r:id="rId1"/>
  <headerFooter scaleWithDoc="0">
    <oddHeader>&amp;CUE-150204 Final Decoupling Base</oddHeader>
    <oddFooter>&amp;C&amp;12
&amp;R&amp;12 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2:F22"/>
  <sheetViews>
    <sheetView workbookViewId="0"/>
  </sheetViews>
  <sheetFormatPr defaultColWidth="9.109375" defaultRowHeight="15.6"/>
  <cols>
    <col min="1" max="1" width="6" style="2" customWidth="1"/>
    <col min="2" max="2" width="38" style="2" customWidth="1"/>
    <col min="3" max="3" width="19.33203125" style="2" customWidth="1"/>
    <col min="4" max="4" width="16.88671875" style="2" bestFit="1" customWidth="1"/>
    <col min="5" max="5" width="16.33203125" style="2" customWidth="1"/>
    <col min="6" max="6" width="13.6640625" style="2" bestFit="1" customWidth="1"/>
    <col min="7" max="16384" width="9.109375" style="2"/>
  </cols>
  <sheetData>
    <row r="2" spans="1:6">
      <c r="A2" s="223" t="s">
        <v>20</v>
      </c>
      <c r="B2" s="223"/>
      <c r="C2" s="223"/>
      <c r="D2" s="223"/>
      <c r="E2" s="223"/>
    </row>
    <row r="3" spans="1:6">
      <c r="A3" s="223" t="s">
        <v>53</v>
      </c>
      <c r="B3" s="223"/>
      <c r="C3" s="223"/>
      <c r="D3" s="223"/>
      <c r="E3" s="223"/>
    </row>
    <row r="4" spans="1:6">
      <c r="A4" s="224" t="s">
        <v>74</v>
      </c>
      <c r="B4" s="224"/>
      <c r="C4" s="224"/>
      <c r="D4" s="224"/>
      <c r="E4" s="224"/>
    </row>
    <row r="5" spans="1:6">
      <c r="A5" s="24"/>
      <c r="B5" s="24"/>
      <c r="C5" s="24"/>
      <c r="D5" s="24"/>
      <c r="E5" s="24"/>
    </row>
    <row r="6" spans="1:6">
      <c r="A6" s="24"/>
      <c r="B6" s="24"/>
      <c r="C6" s="24"/>
      <c r="D6" s="24"/>
      <c r="E6" s="24"/>
    </row>
    <row r="7" spans="1:6" ht="46.8">
      <c r="A7" s="130" t="s">
        <v>17</v>
      </c>
      <c r="B7" s="131"/>
      <c r="C7" s="130" t="s">
        <v>16</v>
      </c>
      <c r="D7" s="130" t="s">
        <v>19</v>
      </c>
      <c r="E7" s="130" t="s">
        <v>18</v>
      </c>
    </row>
    <row r="8" spans="1:6">
      <c r="A8" s="24"/>
      <c r="B8" s="25" t="s">
        <v>14</v>
      </c>
      <c r="C8" s="25" t="s">
        <v>13</v>
      </c>
      <c r="D8" s="25" t="s">
        <v>12</v>
      </c>
      <c r="E8" s="25" t="s">
        <v>11</v>
      </c>
    </row>
    <row r="9" spans="1:6" ht="16.2">
      <c r="A9" s="25"/>
      <c r="B9" s="26"/>
      <c r="C9" s="25"/>
      <c r="D9" s="25"/>
      <c r="E9" s="25"/>
    </row>
    <row r="10" spans="1:6" ht="17.25" customHeight="1">
      <c r="A10" s="25">
        <v>1</v>
      </c>
      <c r="B10" s="24" t="s">
        <v>68</v>
      </c>
      <c r="C10" s="25" t="s">
        <v>177</v>
      </c>
      <c r="D10" s="27">
        <f>'Attachment 4, Page 1'!F23</f>
        <v>151404606.01129001</v>
      </c>
      <c r="E10" s="27">
        <f>SUM('Attachment 4, Page 1'!G23:I23)</f>
        <v>155123079.99809</v>
      </c>
      <c r="F10" s="4"/>
    </row>
    <row r="11" spans="1:6" ht="17.25" customHeight="1">
      <c r="A11" s="25"/>
      <c r="B11" s="24"/>
      <c r="C11" s="24"/>
      <c r="D11" s="24"/>
      <c r="E11" s="24"/>
    </row>
    <row r="12" spans="1:6" ht="17.25" customHeight="1">
      <c r="A12" s="25">
        <v>2</v>
      </c>
      <c r="B12" s="24" t="s">
        <v>82</v>
      </c>
      <c r="C12" s="25" t="s">
        <v>57</v>
      </c>
      <c r="D12" s="28">
        <f>'Attachment 4, Page 1'!F19/12</f>
        <v>205172.25</v>
      </c>
      <c r="E12" s="28">
        <f>SUM('Attachment 4, Page 1'!G19:I19)/12</f>
        <v>34823.166666666664</v>
      </c>
    </row>
    <row r="13" spans="1:6" ht="17.25" customHeight="1">
      <c r="A13" s="25"/>
      <c r="B13" s="24"/>
      <c r="C13" s="24"/>
      <c r="D13" s="28"/>
      <c r="E13" s="28"/>
    </row>
    <row r="14" spans="1:6" ht="17.25" customHeight="1">
      <c r="A14" s="25">
        <v>3</v>
      </c>
      <c r="B14" s="24" t="s">
        <v>69</v>
      </c>
      <c r="C14" s="25" t="str">
        <f>"("&amp;A10&amp;") / ("&amp;A12&amp;")"</f>
        <v>(1) / (2)</v>
      </c>
      <c r="D14" s="29">
        <f>ROUND(D10/D12,2)</f>
        <v>737.94</v>
      </c>
      <c r="E14" s="29">
        <f>ROUND(E10/E12,2)</f>
        <v>4454.59</v>
      </c>
    </row>
    <row r="15" spans="1:6" ht="17.25" customHeight="1">
      <c r="A15" s="25"/>
      <c r="B15" s="24"/>
      <c r="C15" s="24"/>
      <c r="D15" s="30"/>
      <c r="E15" s="30"/>
    </row>
    <row r="16" spans="1:6" ht="17.25" customHeight="1">
      <c r="A16" s="25"/>
      <c r="B16" s="31" t="s">
        <v>52</v>
      </c>
      <c r="C16" s="24"/>
      <c r="D16" s="24"/>
      <c r="E16" s="24"/>
    </row>
    <row r="18" spans="2:5">
      <c r="B18" s="52" t="s">
        <v>70</v>
      </c>
    </row>
    <row r="19" spans="2:5">
      <c r="B19" s="52" t="s">
        <v>71</v>
      </c>
      <c r="D19" s="27">
        <f>D12*D14</f>
        <v>151404810.16500002</v>
      </c>
      <c r="E19" s="27">
        <f>E12*E14</f>
        <v>155122930.00166667</v>
      </c>
    </row>
    <row r="20" spans="2:5">
      <c r="B20" s="52" t="s">
        <v>73</v>
      </c>
      <c r="D20" s="27">
        <f>'Attachment 4, Page 1'!F32</f>
        <v>20927569.5</v>
      </c>
      <c r="E20" s="27">
        <f>'Attachment 4, Page 1'!G32</f>
        <v>19142824</v>
      </c>
    </row>
    <row r="21" spans="2:5">
      <c r="B21" s="52" t="s">
        <v>72</v>
      </c>
      <c r="D21" s="27">
        <f>'Attachment 4, Page 1'!F15</f>
        <v>39030824.488710001</v>
      </c>
      <c r="E21" s="27">
        <f>'Attachment 4, Page 1'!H15+'Attachment 4, Page 1'!I15</f>
        <v>25541431.719150003</v>
      </c>
    </row>
    <row r="22" spans="2:5">
      <c r="B22" s="52" t="s">
        <v>15</v>
      </c>
      <c r="D22" s="53">
        <f>SUM(D19:D21)</f>
        <v>211363204.15371001</v>
      </c>
      <c r="E22" s="53">
        <f>SUM(E19:E21)</f>
        <v>199807185.72081667</v>
      </c>
    </row>
  </sheetData>
  <mergeCells count="3">
    <mergeCell ref="A2:E2"/>
    <mergeCell ref="A3:E3"/>
    <mergeCell ref="A4:E4"/>
  </mergeCells>
  <printOptions horizontalCentered="1"/>
  <pageMargins left="0.6" right="0.6" top="0.75" bottom="0.75" header="0.3" footer="0.6"/>
  <pageSetup orientation="landscape" r:id="rId1"/>
  <headerFooter scaleWithDoc="0">
    <oddHeader>&amp;CUE-150204 Final Decoupling Base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P35"/>
  <sheetViews>
    <sheetView workbookViewId="0">
      <selection sqref="A1:P1"/>
    </sheetView>
  </sheetViews>
  <sheetFormatPr defaultColWidth="9.109375" defaultRowHeight="13.8"/>
  <cols>
    <col min="1" max="1" width="5.6640625" style="1" customWidth="1"/>
    <col min="2" max="2" width="26.33203125" style="1" customWidth="1"/>
    <col min="3" max="3" width="16.88671875" style="1" customWidth="1"/>
    <col min="4" max="4" width="12.5546875" style="1" customWidth="1"/>
    <col min="5" max="5" width="12.6640625" style="1" customWidth="1"/>
    <col min="6" max="6" width="12.5546875" style="1" customWidth="1"/>
    <col min="7" max="7" width="12.33203125" style="1" customWidth="1"/>
    <col min="8" max="9" width="12.5546875" style="1" customWidth="1"/>
    <col min="10" max="10" width="12.33203125" style="1" customWidth="1"/>
    <col min="11" max="11" width="12.6640625" style="1" customWidth="1"/>
    <col min="12" max="12" width="12.5546875" style="1" customWidth="1"/>
    <col min="13" max="13" width="12.33203125" style="1" customWidth="1"/>
    <col min="14" max="14" width="12.109375" style="1" customWidth="1"/>
    <col min="15" max="15" width="12.33203125" style="1" customWidth="1"/>
    <col min="16" max="16" width="13.88671875" style="1" customWidth="1"/>
    <col min="17" max="16384" width="9.109375" style="1"/>
  </cols>
  <sheetData>
    <row r="1" spans="1:16" ht="17.399999999999999">
      <c r="A1" s="227" t="s">
        <v>20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ht="17.399999999999999">
      <c r="A2" s="227" t="str">
        <f>'Attachment 4, Page 2'!A3:E3</f>
        <v xml:space="preserve"> Electric Decoupling Mechanism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spans="1:16" ht="17.399999999999999">
      <c r="A3" s="228" t="s">
        <v>76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ht="15.6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</row>
    <row r="5" spans="1:16" ht="30.6" customHeight="1">
      <c r="A5" s="132" t="s">
        <v>17</v>
      </c>
      <c r="B5" s="133"/>
      <c r="C5" s="134" t="s">
        <v>16</v>
      </c>
      <c r="D5" s="135" t="s">
        <v>36</v>
      </c>
      <c r="E5" s="135" t="s">
        <v>37</v>
      </c>
      <c r="F5" s="135" t="s">
        <v>38</v>
      </c>
      <c r="G5" s="135" t="s">
        <v>39</v>
      </c>
      <c r="H5" s="135" t="s">
        <v>40</v>
      </c>
      <c r="I5" s="135" t="s">
        <v>41</v>
      </c>
      <c r="J5" s="135" t="s">
        <v>42</v>
      </c>
      <c r="K5" s="135" t="s">
        <v>43</v>
      </c>
      <c r="L5" s="135" t="s">
        <v>44</v>
      </c>
      <c r="M5" s="135" t="s">
        <v>45</v>
      </c>
      <c r="N5" s="135" t="s">
        <v>46</v>
      </c>
      <c r="O5" s="135" t="s">
        <v>47</v>
      </c>
      <c r="P5" s="132" t="s">
        <v>28</v>
      </c>
    </row>
    <row r="6" spans="1:16">
      <c r="A6" s="20"/>
      <c r="B6" s="21" t="s">
        <v>14</v>
      </c>
      <c r="C6" s="21" t="s">
        <v>13</v>
      </c>
      <c r="D6" s="21" t="s">
        <v>12</v>
      </c>
      <c r="E6" s="21" t="s">
        <v>11</v>
      </c>
      <c r="F6" s="21" t="s">
        <v>10</v>
      </c>
      <c r="G6" s="21" t="s">
        <v>9</v>
      </c>
      <c r="H6" s="21" t="s">
        <v>8</v>
      </c>
      <c r="I6" s="21" t="s">
        <v>7</v>
      </c>
      <c r="J6" s="21" t="s">
        <v>6</v>
      </c>
      <c r="K6" s="21" t="s">
        <v>5</v>
      </c>
      <c r="L6" s="21" t="s">
        <v>4</v>
      </c>
      <c r="M6" s="21" t="s">
        <v>3</v>
      </c>
      <c r="N6" s="21" t="s">
        <v>2</v>
      </c>
      <c r="O6" s="21" t="s">
        <v>1</v>
      </c>
      <c r="P6" s="21" t="s">
        <v>0</v>
      </c>
    </row>
    <row r="7" spans="1:16">
      <c r="A7" s="21">
        <v>1</v>
      </c>
      <c r="B7" s="32" t="s">
        <v>48</v>
      </c>
      <c r="C7" s="21"/>
      <c r="D7" s="20"/>
      <c r="E7" s="20"/>
      <c r="F7" s="20"/>
      <c r="G7" s="20"/>
      <c r="H7" s="22"/>
      <c r="I7" s="22"/>
      <c r="J7" s="20"/>
      <c r="K7" s="20"/>
      <c r="L7" s="20"/>
      <c r="M7" s="20"/>
      <c r="N7" s="20"/>
      <c r="O7" s="20"/>
      <c r="P7" s="33"/>
    </row>
    <row r="8" spans="1:16">
      <c r="A8" s="21">
        <f t="shared" ref="A8:A27" si="0">A7+1</f>
        <v>2</v>
      </c>
      <c r="B8" s="34" t="s">
        <v>19</v>
      </c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33"/>
    </row>
    <row r="9" spans="1:16">
      <c r="A9" s="21">
        <f t="shared" si="0"/>
        <v>3</v>
      </c>
      <c r="B9" s="23" t="s">
        <v>49</v>
      </c>
      <c r="C9" s="21" t="s">
        <v>78</v>
      </c>
      <c r="D9" s="45">
        <f>'TY Normalized Usage by Month'!D50</f>
        <v>284675925</v>
      </c>
      <c r="E9" s="45">
        <f>'TY Normalized Usage by Month'!E50</f>
        <v>232597855</v>
      </c>
      <c r="F9" s="45">
        <f>'TY Normalized Usage by Month'!F50</f>
        <v>228752581</v>
      </c>
      <c r="G9" s="45">
        <f>'TY Normalized Usage by Month'!G50</f>
        <v>172322869</v>
      </c>
      <c r="H9" s="45">
        <f>'TY Normalized Usage by Month'!H50</f>
        <v>166632549</v>
      </c>
      <c r="I9" s="45">
        <f>'TY Normalized Usage by Month'!I50</f>
        <v>148170954</v>
      </c>
      <c r="J9" s="45">
        <f>'TY Normalized Usage by Month'!J50</f>
        <v>153360033</v>
      </c>
      <c r="K9" s="45">
        <f>'TY Normalized Usage by Month'!K50</f>
        <v>181322317</v>
      </c>
      <c r="L9" s="45">
        <f>'TY Normalized Usage by Month'!L50</f>
        <v>146560541</v>
      </c>
      <c r="M9" s="45">
        <f>'TY Normalized Usage by Month'!M50</f>
        <v>174054557</v>
      </c>
      <c r="N9" s="45">
        <f>'TY Normalized Usage by Month'!N50</f>
        <v>212665464</v>
      </c>
      <c r="O9" s="45">
        <f>'TY Normalized Usage by Month'!O50</f>
        <v>277362386</v>
      </c>
      <c r="P9" s="35">
        <f>SUM(D9:O9)</f>
        <v>2378478031</v>
      </c>
    </row>
    <row r="10" spans="1:16">
      <c r="A10" s="21">
        <f t="shared" si="0"/>
        <v>4</v>
      </c>
      <c r="B10" s="20" t="s">
        <v>50</v>
      </c>
      <c r="C10" s="36" t="s">
        <v>54</v>
      </c>
      <c r="D10" s="37">
        <f t="shared" ref="D10:O10" si="1">D9/$P9</f>
        <v>0.11968827178122463</v>
      </c>
      <c r="E10" s="37">
        <f t="shared" si="1"/>
        <v>9.7792727941324431E-2</v>
      </c>
      <c r="F10" s="37">
        <f t="shared" si="1"/>
        <v>9.6176032748061149E-2</v>
      </c>
      <c r="G10" s="37">
        <f t="shared" si="1"/>
        <v>7.2450897907831047E-2</v>
      </c>
      <c r="H10" s="37">
        <f t="shared" si="1"/>
        <v>7.0058477239725234E-2</v>
      </c>
      <c r="I10" s="37">
        <f t="shared" si="1"/>
        <v>6.2296540926091069E-2</v>
      </c>
      <c r="J10" s="37">
        <f t="shared" si="1"/>
        <v>6.4478221367267274E-2</v>
      </c>
      <c r="K10" s="37">
        <f t="shared" si="1"/>
        <v>7.6234598191249808E-2</v>
      </c>
      <c r="L10" s="37">
        <f t="shared" si="1"/>
        <v>6.1619463829304548E-2</v>
      </c>
      <c r="M10" s="37">
        <f t="shared" si="1"/>
        <v>7.3178963493230595E-2</v>
      </c>
      <c r="N10" s="37">
        <f t="shared" si="1"/>
        <v>8.9412414673675833E-2</v>
      </c>
      <c r="O10" s="37">
        <f t="shared" si="1"/>
        <v>0.1166133899010144</v>
      </c>
      <c r="P10" s="37">
        <f>SUM(D10:O10)</f>
        <v>1</v>
      </c>
    </row>
    <row r="11" spans="1:16">
      <c r="A11" s="21"/>
      <c r="B11" s="20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>
      <c r="A12" s="21">
        <v>5</v>
      </c>
      <c r="B12" s="34" t="s">
        <v>51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>
      <c r="A13" s="21">
        <v>6</v>
      </c>
      <c r="B13" s="23" t="s">
        <v>49</v>
      </c>
      <c r="C13" s="21" t="s">
        <v>78</v>
      </c>
      <c r="D13" s="45">
        <f>'TY Normalized Usage by Month'!D53</f>
        <v>174546983</v>
      </c>
      <c r="E13" s="45">
        <f>'TY Normalized Usage by Month'!E53</f>
        <v>177500854</v>
      </c>
      <c r="F13" s="45">
        <f>'TY Normalized Usage by Month'!F53</f>
        <v>166289029</v>
      </c>
      <c r="G13" s="45">
        <f>'TY Normalized Usage by Month'!G53</f>
        <v>165417455</v>
      </c>
      <c r="H13" s="45">
        <f>'TY Normalized Usage by Month'!H53</f>
        <v>178108889</v>
      </c>
      <c r="I13" s="45">
        <f>'TY Normalized Usage by Month'!I53</f>
        <v>185503197</v>
      </c>
      <c r="J13" s="45">
        <f>'TY Normalized Usage by Month'!J53</f>
        <v>200737081</v>
      </c>
      <c r="K13" s="45">
        <f>'TY Normalized Usage by Month'!K53</f>
        <v>187588012</v>
      </c>
      <c r="L13" s="45">
        <f>'TY Normalized Usage by Month'!L53</f>
        <v>179420897</v>
      </c>
      <c r="M13" s="45">
        <f>'TY Normalized Usage by Month'!M53</f>
        <v>183203251</v>
      </c>
      <c r="N13" s="45">
        <f>'TY Normalized Usage by Month'!N53</f>
        <v>168530619</v>
      </c>
      <c r="O13" s="45">
        <f>'TY Normalized Usage by Month'!O53</f>
        <v>178010284</v>
      </c>
      <c r="P13" s="35">
        <f>SUM(D13:O13)</f>
        <v>2144856551</v>
      </c>
    </row>
    <row r="14" spans="1:16">
      <c r="A14" s="21">
        <v>7</v>
      </c>
      <c r="B14" s="20" t="s">
        <v>50</v>
      </c>
      <c r="C14" s="36" t="s">
        <v>54</v>
      </c>
      <c r="D14" s="40">
        <f t="shared" ref="D14:O14" si="2">D13/$P13</f>
        <v>8.1379327171609991E-2</v>
      </c>
      <c r="E14" s="40">
        <f t="shared" si="2"/>
        <v>8.2756515309727122E-2</v>
      </c>
      <c r="F14" s="40">
        <f t="shared" si="2"/>
        <v>7.7529207686393195E-2</v>
      </c>
      <c r="G14" s="40">
        <f t="shared" si="2"/>
        <v>7.7122852305846354E-2</v>
      </c>
      <c r="H14" s="40">
        <f t="shared" si="2"/>
        <v>8.3040000468544151E-2</v>
      </c>
      <c r="I14" s="40">
        <f t="shared" si="2"/>
        <v>8.6487460857702828E-2</v>
      </c>
      <c r="J14" s="40">
        <f t="shared" si="2"/>
        <v>9.3589979668528431E-2</v>
      </c>
      <c r="K14" s="40">
        <f t="shared" si="2"/>
        <v>8.7459467586557496E-2</v>
      </c>
      <c r="L14" s="40">
        <f t="shared" si="2"/>
        <v>8.3651700117822941E-2</v>
      </c>
      <c r="M14" s="40">
        <f t="shared" si="2"/>
        <v>8.5415153248633274E-2</v>
      </c>
      <c r="N14" s="40">
        <f t="shared" si="2"/>
        <v>7.8574307881534411E-2</v>
      </c>
      <c r="O14" s="40">
        <f t="shared" si="2"/>
        <v>8.299402769709982E-2</v>
      </c>
      <c r="P14" s="40">
        <f>SUM(D14:O14)</f>
        <v>1</v>
      </c>
    </row>
    <row r="15" spans="1:16">
      <c r="A15" s="21"/>
      <c r="B15" s="20"/>
      <c r="C15" s="41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>
      <c r="A16" s="21"/>
      <c r="B16" s="34"/>
      <c r="C16" s="21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33"/>
    </row>
    <row r="17" spans="1:16">
      <c r="A17" s="21"/>
      <c r="B17" s="23"/>
      <c r="C17" s="21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35"/>
    </row>
    <row r="18" spans="1:16">
      <c r="A18" s="21"/>
      <c r="B18" s="20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>
      <c r="A19" s="21"/>
      <c r="B19" s="20"/>
      <c r="C19" s="21"/>
      <c r="D19" s="40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16">
      <c r="A20" s="21">
        <v>8</v>
      </c>
      <c r="B20" s="32" t="s">
        <v>75</v>
      </c>
      <c r="C20" s="21"/>
      <c r="D20" s="40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>
      <c r="A21" s="21">
        <f t="shared" si="0"/>
        <v>9</v>
      </c>
      <c r="B21" s="34" t="s">
        <v>19</v>
      </c>
      <c r="C21" s="21"/>
      <c r="D21" s="4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>
      <c r="A22" s="21">
        <f t="shared" si="0"/>
        <v>10</v>
      </c>
      <c r="B22" s="20" t="s">
        <v>178</v>
      </c>
      <c r="C22" s="21" t="s">
        <v>179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42">
        <f>'Attachment 4, Page 2'!D14</f>
        <v>737.94</v>
      </c>
    </row>
    <row r="23" spans="1:16">
      <c r="A23" s="21">
        <f t="shared" si="0"/>
        <v>11</v>
      </c>
      <c r="B23" s="20" t="s">
        <v>180</v>
      </c>
      <c r="C23" s="21" t="str">
        <f>"("&amp;A$10&amp;") x ("&amp;A22&amp;")"</f>
        <v>(4) x (10)</v>
      </c>
      <c r="D23" s="43">
        <f t="shared" ref="D23:O23" si="3">$P22*D$10</f>
        <v>88.322763278236906</v>
      </c>
      <c r="E23" s="43">
        <f t="shared" si="3"/>
        <v>72.16516565702095</v>
      </c>
      <c r="F23" s="43">
        <f t="shared" si="3"/>
        <v>70.972141606104245</v>
      </c>
      <c r="G23" s="43">
        <f t="shared" si="3"/>
        <v>53.464415602104843</v>
      </c>
      <c r="H23" s="43">
        <f t="shared" si="3"/>
        <v>51.698952694282845</v>
      </c>
      <c r="I23" s="43">
        <f t="shared" si="3"/>
        <v>45.971109410999645</v>
      </c>
      <c r="J23" s="43">
        <f t="shared" si="3"/>
        <v>47.581058675761213</v>
      </c>
      <c r="K23" s="43">
        <f t="shared" si="3"/>
        <v>56.256559389250889</v>
      </c>
      <c r="L23" s="43">
        <f t="shared" si="3"/>
        <v>45.471467138196999</v>
      </c>
      <c r="M23" s="43">
        <f t="shared" si="3"/>
        <v>54.001684320194592</v>
      </c>
      <c r="N23" s="43">
        <f t="shared" si="3"/>
        <v>65.980997284292343</v>
      </c>
      <c r="O23" s="43">
        <f t="shared" si="3"/>
        <v>86.053684943554572</v>
      </c>
      <c r="P23" s="42">
        <f>SUM(D23:O23)</f>
        <v>737.94</v>
      </c>
    </row>
    <row r="24" spans="1:16">
      <c r="A24" s="21"/>
      <c r="B24" s="20"/>
      <c r="C24" s="21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2"/>
    </row>
    <row r="25" spans="1:16">
      <c r="A25" s="21">
        <f>A23+1</f>
        <v>12</v>
      </c>
      <c r="B25" s="34" t="s">
        <v>51</v>
      </c>
      <c r="C25" s="44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42"/>
    </row>
    <row r="26" spans="1:16">
      <c r="A26" s="21">
        <f t="shared" si="0"/>
        <v>13</v>
      </c>
      <c r="B26" s="20" t="s">
        <v>178</v>
      </c>
      <c r="C26" s="21" t="s">
        <v>179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42">
        <f>'Attachment 4, Page 2'!E14</f>
        <v>4454.59</v>
      </c>
    </row>
    <row r="27" spans="1:16">
      <c r="A27" s="21">
        <f t="shared" si="0"/>
        <v>14</v>
      </c>
      <c r="B27" s="20" t="s">
        <v>180</v>
      </c>
      <c r="C27" s="21" t="str">
        <f>"("&amp;A$14&amp;") x ("&amp;A26&amp;")"</f>
        <v>(7) x (13)</v>
      </c>
      <c r="D27" s="43">
        <f t="shared" ref="D27:O27" si="4">$P26*D$14</f>
        <v>362.51153702538215</v>
      </c>
      <c r="E27" s="43">
        <f t="shared" si="4"/>
        <v>368.64634553355734</v>
      </c>
      <c r="F27" s="43">
        <f t="shared" si="4"/>
        <v>345.3608332677303</v>
      </c>
      <c r="G27" s="43">
        <f t="shared" si="4"/>
        <v>343.55068665310012</v>
      </c>
      <c r="H27" s="43">
        <f t="shared" si="4"/>
        <v>369.90915568717207</v>
      </c>
      <c r="I27" s="43">
        <f t="shared" si="4"/>
        <v>385.26617826211447</v>
      </c>
      <c r="J27" s="43">
        <f t="shared" si="4"/>
        <v>416.90498753163007</v>
      </c>
      <c r="K27" s="43">
        <f t="shared" si="4"/>
        <v>389.59606971640318</v>
      </c>
      <c r="L27" s="43">
        <f t="shared" si="4"/>
        <v>372.63402682785289</v>
      </c>
      <c r="M27" s="43">
        <f t="shared" si="4"/>
        <v>380.4894875098293</v>
      </c>
      <c r="N27" s="43">
        <f t="shared" si="4"/>
        <v>350.01632614600436</v>
      </c>
      <c r="O27" s="43">
        <f t="shared" si="4"/>
        <v>369.7043658392239</v>
      </c>
      <c r="P27" s="42">
        <f>SUM(D27:O27)</f>
        <v>4454.59</v>
      </c>
    </row>
    <row r="28" spans="1:16">
      <c r="A28" s="21"/>
      <c r="B28" s="20"/>
      <c r="C28" s="21"/>
      <c r="D28" s="43"/>
      <c r="E28" s="43"/>
      <c r="F28" s="43"/>
      <c r="G28" s="43"/>
      <c r="I28" s="43"/>
      <c r="J28" s="43"/>
      <c r="K28" s="43"/>
      <c r="L28" s="43"/>
      <c r="M28" s="43"/>
      <c r="N28" s="43"/>
      <c r="O28" s="43"/>
      <c r="P28" s="42"/>
    </row>
    <row r="29" spans="1:16">
      <c r="A29" s="21"/>
      <c r="B29" s="34"/>
      <c r="C29" s="44"/>
      <c r="D29" s="20"/>
      <c r="E29" s="20"/>
      <c r="F29" s="20"/>
      <c r="G29" s="20"/>
      <c r="H29" s="20"/>
      <c r="I29" s="43"/>
      <c r="J29" s="20"/>
      <c r="K29" s="43"/>
      <c r="L29" s="20"/>
      <c r="M29" s="20"/>
      <c r="N29" s="20"/>
      <c r="O29" s="20"/>
      <c r="P29" s="42"/>
    </row>
    <row r="30" spans="1:16">
      <c r="A30" s="21"/>
      <c r="B30" s="20"/>
      <c r="C30" s="21"/>
      <c r="D30" s="20"/>
      <c r="E30" s="20"/>
      <c r="F30" s="20"/>
      <c r="G30" s="20"/>
      <c r="H30" s="20"/>
      <c r="I30" s="43"/>
      <c r="J30" s="20"/>
      <c r="K30" s="43"/>
      <c r="L30" s="20"/>
      <c r="M30" s="20"/>
      <c r="N30" s="20"/>
      <c r="O30" s="20"/>
      <c r="P30" s="42"/>
    </row>
    <row r="31" spans="1:16">
      <c r="A31" s="21"/>
      <c r="B31" s="20"/>
      <c r="C31" s="21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2"/>
    </row>
    <row r="32" spans="1:16">
      <c r="A32" s="21"/>
      <c r="B32" s="20"/>
      <c r="C32" s="44"/>
      <c r="D32" s="21"/>
      <c r="E32" s="21"/>
      <c r="F32" s="21"/>
      <c r="G32" s="21"/>
      <c r="H32" s="20"/>
      <c r="I32" s="43"/>
      <c r="J32" s="20"/>
      <c r="K32" s="43"/>
      <c r="L32" s="20"/>
      <c r="M32" s="20"/>
      <c r="N32" s="20"/>
      <c r="O32" s="20"/>
      <c r="P32" s="42"/>
    </row>
    <row r="33" spans="1:16">
      <c r="A33" s="21"/>
      <c r="B33" s="23" t="s">
        <v>55</v>
      </c>
      <c r="C33" s="21"/>
      <c r="D33" s="21"/>
      <c r="E33" s="21"/>
      <c r="F33" s="21"/>
      <c r="G33" s="21"/>
      <c r="H33" s="20"/>
      <c r="I33" s="43"/>
      <c r="J33" s="20"/>
      <c r="K33" s="43"/>
      <c r="L33" s="20"/>
      <c r="M33" s="20"/>
      <c r="N33" s="20"/>
      <c r="O33" s="20"/>
      <c r="P33" s="20"/>
    </row>
    <row r="34" spans="1:16">
      <c r="I34" s="43"/>
    </row>
    <row r="35" spans="1:16">
      <c r="H35" s="43"/>
    </row>
  </sheetData>
  <mergeCells count="4">
    <mergeCell ref="A1:P1"/>
    <mergeCell ref="A2:P2"/>
    <mergeCell ref="A3:P3"/>
    <mergeCell ref="A4:P4"/>
  </mergeCells>
  <pageMargins left="0.6" right="0.6" top="1.07" bottom="0.84099999999999997" header="0.3" footer="0.6"/>
  <pageSetup scale="58" orientation="landscape" r:id="rId1"/>
  <headerFooter scaleWithDoc="0">
    <oddHeader>&amp;CUE-150204 Final Decoupling Base</oddHeader>
    <oddFooter>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.109375" defaultRowHeight="14.4"/>
  <cols>
    <col min="1" max="16384" width="9.109375" style="215"/>
  </cols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T71"/>
  <sheetViews>
    <sheetView topLeftCell="F43" workbookViewId="0">
      <selection activeCell="N69" sqref="N69"/>
    </sheetView>
  </sheetViews>
  <sheetFormatPr defaultRowHeight="14.4"/>
  <cols>
    <col min="2" max="2" width="30.6640625" customWidth="1"/>
    <col min="3" max="3" width="13.5546875" customWidth="1"/>
    <col min="4" max="4" width="11.6640625" customWidth="1"/>
    <col min="5" max="5" width="12.5546875" customWidth="1"/>
    <col min="6" max="6" width="14.33203125" customWidth="1"/>
    <col min="7" max="7" width="14.5546875" customWidth="1"/>
    <col min="8" max="8" width="14" customWidth="1"/>
    <col min="9" max="9" width="14.33203125" customWidth="1"/>
    <col min="10" max="10" width="14.44140625" customWidth="1"/>
    <col min="11" max="12" width="13.109375" customWidth="1"/>
    <col min="13" max="13" width="13.6640625" customWidth="1"/>
    <col min="14" max="14" width="14.109375" customWidth="1"/>
    <col min="15" max="15" width="15" customWidth="1"/>
    <col min="16" max="16" width="15" bestFit="1" customWidth="1"/>
    <col min="17" max="17" width="14.5546875" customWidth="1"/>
    <col min="18" max="18" width="13.5546875" customWidth="1"/>
    <col min="19" max="19" width="13.44140625" hidden="1" customWidth="1"/>
    <col min="20" max="20" width="11.33203125" hidden="1" customWidth="1"/>
  </cols>
  <sheetData>
    <row r="1" spans="1:20" ht="15.6">
      <c r="A1" s="229" t="s">
        <v>20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0"/>
      <c r="S1" s="58"/>
      <c r="T1" s="58"/>
    </row>
    <row r="2" spans="1:20" ht="15.6">
      <c r="A2" s="229" t="s">
        <v>198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0"/>
      <c r="S2" s="58"/>
      <c r="T2" s="58"/>
    </row>
    <row r="3" spans="1:20" ht="15.6">
      <c r="A3" s="230" t="s">
        <v>163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0"/>
      <c r="S3" s="58"/>
      <c r="T3" s="58"/>
    </row>
    <row r="4" spans="1:20" ht="15.6" hidden="1">
      <c r="A4" s="59"/>
      <c r="B4" s="60"/>
      <c r="C4" s="60"/>
      <c r="D4" s="60"/>
      <c r="E4" s="60"/>
      <c r="F4" s="61" t="str">
        <f>TEXT(F7,"YYYYMM")</f>
        <v>201601</v>
      </c>
      <c r="G4" s="61">
        <f>F4+1</f>
        <v>201602</v>
      </c>
      <c r="H4" s="61">
        <f t="shared" ref="H4:Q4" si="0">G4+1</f>
        <v>201603</v>
      </c>
      <c r="I4" s="61">
        <f t="shared" si="0"/>
        <v>201604</v>
      </c>
      <c r="J4" s="61">
        <f t="shared" si="0"/>
        <v>201605</v>
      </c>
      <c r="K4" s="61">
        <f t="shared" si="0"/>
        <v>201606</v>
      </c>
      <c r="L4" s="61">
        <f t="shared" si="0"/>
        <v>201607</v>
      </c>
      <c r="M4" s="61">
        <f t="shared" si="0"/>
        <v>201608</v>
      </c>
      <c r="N4" s="61">
        <f t="shared" si="0"/>
        <v>201609</v>
      </c>
      <c r="O4" s="61">
        <f t="shared" si="0"/>
        <v>201610</v>
      </c>
      <c r="P4" s="61">
        <f t="shared" si="0"/>
        <v>201611</v>
      </c>
      <c r="Q4" s="61">
        <f t="shared" si="0"/>
        <v>201612</v>
      </c>
      <c r="R4" s="20"/>
      <c r="S4" s="58"/>
      <c r="T4" s="58"/>
    </row>
    <row r="5" spans="1:20">
      <c r="A5" s="21"/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20"/>
      <c r="S5" s="58"/>
      <c r="T5" s="58"/>
    </row>
    <row r="6" spans="1:20">
      <c r="A6" s="20"/>
      <c r="B6" s="20"/>
      <c r="C6" s="20"/>
      <c r="D6" s="110">
        <v>0.32258064516129031</v>
      </c>
      <c r="E6" s="110">
        <f>21/31</f>
        <v>0.67741935483870963</v>
      </c>
      <c r="F6" s="110" t="s">
        <v>166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58"/>
      <c r="T6" s="58"/>
    </row>
    <row r="7" spans="1:20">
      <c r="A7" s="64" t="s">
        <v>17</v>
      </c>
      <c r="B7" s="65"/>
      <c r="C7" s="66" t="s">
        <v>16</v>
      </c>
      <c r="D7" s="66" t="s">
        <v>164</v>
      </c>
      <c r="E7" s="66" t="s">
        <v>165</v>
      </c>
      <c r="F7" s="111">
        <v>42370</v>
      </c>
      <c r="G7" s="67">
        <f>EDATE(F7,1)</f>
        <v>42401</v>
      </c>
      <c r="H7" s="67">
        <f t="shared" ref="H7:Q7" si="1">EDATE(G7,1)</f>
        <v>42430</v>
      </c>
      <c r="I7" s="67">
        <f t="shared" si="1"/>
        <v>42461</v>
      </c>
      <c r="J7" s="67">
        <f t="shared" si="1"/>
        <v>42491</v>
      </c>
      <c r="K7" s="67">
        <f t="shared" si="1"/>
        <v>42522</v>
      </c>
      <c r="L7" s="67">
        <f t="shared" si="1"/>
        <v>42552</v>
      </c>
      <c r="M7" s="67">
        <f t="shared" si="1"/>
        <v>42583</v>
      </c>
      <c r="N7" s="67">
        <f t="shared" si="1"/>
        <v>42614</v>
      </c>
      <c r="O7" s="67">
        <f t="shared" si="1"/>
        <v>42644</v>
      </c>
      <c r="P7" s="67">
        <f t="shared" si="1"/>
        <v>42675</v>
      </c>
      <c r="Q7" s="67">
        <f t="shared" si="1"/>
        <v>42705</v>
      </c>
      <c r="R7" s="67" t="s">
        <v>15</v>
      </c>
      <c r="S7" s="58"/>
      <c r="T7" s="58"/>
    </row>
    <row r="8" spans="1:20">
      <c r="A8" s="21"/>
      <c r="B8" s="21" t="s">
        <v>14</v>
      </c>
      <c r="C8" s="21" t="s">
        <v>13</v>
      </c>
      <c r="D8" s="21"/>
      <c r="E8" s="21"/>
      <c r="F8" s="21" t="s">
        <v>12</v>
      </c>
      <c r="G8" s="21" t="s">
        <v>11</v>
      </c>
      <c r="H8" s="21" t="s">
        <v>10</v>
      </c>
      <c r="I8" s="21" t="s">
        <v>9</v>
      </c>
      <c r="J8" s="21" t="s">
        <v>8</v>
      </c>
      <c r="K8" s="21" t="s">
        <v>7</v>
      </c>
      <c r="L8" s="21" t="s">
        <v>6</v>
      </c>
      <c r="M8" s="21" t="s">
        <v>5</v>
      </c>
      <c r="N8" s="21" t="s">
        <v>4</v>
      </c>
      <c r="O8" s="21" t="s">
        <v>3</v>
      </c>
      <c r="P8" s="21" t="s">
        <v>2</v>
      </c>
      <c r="Q8" s="21" t="s">
        <v>1</v>
      </c>
      <c r="R8" s="21" t="s">
        <v>0</v>
      </c>
      <c r="S8" s="58"/>
      <c r="T8" s="58"/>
    </row>
    <row r="9" spans="1:20" hidden="1">
      <c r="A9" s="68" t="s">
        <v>120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58"/>
      <c r="T9" s="58"/>
    </row>
    <row r="10" spans="1:20" hidden="1">
      <c r="A10" s="58"/>
      <c r="B10" s="69" t="s">
        <v>121</v>
      </c>
      <c r="C10" s="58" t="s">
        <v>122</v>
      </c>
      <c r="D10" s="58"/>
      <c r="E10" s="58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1"/>
      <c r="S10" s="58"/>
      <c r="T10" s="58"/>
    </row>
    <row r="11" spans="1:20" hidden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58"/>
      <c r="T11" s="58"/>
    </row>
    <row r="12" spans="1:20">
      <c r="A12" s="21"/>
      <c r="B12" s="72" t="s">
        <v>123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0"/>
      <c r="S12" s="58"/>
      <c r="T12" s="58"/>
    </row>
    <row r="13" spans="1:20">
      <c r="A13" s="21">
        <v>1</v>
      </c>
      <c r="B13" s="20" t="s">
        <v>124</v>
      </c>
      <c r="C13" s="21" t="s">
        <v>125</v>
      </c>
      <c r="D13" s="112">
        <f>$F13*D$6</f>
        <v>67166.774193548379</v>
      </c>
      <c r="E13" s="112">
        <f>$F13*E$6</f>
        <v>141050.22580645161</v>
      </c>
      <c r="F13" s="160">
        <f>'Jan Base Rate Revenue'!$C$20</f>
        <v>208217</v>
      </c>
      <c r="G13" s="160">
        <f>'Feb Base Rate Revenue'!$C$20</f>
        <v>210418</v>
      </c>
      <c r="H13" s="160">
        <f>'Mar Base Rate Revenue'!C20</f>
        <v>209750</v>
      </c>
      <c r="I13" s="160">
        <f>'Apr Base Rate Revenue'!C20</f>
        <v>209405</v>
      </c>
      <c r="J13" s="160">
        <f>'May Base Rate Revenue'!C20</f>
        <v>209004</v>
      </c>
      <c r="K13" s="160">
        <f>'June Base Rate Revenue'!C20</f>
        <v>208965</v>
      </c>
      <c r="L13" s="160">
        <f>'July Base Rate Revenue'!C20</f>
        <v>209204</v>
      </c>
      <c r="M13" s="160">
        <f>'August Base Rate Revenue'!$C20</f>
        <v>209512</v>
      </c>
      <c r="N13" s="160">
        <f>'September Base Rate Revenue'!$C20</f>
        <v>210314</v>
      </c>
      <c r="O13" s="160">
        <f>'October Base Rate Revenue'!$C20</f>
        <v>210674</v>
      </c>
      <c r="P13" s="160">
        <f>'November Base Rate Revenue'!$C19</f>
        <v>211346</v>
      </c>
      <c r="Q13" s="160">
        <f>'December Base Rate Revenue'!$C19</f>
        <v>211562</v>
      </c>
      <c r="R13" s="106">
        <f>SUM(F13:Q13)</f>
        <v>2518371</v>
      </c>
      <c r="S13" s="73">
        <f>AVERAGE(F13:Q13)</f>
        <v>209864.25</v>
      </c>
      <c r="T13" s="231" t="s">
        <v>126</v>
      </c>
    </row>
    <row r="14" spans="1:20" ht="26.4">
      <c r="A14" s="74">
        <f t="shared" ref="A14:A44" si="2">A13+1</f>
        <v>2</v>
      </c>
      <c r="B14" s="156" t="s">
        <v>127</v>
      </c>
      <c r="C14" s="156" t="s">
        <v>200</v>
      </c>
      <c r="D14" s="157">
        <v>78.809318650824423</v>
      </c>
      <c r="E14" s="157">
        <f>'Attachment 4, Page 3'!D23</f>
        <v>88.322763278236906</v>
      </c>
      <c r="F14" s="157">
        <f>$D$14*$D$6+$E$14*$E$6</f>
        <v>85.253910172619968</v>
      </c>
      <c r="G14" s="157">
        <f>'Attachment 4, Page 3'!E23</f>
        <v>72.16516565702095</v>
      </c>
      <c r="H14" s="157">
        <f>'Attachment 4, Page 3'!F23</f>
        <v>70.972141606104245</v>
      </c>
      <c r="I14" s="157">
        <f>'Attachment 4, Page 3'!G23</f>
        <v>53.464415602104843</v>
      </c>
      <c r="J14" s="157">
        <f>'Attachment 4, Page 3'!H23</f>
        <v>51.698952694282845</v>
      </c>
      <c r="K14" s="157">
        <f>'Attachment 4, Page 3'!I23</f>
        <v>45.971109410999645</v>
      </c>
      <c r="L14" s="157">
        <f>'Attachment 4, Page 3'!J23</f>
        <v>47.581058675761213</v>
      </c>
      <c r="M14" s="157">
        <f>'Attachment 4, Page 3'!K23</f>
        <v>56.256559389250889</v>
      </c>
      <c r="N14" s="157">
        <f>'Attachment 4, Page 3'!L23</f>
        <v>45.471467138196999</v>
      </c>
      <c r="O14" s="157">
        <f>'Attachment 4, Page 3'!M23</f>
        <v>54.001684320194592</v>
      </c>
      <c r="P14" s="157">
        <f>'Attachment 4, Page 3'!N23</f>
        <v>65.980997284292343</v>
      </c>
      <c r="Q14" s="157">
        <f>'Attachment 4, Page 3'!O23</f>
        <v>86.053684943554572</v>
      </c>
      <c r="R14" s="75">
        <f>SUM(F14:Q14)</f>
        <v>734.87114689438317</v>
      </c>
      <c r="S14" s="76">
        <f>SUM(F14:Q14)</f>
        <v>734.87114689438317</v>
      </c>
      <c r="T14" s="231"/>
    </row>
    <row r="15" spans="1:20">
      <c r="A15" s="21">
        <f t="shared" si="2"/>
        <v>3</v>
      </c>
      <c r="B15" s="20" t="s">
        <v>61</v>
      </c>
      <c r="C15" s="21" t="str">
        <f>"("&amp;A13&amp;") x ("&amp;A14&amp;")"</f>
        <v>(1) x (2)</v>
      </c>
      <c r="D15" s="77">
        <f t="shared" ref="D15" si="3">D13*D14</f>
        <v>5293367.7101673251</v>
      </c>
      <c r="E15" s="77">
        <f>E13*E14</f>
        <v>12457945.704245087</v>
      </c>
      <c r="F15" s="77">
        <f>F13*F14</f>
        <v>17751313.414412413</v>
      </c>
      <c r="G15" s="77">
        <f t="shared" ref="G15:Q15" si="4">G13*G14</f>
        <v>15184849.827219034</v>
      </c>
      <c r="H15" s="77">
        <f t="shared" si="4"/>
        <v>14886406.701880366</v>
      </c>
      <c r="I15" s="77">
        <f t="shared" si="4"/>
        <v>11195715.949158765</v>
      </c>
      <c r="J15" s="77">
        <f t="shared" si="4"/>
        <v>10805287.908915892</v>
      </c>
      <c r="K15" s="77">
        <f t="shared" si="4"/>
        <v>9606352.8780695405</v>
      </c>
      <c r="L15" s="77">
        <f t="shared" si="4"/>
        <v>9954147.799203949</v>
      </c>
      <c r="M15" s="77">
        <f t="shared" si="4"/>
        <v>11786424.270760732</v>
      </c>
      <c r="N15" s="77">
        <f t="shared" si="4"/>
        <v>9563286.1397027634</v>
      </c>
      <c r="O15" s="77">
        <f t="shared" si="4"/>
        <v>11376750.842472676</v>
      </c>
      <c r="P15" s="77">
        <f t="shared" si="4"/>
        <v>13944819.85204605</v>
      </c>
      <c r="Q15" s="77">
        <f t="shared" si="4"/>
        <v>18205689.694028292</v>
      </c>
      <c r="R15" s="78">
        <f>SUM(F15:Q15)</f>
        <v>154261045.27787048</v>
      </c>
      <c r="S15" s="77">
        <f>S13*S14</f>
        <v>154223182.08962956</v>
      </c>
      <c r="T15" s="79">
        <f>S15-R15</f>
        <v>-37863.188240915537</v>
      </c>
    </row>
    <row r="16" spans="1:20">
      <c r="A16" s="21"/>
      <c r="B16" s="20"/>
      <c r="C16" s="21"/>
      <c r="D16" s="21"/>
      <c r="E16" s="21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20"/>
      <c r="S16" s="58"/>
      <c r="T16" s="58"/>
    </row>
    <row r="17" spans="1:20">
      <c r="A17" s="21">
        <v>4</v>
      </c>
      <c r="B17" s="20" t="s">
        <v>128</v>
      </c>
      <c r="C17" s="21" t="s">
        <v>125</v>
      </c>
      <c r="D17" s="77">
        <f t="shared" ref="D17:E19" si="5">$F17*D$6</f>
        <v>8069976.6002741931</v>
      </c>
      <c r="E17" s="77">
        <f t="shared" si="5"/>
        <v>16946950.860575806</v>
      </c>
      <c r="F17" s="161">
        <f>'Jan Base Rate Revenue'!$I$41</f>
        <v>25016927.46085</v>
      </c>
      <c r="G17" s="161">
        <f>'Feb Base Rate Revenue'!$I$41</f>
        <v>18682933.729059998</v>
      </c>
      <c r="H17" s="161">
        <f>'Mar Base Rate Revenue'!I41</f>
        <v>17505110.81546</v>
      </c>
      <c r="I17" s="161">
        <f>'Apr Base Rate Revenue'!I41</f>
        <v>13895472.85121</v>
      </c>
      <c r="J17" s="161">
        <f>'May Base Rate Revenue'!I41</f>
        <v>12707668.140389999</v>
      </c>
      <c r="K17" s="161">
        <f>'June Base Rate Revenue'!I41</f>
        <v>13822016.88274</v>
      </c>
      <c r="L17" s="161">
        <f>'July Base Rate Revenue'!I41</f>
        <v>15745170.28418</v>
      </c>
      <c r="M17" s="161">
        <f>'August Base Rate Revenue'!$I41</f>
        <v>16208772.710109999</v>
      </c>
      <c r="N17" s="161">
        <f>'September Base Rate Revenue'!$I41</f>
        <v>13825249.57612</v>
      </c>
      <c r="O17" s="161">
        <f>'October Base Rate Revenue'!$I41</f>
        <v>13859174.32642</v>
      </c>
      <c r="P17" s="161">
        <f>'November Base Rate Revenue'!$I39</f>
        <v>17109790.395770002</v>
      </c>
      <c r="Q17" s="161">
        <f>'December Base Rate Revenue'!$I39</f>
        <v>25244722.10193</v>
      </c>
      <c r="R17" s="107">
        <f>SUM(F17:Q17)</f>
        <v>203623009.27423999</v>
      </c>
      <c r="S17" s="79"/>
      <c r="T17" s="58"/>
    </row>
    <row r="18" spans="1:20">
      <c r="A18" s="21">
        <v>5</v>
      </c>
      <c r="B18" s="20" t="s">
        <v>129</v>
      </c>
      <c r="C18" s="21" t="s">
        <v>125</v>
      </c>
      <c r="D18" s="77">
        <f t="shared" si="5"/>
        <v>582373.38709677418</v>
      </c>
      <c r="E18" s="77">
        <f t="shared" si="5"/>
        <v>1222984.1129032257</v>
      </c>
      <c r="F18" s="161">
        <f>'Jan Base Rate Revenue'!$C$41</f>
        <v>1805357.5</v>
      </c>
      <c r="G18" s="161">
        <f>'Feb Base Rate Revenue'!$C$41</f>
        <v>1824049</v>
      </c>
      <c r="H18" s="161">
        <f>'Mar Base Rate Revenue'!C41</f>
        <v>1818744.5</v>
      </c>
      <c r="I18" s="161">
        <f>'Apr Base Rate Revenue'!C41</f>
        <v>1824227.5</v>
      </c>
      <c r="J18" s="161">
        <f>'May Base Rate Revenue'!C41</f>
        <v>1831180.5</v>
      </c>
      <c r="K18" s="161">
        <f>'June Base Rate Revenue'!C41</f>
        <v>1838974</v>
      </c>
      <c r="L18" s="161">
        <f>'July Base Rate Revenue'!C41</f>
        <v>1833280</v>
      </c>
      <c r="M18" s="161">
        <f>'August Base Rate Revenue'!$C41</f>
        <v>1848333.5</v>
      </c>
      <c r="N18" s="161">
        <f>'September Base Rate Revenue'!$C41</f>
        <v>1838516</v>
      </c>
      <c r="O18" s="161">
        <f>'October Base Rate Revenue'!$C41</f>
        <v>1835028.5</v>
      </c>
      <c r="P18" s="161">
        <f>'November Base Rate Revenue'!$C39</f>
        <v>1834654.5</v>
      </c>
      <c r="Q18" s="161">
        <f>'December Base Rate Revenue'!$C39</f>
        <v>1836303.5</v>
      </c>
      <c r="R18" s="107">
        <f>SUM(F18:Q18)</f>
        <v>21968649</v>
      </c>
      <c r="S18" s="79"/>
      <c r="T18" s="58"/>
    </row>
    <row r="19" spans="1:20">
      <c r="A19" s="21">
        <v>6</v>
      </c>
      <c r="B19" s="80" t="s">
        <v>250</v>
      </c>
      <c r="C19" s="21" t="s">
        <v>125</v>
      </c>
      <c r="D19" s="81">
        <f t="shared" si="5"/>
        <v>88782350.322580636</v>
      </c>
      <c r="E19" s="81">
        <f t="shared" si="5"/>
        <v>186442935.67741933</v>
      </c>
      <c r="F19" s="162">
        <f>'Jan Base Rate Revenue'!$I$20</f>
        <v>275225286</v>
      </c>
      <c r="G19" s="162">
        <f>'Feb Base Rate Revenue'!$I$20</f>
        <v>209519142</v>
      </c>
      <c r="H19" s="162">
        <f>'Mar Base Rate Revenue'!I20</f>
        <v>198506123</v>
      </c>
      <c r="I19" s="162">
        <f>'Apr Base Rate Revenue'!I20</f>
        <v>156664757</v>
      </c>
      <c r="J19" s="162">
        <f>'May Base Rate Revenue'!I20</f>
        <v>142430315</v>
      </c>
      <c r="K19" s="162">
        <f>'June Base Rate Revenue'!I20</f>
        <v>156502975</v>
      </c>
      <c r="L19" s="162">
        <f>'July Base Rate Revenue'!I20</f>
        <v>178634451</v>
      </c>
      <c r="M19" s="162">
        <f>'August Base Rate Revenue'!$I20</f>
        <v>181567778</v>
      </c>
      <c r="N19" s="162">
        <f>'September Base Rate Revenue'!$I20</f>
        <v>154183097</v>
      </c>
      <c r="O19" s="162">
        <f>'October Base Rate Revenue'!$I20</f>
        <v>157178161</v>
      </c>
      <c r="P19" s="162">
        <f>'November Base Rate Revenue'!$I19</f>
        <v>193299820</v>
      </c>
      <c r="Q19" s="162">
        <f>'December Base Rate Revenue'!$I19</f>
        <v>284514826</v>
      </c>
      <c r="R19" s="108">
        <f>SUM(F19:Q19)</f>
        <v>2288226731</v>
      </c>
      <c r="S19" s="82"/>
      <c r="T19" s="83"/>
    </row>
    <row r="20" spans="1:20" ht="27">
      <c r="A20" s="21">
        <v>7</v>
      </c>
      <c r="B20" s="92" t="s">
        <v>130</v>
      </c>
      <c r="C20" s="158" t="s">
        <v>177</v>
      </c>
      <c r="D20" s="159">
        <v>2.1080000000000002E-2</v>
      </c>
      <c r="E20" s="159">
        <f>'Attachment 4, Page 1'!$E$27</f>
        <v>1.6410000000000001E-2</v>
      </c>
      <c r="F20" s="159">
        <f>$D$20*$D$6+$E$20*$E$6</f>
        <v>1.7916451612903228E-2</v>
      </c>
      <c r="G20" s="159">
        <f>'Attachment 4, Page 1'!$E$27</f>
        <v>1.6410000000000001E-2</v>
      </c>
      <c r="H20" s="159">
        <f>'Attachment 4, Page 1'!$E$27</f>
        <v>1.6410000000000001E-2</v>
      </c>
      <c r="I20" s="159">
        <f>'Attachment 4, Page 1'!$E$27</f>
        <v>1.6410000000000001E-2</v>
      </c>
      <c r="J20" s="159">
        <f>'Attachment 4, Page 1'!$E$27</f>
        <v>1.6410000000000001E-2</v>
      </c>
      <c r="K20" s="159">
        <f>'Attachment 4, Page 1'!$E$27</f>
        <v>1.6410000000000001E-2</v>
      </c>
      <c r="L20" s="159">
        <f>'Attachment 4, Page 1'!$E$27</f>
        <v>1.6410000000000001E-2</v>
      </c>
      <c r="M20" s="159">
        <f>'Attachment 4, Page 1'!$E$27</f>
        <v>1.6410000000000001E-2</v>
      </c>
      <c r="N20" s="159">
        <f>'Attachment 4, Page 1'!$E$27</f>
        <v>1.6410000000000001E-2</v>
      </c>
      <c r="O20" s="159">
        <f>'Attachment 4, Page 1'!$E$27</f>
        <v>1.6410000000000001E-2</v>
      </c>
      <c r="P20" s="159">
        <f>'Attachment 4, Page 1'!$E$27</f>
        <v>1.6410000000000001E-2</v>
      </c>
      <c r="Q20" s="159">
        <f>'Attachment 4, Page 1'!$E$27</f>
        <v>1.6410000000000001E-2</v>
      </c>
      <c r="R20" s="84"/>
      <c r="S20" s="58"/>
      <c r="T20" s="58"/>
    </row>
    <row r="21" spans="1:20">
      <c r="A21" s="21">
        <v>8</v>
      </c>
      <c r="B21" s="20" t="s">
        <v>131</v>
      </c>
      <c r="C21" s="21" t="str">
        <f>"("&amp;A19&amp;") x ("&amp;A20&amp;")"</f>
        <v>(6) x (7)</v>
      </c>
      <c r="D21" s="77">
        <f t="shared" ref="D21:Q21" si="6">D19*D20</f>
        <v>1871531.9447999999</v>
      </c>
      <c r="E21" s="77">
        <f t="shared" si="6"/>
        <v>3059528.5744664515</v>
      </c>
      <c r="F21" s="77">
        <f t="shared" si="6"/>
        <v>4931060.5192664526</v>
      </c>
      <c r="G21" s="77">
        <f t="shared" si="6"/>
        <v>3438209.1202200004</v>
      </c>
      <c r="H21" s="77">
        <f t="shared" si="6"/>
        <v>3257485.4784300001</v>
      </c>
      <c r="I21" s="77">
        <f t="shared" si="6"/>
        <v>2570868.66237</v>
      </c>
      <c r="J21" s="77">
        <f t="shared" si="6"/>
        <v>2337281.4691500003</v>
      </c>
      <c r="K21" s="77">
        <f t="shared" si="6"/>
        <v>2568213.8197500003</v>
      </c>
      <c r="L21" s="77">
        <f t="shared" si="6"/>
        <v>2931391.3409100003</v>
      </c>
      <c r="M21" s="77">
        <f t="shared" si="6"/>
        <v>2979527.23698</v>
      </c>
      <c r="N21" s="77">
        <f t="shared" si="6"/>
        <v>2530144.6217700001</v>
      </c>
      <c r="O21" s="77">
        <f>O19*O20</f>
        <v>2579293.6220100001</v>
      </c>
      <c r="P21" s="77">
        <f t="shared" si="6"/>
        <v>3172050.0462000002</v>
      </c>
      <c r="Q21" s="77">
        <f t="shared" si="6"/>
        <v>4668888.2946600001</v>
      </c>
      <c r="R21" s="78">
        <f>SUM(F21:Q21)</f>
        <v>37964414.231716454</v>
      </c>
      <c r="S21" s="79">
        <f>SUM(F21:Q21)</f>
        <v>37964414.231716454</v>
      </c>
      <c r="T21" s="58"/>
    </row>
    <row r="22" spans="1:20">
      <c r="A22" s="21">
        <v>9</v>
      </c>
      <c r="B22" s="20" t="s">
        <v>132</v>
      </c>
      <c r="C22" s="21" t="str">
        <f>"("&amp;A17&amp;") - ("&amp;A18&amp;") -("&amp;A21&amp;")"</f>
        <v>(4) - (5) -(8)</v>
      </c>
      <c r="D22" s="77">
        <f>D17-D18-D21</f>
        <v>5616071.2683774196</v>
      </c>
      <c r="E22" s="77">
        <f>E17-E18-E21</f>
        <v>12664438.173206128</v>
      </c>
      <c r="F22" s="77">
        <f>F17-F18-F21</f>
        <v>18280509.441583548</v>
      </c>
      <c r="G22" s="77">
        <f t="shared" ref="G22:Q22" si="7">G17-G18-G21</f>
        <v>13420675.608839998</v>
      </c>
      <c r="H22" s="77">
        <f t="shared" si="7"/>
        <v>12428880.837030001</v>
      </c>
      <c r="I22" s="77">
        <f t="shared" si="7"/>
        <v>9500376.68884</v>
      </c>
      <c r="J22" s="77">
        <f t="shared" si="7"/>
        <v>8539206.1712399982</v>
      </c>
      <c r="K22" s="77">
        <f t="shared" si="7"/>
        <v>9414829.0629900005</v>
      </c>
      <c r="L22" s="77">
        <f t="shared" si="7"/>
        <v>10980498.94327</v>
      </c>
      <c r="M22" s="77">
        <f t="shared" si="7"/>
        <v>11380911.973129999</v>
      </c>
      <c r="N22" s="77">
        <f t="shared" si="7"/>
        <v>9456588.9543500002</v>
      </c>
      <c r="O22" s="77">
        <f t="shared" si="7"/>
        <v>9444852.2044099998</v>
      </c>
      <c r="P22" s="77">
        <f t="shared" si="7"/>
        <v>12103085.849570002</v>
      </c>
      <c r="Q22" s="77">
        <f t="shared" si="7"/>
        <v>18739530.307269998</v>
      </c>
      <c r="R22" s="78">
        <f>SUM(F22:Q22)</f>
        <v>143689946.04252353</v>
      </c>
      <c r="S22" s="85">
        <f>R22/S13</f>
        <v>684.68043529340287</v>
      </c>
      <c r="T22" s="58"/>
    </row>
    <row r="23" spans="1:20">
      <c r="A23" s="21"/>
      <c r="B23" s="86" t="s">
        <v>133</v>
      </c>
      <c r="C23" s="21"/>
      <c r="D23" s="75">
        <f t="shared" ref="D23:Q23" si="8">D22/D13</f>
        <v>83.613830436371686</v>
      </c>
      <c r="E23" s="75">
        <f t="shared" si="8"/>
        <v>89.786727393008249</v>
      </c>
      <c r="F23" s="75">
        <f t="shared" si="8"/>
        <v>87.795470310222257</v>
      </c>
      <c r="G23" s="75">
        <f t="shared" si="8"/>
        <v>63.781024479084479</v>
      </c>
      <c r="H23" s="75">
        <f t="shared" si="8"/>
        <v>59.255689330297976</v>
      </c>
      <c r="I23" s="75">
        <f t="shared" si="8"/>
        <v>45.368432887657889</v>
      </c>
      <c r="J23" s="75">
        <f t="shared" si="8"/>
        <v>40.856663849687081</v>
      </c>
      <c r="K23" s="75">
        <f t="shared" si="8"/>
        <v>45.054574033881273</v>
      </c>
      <c r="L23" s="75">
        <f t="shared" si="8"/>
        <v>52.487041085591095</v>
      </c>
      <c r="M23" s="75">
        <f t="shared" si="8"/>
        <v>54.321050694614144</v>
      </c>
      <c r="N23" s="75">
        <f t="shared" si="8"/>
        <v>44.964143872257672</v>
      </c>
      <c r="O23" s="75">
        <f t="shared" si="8"/>
        <v>44.831598604526427</v>
      </c>
      <c r="P23" s="75">
        <f t="shared" si="8"/>
        <v>57.266689928221979</v>
      </c>
      <c r="Q23" s="75">
        <f t="shared" si="8"/>
        <v>88.577014337499165</v>
      </c>
      <c r="R23" s="75"/>
      <c r="S23" s="87"/>
      <c r="T23" s="58"/>
    </row>
    <row r="24" spans="1:20">
      <c r="A24" s="21">
        <v>10</v>
      </c>
      <c r="B24" s="20" t="s">
        <v>134</v>
      </c>
      <c r="C24" s="21" t="str">
        <f>"("&amp;A$15&amp;") - ("&amp;A22&amp;")"</f>
        <v>(3) - (9)</v>
      </c>
      <c r="D24" s="113">
        <f t="shared" ref="D24:Q24" si="9">IF(D10="",D15-D22,-D10)</f>
        <v>-322703.55821009446</v>
      </c>
      <c r="E24" s="113">
        <f t="shared" si="9"/>
        <v>-206492.46896104142</v>
      </c>
      <c r="F24" s="88">
        <f t="shared" si="9"/>
        <v>-529196.02717113495</v>
      </c>
      <c r="G24" s="88">
        <f t="shared" si="9"/>
        <v>1764174.2183790356</v>
      </c>
      <c r="H24" s="88">
        <f t="shared" si="9"/>
        <v>2457525.8648503646</v>
      </c>
      <c r="I24" s="88">
        <f t="shared" si="9"/>
        <v>1695339.2603187654</v>
      </c>
      <c r="J24" s="88">
        <f t="shared" si="9"/>
        <v>2266081.7376758941</v>
      </c>
      <c r="K24" s="88">
        <f t="shared" si="9"/>
        <v>191523.81507954001</v>
      </c>
      <c r="L24" s="88">
        <f t="shared" si="9"/>
        <v>-1026351.1440660506</v>
      </c>
      <c r="M24" s="88">
        <f t="shared" si="9"/>
        <v>405512.29763073288</v>
      </c>
      <c r="N24" s="88">
        <f t="shared" si="9"/>
        <v>106697.18535276316</v>
      </c>
      <c r="O24" s="88">
        <f t="shared" si="9"/>
        <v>1931898.6380626764</v>
      </c>
      <c r="P24" s="88">
        <f t="shared" si="9"/>
        <v>1841734.0024760477</v>
      </c>
      <c r="Q24" s="88">
        <f t="shared" si="9"/>
        <v>-533840.61324170604</v>
      </c>
      <c r="R24" s="78">
        <f>SUM(F24:Q24)</f>
        <v>10571099.235346928</v>
      </c>
      <c r="S24" s="87"/>
      <c r="T24" s="58"/>
    </row>
    <row r="25" spans="1:20">
      <c r="A25" s="21">
        <v>11</v>
      </c>
      <c r="B25" s="20" t="s">
        <v>135</v>
      </c>
      <c r="C25" s="89" t="s">
        <v>136</v>
      </c>
      <c r="D25" s="113">
        <f t="shared" ref="D25" si="10">IF(D10="",D24*-0.045395,0)</f>
        <v>14649.128024947237</v>
      </c>
      <c r="E25" s="113">
        <f>IF(E10="",E24*-0.04588,0)</f>
        <v>9473.87447593258</v>
      </c>
      <c r="F25" s="88">
        <f>D25+E25</f>
        <v>24123.002500879818</v>
      </c>
      <c r="G25" s="88">
        <f t="shared" ref="G25:Q25" si="11">IF(G10="",G24*-0.04588,0)</f>
        <v>-80940.313139230144</v>
      </c>
      <c r="H25" s="88">
        <f t="shared" si="11"/>
        <v>-112751.28667933472</v>
      </c>
      <c r="I25" s="88">
        <f t="shared" si="11"/>
        <v>-77782.165263424948</v>
      </c>
      <c r="J25" s="88">
        <f t="shared" si="11"/>
        <v>-103967.83012457001</v>
      </c>
      <c r="K25" s="88">
        <f t="shared" si="11"/>
        <v>-8787.1126358492947</v>
      </c>
      <c r="L25" s="88">
        <f t="shared" si="11"/>
        <v>47088.990489750402</v>
      </c>
      <c r="M25" s="88">
        <f t="shared" si="11"/>
        <v>-18604.904215298022</v>
      </c>
      <c r="N25" s="88">
        <f t="shared" si="11"/>
        <v>-4895.2668639847734</v>
      </c>
      <c r="O25" s="88">
        <f t="shared" si="11"/>
        <v>-88635.509514315592</v>
      </c>
      <c r="P25" s="88">
        <f t="shared" si="11"/>
        <v>-84498.756033601065</v>
      </c>
      <c r="Q25" s="88">
        <f t="shared" si="11"/>
        <v>24492.607335529472</v>
      </c>
      <c r="R25" s="78">
        <f>SUM(F25:Q25)</f>
        <v>-485158.54414344882</v>
      </c>
      <c r="S25" s="87"/>
      <c r="T25" s="58"/>
    </row>
    <row r="26" spans="1:20">
      <c r="A26" s="21"/>
      <c r="B26" s="20"/>
      <c r="C26" s="21" t="s">
        <v>137</v>
      </c>
      <c r="D26" s="21"/>
      <c r="E26" s="21"/>
      <c r="F26" s="90">
        <v>3.2500000000000001E-2</v>
      </c>
      <c r="G26" s="90">
        <f t="shared" ref="G26:Q26" si="12">F26</f>
        <v>3.2500000000000001E-2</v>
      </c>
      <c r="H26" s="90">
        <f t="shared" si="12"/>
        <v>3.2500000000000001E-2</v>
      </c>
      <c r="I26" s="90">
        <v>3.4599999999999999E-2</v>
      </c>
      <c r="J26" s="90">
        <f>I26</f>
        <v>3.4599999999999999E-2</v>
      </c>
      <c r="K26" s="90">
        <f>J26</f>
        <v>3.4599999999999999E-2</v>
      </c>
      <c r="L26" s="90">
        <v>3.5000000000000003E-2</v>
      </c>
      <c r="M26" s="90">
        <f t="shared" si="12"/>
        <v>3.5000000000000003E-2</v>
      </c>
      <c r="N26" s="90">
        <f t="shared" si="12"/>
        <v>3.5000000000000003E-2</v>
      </c>
      <c r="O26" s="90">
        <f t="shared" si="12"/>
        <v>3.5000000000000003E-2</v>
      </c>
      <c r="P26" s="90">
        <f t="shared" si="12"/>
        <v>3.5000000000000003E-2</v>
      </c>
      <c r="Q26" s="90">
        <f t="shared" si="12"/>
        <v>3.5000000000000003E-2</v>
      </c>
      <c r="R26" s="78"/>
      <c r="S26" s="87"/>
      <c r="T26" s="58"/>
    </row>
    <row r="27" spans="1:20">
      <c r="A27" s="21">
        <v>12</v>
      </c>
      <c r="B27" s="20" t="s">
        <v>138</v>
      </c>
      <c r="C27" s="21" t="s">
        <v>139</v>
      </c>
      <c r="D27" s="21"/>
      <c r="E27" s="21"/>
      <c r="F27" s="91">
        <f>(F24+F25)/2*F26/12</f>
        <v>-683.95305424097057</v>
      </c>
      <c r="G27" s="91">
        <f>(F29+(G24+G25)/2)*G26/12</f>
        <v>909.62076534172627</v>
      </c>
      <c r="H27" s="91">
        <f t="shared" ref="H27:Q27" si="13">(G29+(H24+H25)/2)*H26/12</f>
        <v>6366.6791428666984</v>
      </c>
      <c r="I27" s="91">
        <f t="shared" si="13"/>
        <v>12508.78331816906</v>
      </c>
      <c r="J27" s="91">
        <f t="shared" si="13"/>
        <v>17993.876005494389</v>
      </c>
      <c r="K27" s="91">
        <f t="shared" si="13"/>
        <v>21426.251310719712</v>
      </c>
      <c r="L27" s="91">
        <f t="shared" si="13"/>
        <v>20574.847254765817</v>
      </c>
      <c r="M27" s="91">
        <f t="shared" si="13"/>
        <v>19771.006534024284</v>
      </c>
      <c r="N27" s="91">
        <f t="shared" si="13"/>
        <v>20541.373049608836</v>
      </c>
      <c r="O27" s="91">
        <f t="shared" si="13"/>
        <v>23437.838581266024</v>
      </c>
      <c r="P27" s="91">
        <f t="shared" si="13"/>
        <v>28756.925740656312</v>
      </c>
      <c r="Q27" s="91">
        <f t="shared" si="13"/>
        <v>30660.635666515282</v>
      </c>
      <c r="R27" s="78">
        <f>SUM(F27:Q27)</f>
        <v>202263.88431518717</v>
      </c>
      <c r="S27" s="87"/>
      <c r="T27" s="92"/>
    </row>
    <row r="28" spans="1:20" ht="15" thickBot="1">
      <c r="A28" s="21"/>
      <c r="B28" s="93" t="s">
        <v>140</v>
      </c>
      <c r="C28" s="21"/>
      <c r="D28" s="21"/>
      <c r="E28" s="21"/>
      <c r="F28" s="94">
        <f>F24+F25+F27</f>
        <v>-505756.9777244961</v>
      </c>
      <c r="G28" s="94">
        <f t="shared" ref="G28:Q28" si="14">G24+G25+G27</f>
        <v>1684143.526005147</v>
      </c>
      <c r="H28" s="94">
        <f t="shared" si="14"/>
        <v>2351141.2573138964</v>
      </c>
      <c r="I28" s="94">
        <f t="shared" si="14"/>
        <v>1630065.8783735095</v>
      </c>
      <c r="J28" s="94">
        <f t="shared" si="14"/>
        <v>2180107.7835568185</v>
      </c>
      <c r="K28" s="94">
        <f t="shared" si="14"/>
        <v>204162.95375441041</v>
      </c>
      <c r="L28" s="94">
        <f t="shared" si="14"/>
        <v>-958687.30632153444</v>
      </c>
      <c r="M28" s="94">
        <f t="shared" si="14"/>
        <v>406678.39994945913</v>
      </c>
      <c r="N28" s="94">
        <f t="shared" si="14"/>
        <v>122343.29153838723</v>
      </c>
      <c r="O28" s="94">
        <f t="shared" si="14"/>
        <v>1866700.967129627</v>
      </c>
      <c r="P28" s="94">
        <f t="shared" si="14"/>
        <v>1785992.1721831029</v>
      </c>
      <c r="Q28" s="94">
        <f t="shared" si="14"/>
        <v>-478687.37023966131</v>
      </c>
      <c r="R28" s="95">
        <f>SUM(F28:Q28)</f>
        <v>10288204.575518666</v>
      </c>
      <c r="S28" s="96"/>
      <c r="T28" s="58"/>
    </row>
    <row r="29" spans="1:20" ht="27.6" thickBot="1">
      <c r="A29" s="21">
        <v>13</v>
      </c>
      <c r="B29" s="103" t="s">
        <v>146</v>
      </c>
      <c r="C29" s="21" t="str">
        <f>"Σ(("&amp;A$24&amp;") ~ ("&amp;A27&amp;"))"</f>
        <v>Σ((10) ~ (12))</v>
      </c>
      <c r="D29" s="21"/>
      <c r="E29" s="21"/>
      <c r="F29" s="77">
        <f>F24+F25+F27</f>
        <v>-505756.9777244961</v>
      </c>
      <c r="G29" s="77">
        <f>F29+G24+G25+G27</f>
        <v>1178386.548280651</v>
      </c>
      <c r="H29" s="77">
        <f t="shared" ref="H29:Q29" si="15">G29+H24+H25+H27</f>
        <v>3529527.8055945472</v>
      </c>
      <c r="I29" s="77">
        <f t="shared" si="15"/>
        <v>5159593.6839680569</v>
      </c>
      <c r="J29" s="77">
        <f t="shared" si="15"/>
        <v>7339701.467524875</v>
      </c>
      <c r="K29" s="77">
        <f t="shared" si="15"/>
        <v>7543864.421279286</v>
      </c>
      <c r="L29" s="77">
        <f t="shared" si="15"/>
        <v>6585177.1149577517</v>
      </c>
      <c r="M29" s="77">
        <f t="shared" si="15"/>
        <v>6991855.5149072111</v>
      </c>
      <c r="N29" s="77">
        <f t="shared" si="15"/>
        <v>7114198.8064455977</v>
      </c>
      <c r="O29" s="77">
        <f t="shared" si="15"/>
        <v>8980899.773575224</v>
      </c>
      <c r="P29" s="77">
        <f t="shared" si="15"/>
        <v>10766891.945758326</v>
      </c>
      <c r="Q29" s="97">
        <f t="shared" si="15"/>
        <v>10288204.575518666</v>
      </c>
      <c r="R29" s="78"/>
      <c r="S29" s="98"/>
      <c r="T29" s="58"/>
    </row>
    <row r="30" spans="1:20">
      <c r="A30" s="21"/>
      <c r="B30" s="93"/>
      <c r="C30" s="21"/>
      <c r="D30" s="21"/>
      <c r="E30" s="21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S30" s="58"/>
      <c r="T30" s="58"/>
    </row>
    <row r="31" spans="1:20" hidden="1">
      <c r="A31" s="68" t="s">
        <v>141</v>
      </c>
      <c r="B31" s="20"/>
      <c r="C31" s="21"/>
      <c r="D31" s="21"/>
      <c r="E31" s="21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99"/>
      <c r="S31" s="58"/>
      <c r="T31" s="58"/>
    </row>
    <row r="32" spans="1:20" ht="9" hidden="1" customHeight="1">
      <c r="A32" s="58"/>
      <c r="B32" s="69" t="s">
        <v>142</v>
      </c>
      <c r="C32" s="58" t="s">
        <v>143</v>
      </c>
      <c r="D32" s="58"/>
      <c r="E32" s="58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58"/>
      <c r="S32" s="58"/>
      <c r="T32" s="58"/>
    </row>
    <row r="33" spans="1:20" hidden="1">
      <c r="A33" s="21"/>
      <c r="B33" s="20"/>
      <c r="C33" s="21"/>
      <c r="D33" s="21"/>
      <c r="E33" s="21"/>
      <c r="F33" s="77"/>
      <c r="G33" s="77"/>
      <c r="H33" s="77"/>
      <c r="I33" s="77"/>
      <c r="J33" s="58"/>
      <c r="K33" s="77"/>
      <c r="L33" s="77"/>
      <c r="M33" s="77"/>
      <c r="N33" s="77"/>
      <c r="O33" s="77"/>
      <c r="P33" s="77"/>
      <c r="Q33" s="77"/>
      <c r="R33" s="78"/>
      <c r="S33" s="58"/>
      <c r="T33" s="58"/>
    </row>
    <row r="34" spans="1:20">
      <c r="A34" s="21"/>
      <c r="B34" s="72" t="s">
        <v>58</v>
      </c>
      <c r="C34" s="21"/>
      <c r="D34" s="21"/>
      <c r="E34" s="21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8"/>
      <c r="S34" s="58"/>
      <c r="T34" s="58"/>
    </row>
    <row r="35" spans="1:20">
      <c r="A35" s="21">
        <v>14</v>
      </c>
      <c r="B35" s="20" t="s">
        <v>124</v>
      </c>
      <c r="C35" s="21" t="s">
        <v>125</v>
      </c>
      <c r="D35" s="112">
        <f>$F35*D$6</f>
        <v>11397.096774193547</v>
      </c>
      <c r="E35" s="112">
        <f>$F35*E$6</f>
        <v>23933.903225806451</v>
      </c>
      <c r="F35" s="160">
        <f>'Jan Base Rate Revenue'!$C$22</f>
        <v>35331</v>
      </c>
      <c r="G35" s="160">
        <f>'Feb Base Rate Revenue'!$C$22</f>
        <v>35572</v>
      </c>
      <c r="H35" s="160">
        <f>'Mar Base Rate Revenue'!C22</f>
        <v>35571</v>
      </c>
      <c r="I35" s="160">
        <f>'Apr Base Rate Revenue'!C22</f>
        <v>35497</v>
      </c>
      <c r="J35" s="160">
        <f>'May Base Rate Revenue'!C22</f>
        <v>35658</v>
      </c>
      <c r="K35" s="160">
        <f>'June Base Rate Revenue'!C22</f>
        <v>35516</v>
      </c>
      <c r="L35" s="160">
        <f>'July Base Rate Revenue'!C22</f>
        <v>35519</v>
      </c>
      <c r="M35" s="160">
        <f>'August Base Rate Revenue'!$C22</f>
        <v>35694</v>
      </c>
      <c r="N35" s="160">
        <f>'September Base Rate Revenue'!$C22</f>
        <v>35669</v>
      </c>
      <c r="O35" s="160">
        <f>'October Base Rate Revenue'!$C22</f>
        <v>35828</v>
      </c>
      <c r="P35" s="160">
        <f>'November Base Rate Revenue'!$C21</f>
        <v>35762</v>
      </c>
      <c r="Q35" s="160">
        <f>'December Base Rate Revenue'!$C21</f>
        <v>35782</v>
      </c>
      <c r="R35" s="106">
        <f>SUM(F35:Q35)</f>
        <v>427399</v>
      </c>
      <c r="S35" s="73">
        <f>AVERAGE(F35:Q35)</f>
        <v>35616.583333333336</v>
      </c>
      <c r="T35" s="231" t="s">
        <v>126</v>
      </c>
    </row>
    <row r="36" spans="1:20" ht="26.4">
      <c r="A36" s="74">
        <f t="shared" si="2"/>
        <v>15</v>
      </c>
      <c r="B36" s="156" t="s">
        <v>127</v>
      </c>
      <c r="C36" s="156" t="s">
        <v>199</v>
      </c>
      <c r="D36" s="157">
        <v>356.03329356425502</v>
      </c>
      <c r="E36" s="157">
        <f>'Attachment 4, Page 3'!D27</f>
        <v>362.51153702538215</v>
      </c>
      <c r="F36" s="157">
        <f>$D$36*$D$6+$E$36*$E$6</f>
        <v>360.4217810701798</v>
      </c>
      <c r="G36" s="157">
        <f>'Attachment 4, Page 3'!E27</f>
        <v>368.64634553355734</v>
      </c>
      <c r="H36" s="157">
        <f>'Attachment 4, Page 3'!F27</f>
        <v>345.3608332677303</v>
      </c>
      <c r="I36" s="157">
        <f>'Attachment 4, Page 3'!G27</f>
        <v>343.55068665310012</v>
      </c>
      <c r="J36" s="157">
        <f>'Attachment 4, Page 3'!H27</f>
        <v>369.90915568717207</v>
      </c>
      <c r="K36" s="157">
        <f>'Attachment 4, Page 3'!I27</f>
        <v>385.26617826211447</v>
      </c>
      <c r="L36" s="157">
        <f>'Attachment 4, Page 3'!J27</f>
        <v>416.90498753163007</v>
      </c>
      <c r="M36" s="157">
        <f>'Attachment 4, Page 3'!K27</f>
        <v>389.59606971640318</v>
      </c>
      <c r="N36" s="157">
        <f>'Attachment 4, Page 3'!L27</f>
        <v>372.63402682785289</v>
      </c>
      <c r="O36" s="157">
        <f>'Attachment 4, Page 3'!M27</f>
        <v>380.4894875098293</v>
      </c>
      <c r="P36" s="157">
        <f>'Attachment 4, Page 3'!N27</f>
        <v>350.01632614600436</v>
      </c>
      <c r="Q36" s="157">
        <f>'Attachment 4, Page 3'!O27</f>
        <v>369.7043658392239</v>
      </c>
      <c r="R36" s="75">
        <f>SUM(F36:Q36)</f>
        <v>4452.5002440447979</v>
      </c>
      <c r="S36" s="76">
        <f>SUM(F36:Q36)</f>
        <v>4452.5002440447979</v>
      </c>
      <c r="T36" s="231"/>
    </row>
    <row r="37" spans="1:20">
      <c r="A37" s="21">
        <f t="shared" si="2"/>
        <v>16</v>
      </c>
      <c r="B37" s="20" t="s">
        <v>61</v>
      </c>
      <c r="C37" s="21" t="str">
        <f>"("&amp;A35&amp;") x ("&amp;A36&amp;")"</f>
        <v>(14) x (15)</v>
      </c>
      <c r="D37" s="77">
        <f t="shared" ref="D37:Q37" si="16">D35*D36</f>
        <v>4057745.9015866751</v>
      </c>
      <c r="E37" s="77">
        <f t="shared" si="16"/>
        <v>8676316.0454038493</v>
      </c>
      <c r="F37" s="77">
        <f t="shared" si="16"/>
        <v>12734061.946990523</v>
      </c>
      <c r="G37" s="77">
        <f t="shared" si="16"/>
        <v>13113487.803319702</v>
      </c>
      <c r="H37" s="77">
        <f t="shared" si="16"/>
        <v>12284830.200166434</v>
      </c>
      <c r="I37" s="77">
        <f t="shared" si="16"/>
        <v>12195018.724125095</v>
      </c>
      <c r="J37" s="77">
        <f t="shared" si="16"/>
        <v>13190220.673493182</v>
      </c>
      <c r="K37" s="77">
        <f t="shared" si="16"/>
        <v>13683113.587157257</v>
      </c>
      <c r="L37" s="77">
        <f t="shared" si="16"/>
        <v>14808048.252135968</v>
      </c>
      <c r="M37" s="77">
        <f t="shared" si="16"/>
        <v>13906242.112457296</v>
      </c>
      <c r="N37" s="77">
        <f t="shared" si="16"/>
        <v>13291483.102922685</v>
      </c>
      <c r="O37" s="77">
        <f t="shared" si="16"/>
        <v>13632177.358502164</v>
      </c>
      <c r="P37" s="77">
        <f t="shared" si="16"/>
        <v>12517283.855633408</v>
      </c>
      <c r="Q37" s="77">
        <f t="shared" si="16"/>
        <v>13228761.618459109</v>
      </c>
      <c r="R37" s="78">
        <f>SUM(F37:Q37)</f>
        <v>158584729.23536283</v>
      </c>
      <c r="S37" s="77">
        <f>S35*S36</f>
        <v>158582845.98370856</v>
      </c>
      <c r="T37" s="79">
        <f>S37-R37</f>
        <v>-1883.2516542673111</v>
      </c>
    </row>
    <row r="38" spans="1:20">
      <c r="A38" s="21"/>
      <c r="B38" s="20"/>
      <c r="C38" s="21"/>
      <c r="D38" s="21"/>
      <c r="E38" s="21"/>
      <c r="F38" s="39"/>
      <c r="G38" s="39"/>
      <c r="H38" s="39"/>
      <c r="I38" s="39"/>
      <c r="J38" s="39"/>
      <c r="K38" s="77"/>
      <c r="L38" s="39"/>
      <c r="M38" s="39"/>
      <c r="N38" s="39"/>
      <c r="O38" s="39"/>
      <c r="P38" s="39"/>
      <c r="Q38" s="39"/>
      <c r="R38" s="20"/>
      <c r="S38" s="58"/>
      <c r="T38" s="58"/>
    </row>
    <row r="39" spans="1:20">
      <c r="A39" s="21">
        <v>17</v>
      </c>
      <c r="B39" s="20" t="s">
        <v>128</v>
      </c>
      <c r="C39" s="21" t="s">
        <v>125</v>
      </c>
      <c r="D39" s="77">
        <f t="shared" ref="D39:E41" si="17">$F39*D$6</f>
        <v>5689115.5556193544</v>
      </c>
      <c r="E39" s="77">
        <f t="shared" si="17"/>
        <v>11947142.666800644</v>
      </c>
      <c r="F39" s="161">
        <f>'Jan Base Rate Revenue'!$I$43</f>
        <v>17636258.22242</v>
      </c>
      <c r="G39" s="161">
        <f>'Feb Base Rate Revenue'!$I$43</f>
        <v>16471104.690100003</v>
      </c>
      <c r="H39" s="161">
        <f>'Mar Base Rate Revenue'!I43</f>
        <v>16873160.45101</v>
      </c>
      <c r="I39" s="161">
        <f>'Apr Base Rate Revenue'!I43</f>
        <v>16097542.17726</v>
      </c>
      <c r="J39" s="161">
        <f>'May Base Rate Revenue'!I43</f>
        <v>17385509.408640001</v>
      </c>
      <c r="K39" s="161">
        <f>'June Base Rate Revenue'!I43</f>
        <v>18365177.307980005</v>
      </c>
      <c r="L39" s="161">
        <f>'July Base Rate Revenue'!I43</f>
        <v>19234390.372470006</v>
      </c>
      <c r="M39" s="161">
        <f>'August Base Rate Revenue'!$I43</f>
        <v>18762262.963300001</v>
      </c>
      <c r="N39" s="161">
        <f>'September Base Rate Revenue'!$I43</f>
        <v>17379615.102119997</v>
      </c>
      <c r="O39" s="161">
        <f>'October Base Rate Revenue'!$I43</f>
        <v>17841079.74963</v>
      </c>
      <c r="P39" s="161">
        <f>'November Base Rate Revenue'!$I41</f>
        <v>16178486.967369998</v>
      </c>
      <c r="Q39" s="161">
        <f>'December Base Rate Revenue'!$I41</f>
        <v>18917893.96215</v>
      </c>
      <c r="R39" s="107">
        <f>SUM(F39:Q39)</f>
        <v>211142481.37445</v>
      </c>
      <c r="S39" s="79"/>
      <c r="T39" s="58"/>
    </row>
    <row r="40" spans="1:20">
      <c r="A40" s="21">
        <f t="shared" si="2"/>
        <v>18</v>
      </c>
      <c r="B40" s="20" t="s">
        <v>129</v>
      </c>
      <c r="C40" s="21" t="s">
        <v>125</v>
      </c>
      <c r="D40" s="77">
        <f t="shared" si="17"/>
        <v>512506.27741935482</v>
      </c>
      <c r="E40" s="77">
        <f t="shared" si="17"/>
        <v>1076263.182580645</v>
      </c>
      <c r="F40" s="161">
        <f>'Jan Base Rate Revenue'!$C$43</f>
        <v>1588769.46</v>
      </c>
      <c r="G40" s="161">
        <f>'Feb Base Rate Revenue'!$C$43</f>
        <v>1582403.56</v>
      </c>
      <c r="H40" s="161">
        <f>'Mar Base Rate Revenue'!C43</f>
        <v>1565686.23</v>
      </c>
      <c r="I40" s="161">
        <f>'Apr Base Rate Revenue'!C43</f>
        <v>1575040.83</v>
      </c>
      <c r="J40" s="161">
        <f>'May Base Rate Revenue'!C43</f>
        <v>1566939</v>
      </c>
      <c r="K40" s="161">
        <f>'June Base Rate Revenue'!C43</f>
        <v>1572601.69</v>
      </c>
      <c r="L40" s="161">
        <f>'July Base Rate Revenue'!C43</f>
        <v>1567372.29</v>
      </c>
      <c r="M40" s="161">
        <f>'August Base Rate Revenue'!$C43</f>
        <v>1565138.3199999998</v>
      </c>
      <c r="N40" s="161">
        <f>'September Base Rate Revenue'!$C43</f>
        <v>1570580.62</v>
      </c>
      <c r="O40" s="161">
        <f>'October Base Rate Revenue'!$C43</f>
        <v>1567535.3399999999</v>
      </c>
      <c r="P40" s="161">
        <f>'November Base Rate Revenue'!$C41</f>
        <v>1580196.74</v>
      </c>
      <c r="Q40" s="161">
        <f>'December Base Rate Revenue'!$C41</f>
        <v>1573243.8199999998</v>
      </c>
      <c r="R40" s="107">
        <f>SUM(F40:Q40)</f>
        <v>18875507.899999999</v>
      </c>
      <c r="S40" s="79"/>
      <c r="T40" s="58"/>
    </row>
    <row r="41" spans="1:20">
      <c r="A41" s="21">
        <f t="shared" si="2"/>
        <v>19</v>
      </c>
      <c r="B41" s="80" t="s">
        <v>250</v>
      </c>
      <c r="C41" s="21" t="s">
        <v>125</v>
      </c>
      <c r="D41" s="81">
        <f t="shared" si="17"/>
        <v>57402939.032258064</v>
      </c>
      <c r="E41" s="81">
        <f t="shared" si="17"/>
        <v>120546171.96774192</v>
      </c>
      <c r="F41" s="162">
        <f>'Jan Base Rate Revenue'!$I$22</f>
        <v>177949111</v>
      </c>
      <c r="G41" s="162">
        <f>'Feb Base Rate Revenue'!$I$22</f>
        <v>164762769</v>
      </c>
      <c r="H41" s="162">
        <f>'Mar Base Rate Revenue'!I22</f>
        <v>170862451</v>
      </c>
      <c r="I41" s="162">
        <f>'Apr Base Rate Revenue'!I22</f>
        <v>162142313</v>
      </c>
      <c r="J41" s="162">
        <f>'May Base Rate Revenue'!I22</f>
        <v>179654733</v>
      </c>
      <c r="K41" s="162">
        <f>'June Base Rate Revenue'!I22</f>
        <v>189325960</v>
      </c>
      <c r="L41" s="162">
        <f>'July Base Rate Revenue'!I22</f>
        <v>201220320</v>
      </c>
      <c r="M41" s="162">
        <f>'August Base Rate Revenue'!$I22</f>
        <v>194881850</v>
      </c>
      <c r="N41" s="162">
        <f>'September Base Rate Revenue'!$I22</f>
        <v>178530679</v>
      </c>
      <c r="O41" s="162">
        <f>'October Base Rate Revenue'!$I22</f>
        <v>182657424</v>
      </c>
      <c r="P41" s="162">
        <f>'November Base Rate Revenue'!$I21</f>
        <v>160599007</v>
      </c>
      <c r="Q41" s="162">
        <f>'December Base Rate Revenue'!$I21</f>
        <v>196411492</v>
      </c>
      <c r="R41" s="108">
        <f>SUM(F41:Q41)</f>
        <v>2158998109</v>
      </c>
      <c r="S41" s="82"/>
      <c r="T41" s="92"/>
    </row>
    <row r="42" spans="1:20" ht="27">
      <c r="A42" s="21">
        <f t="shared" si="2"/>
        <v>20</v>
      </c>
      <c r="B42" s="92" t="s">
        <v>130</v>
      </c>
      <c r="C42" s="158" t="s">
        <v>177</v>
      </c>
      <c r="D42" s="159">
        <v>2.1080000000000002E-2</v>
      </c>
      <c r="E42" s="159">
        <f>'Attachment 4, Page 1'!$E$27</f>
        <v>1.6410000000000001E-2</v>
      </c>
      <c r="F42" s="159">
        <f>$D$42*$D$6+$E$42*$E$6</f>
        <v>1.7916451612903228E-2</v>
      </c>
      <c r="G42" s="159">
        <f>'Attachment 4, Page 1'!$E$27</f>
        <v>1.6410000000000001E-2</v>
      </c>
      <c r="H42" s="159">
        <f>'Attachment 4, Page 1'!$E$27</f>
        <v>1.6410000000000001E-2</v>
      </c>
      <c r="I42" s="159">
        <f>'Attachment 4, Page 1'!$E$27</f>
        <v>1.6410000000000001E-2</v>
      </c>
      <c r="J42" s="159">
        <f>'Attachment 4, Page 1'!$E$27</f>
        <v>1.6410000000000001E-2</v>
      </c>
      <c r="K42" s="159">
        <f>'Attachment 4, Page 1'!$E$27</f>
        <v>1.6410000000000001E-2</v>
      </c>
      <c r="L42" s="159">
        <f>'Attachment 4, Page 1'!$E$27</f>
        <v>1.6410000000000001E-2</v>
      </c>
      <c r="M42" s="159">
        <f>'Attachment 4, Page 1'!$E$27</f>
        <v>1.6410000000000001E-2</v>
      </c>
      <c r="N42" s="159">
        <f>'Attachment 4, Page 1'!$E$27</f>
        <v>1.6410000000000001E-2</v>
      </c>
      <c r="O42" s="159">
        <f>'Attachment 4, Page 1'!$E$27</f>
        <v>1.6410000000000001E-2</v>
      </c>
      <c r="P42" s="159">
        <f>'Attachment 4, Page 1'!$E$27</f>
        <v>1.6410000000000001E-2</v>
      </c>
      <c r="Q42" s="159">
        <f>'Attachment 4, Page 1'!$E$27</f>
        <v>1.6410000000000001E-2</v>
      </c>
      <c r="R42" s="84"/>
      <c r="S42" s="58"/>
      <c r="T42" s="58"/>
    </row>
    <row r="43" spans="1:20">
      <c r="A43" s="21">
        <f t="shared" si="2"/>
        <v>21</v>
      </c>
      <c r="B43" s="20" t="s">
        <v>131</v>
      </c>
      <c r="C43" s="21" t="str">
        <f>"("&amp;A41&amp;") x ("&amp;A42&amp;")"</f>
        <v>(19) x (20)</v>
      </c>
      <c r="D43" s="77">
        <f t="shared" ref="D43:Q43" si="18">D41*D42</f>
        <v>1210053.9548000002</v>
      </c>
      <c r="E43" s="77">
        <f t="shared" si="18"/>
        <v>1978162.6819906451</v>
      </c>
      <c r="F43" s="77">
        <f t="shared" si="18"/>
        <v>3188216.6367906458</v>
      </c>
      <c r="G43" s="77">
        <f t="shared" si="18"/>
        <v>2703757.0392900002</v>
      </c>
      <c r="H43" s="77">
        <f t="shared" si="18"/>
        <v>2803852.8209100002</v>
      </c>
      <c r="I43" s="77">
        <f t="shared" si="18"/>
        <v>2660755.3563300003</v>
      </c>
      <c r="J43" s="77">
        <f t="shared" si="18"/>
        <v>2948134.1685300004</v>
      </c>
      <c r="K43" s="77">
        <f t="shared" si="18"/>
        <v>3106839.0036000004</v>
      </c>
      <c r="L43" s="77">
        <f t="shared" si="18"/>
        <v>3302025.4512</v>
      </c>
      <c r="M43" s="77">
        <f t="shared" si="18"/>
        <v>3198011.1585000004</v>
      </c>
      <c r="N43" s="77">
        <f t="shared" si="18"/>
        <v>2929688.44239</v>
      </c>
      <c r="O43" s="77">
        <f t="shared" si="18"/>
        <v>2997408.3278400004</v>
      </c>
      <c r="P43" s="77">
        <f t="shared" si="18"/>
        <v>2635429.70487</v>
      </c>
      <c r="Q43" s="77">
        <f t="shared" si="18"/>
        <v>3223112.58372</v>
      </c>
      <c r="R43" s="78">
        <f>SUM(F43:Q43)</f>
        <v>35697230.69397065</v>
      </c>
      <c r="S43" s="79">
        <f>SUM(F43:Q43)</f>
        <v>35697230.69397065</v>
      </c>
      <c r="T43" s="58"/>
    </row>
    <row r="44" spans="1:20">
      <c r="A44" s="21">
        <f t="shared" si="2"/>
        <v>22</v>
      </c>
      <c r="B44" s="20" t="s">
        <v>132</v>
      </c>
      <c r="C44" s="21" t="str">
        <f>"("&amp;A39&amp;") - ("&amp;A40&amp;") -("&amp;A43&amp;")"</f>
        <v>(17) - (18) -(21)</v>
      </c>
      <c r="D44" s="77">
        <f>D39-D40-D43</f>
        <v>3966555.3233999992</v>
      </c>
      <c r="E44" s="77">
        <f>E39-E40-E43</f>
        <v>8892716.8022293542</v>
      </c>
      <c r="F44" s="77">
        <f>F39-F40-F43</f>
        <v>12859272.125629352</v>
      </c>
      <c r="G44" s="77">
        <f t="shared" ref="G44:Q44" si="19">G39-G40-G43</f>
        <v>12184944.090810003</v>
      </c>
      <c r="H44" s="77">
        <f t="shared" si="19"/>
        <v>12503621.4001</v>
      </c>
      <c r="I44" s="77">
        <f t="shared" si="19"/>
        <v>11861745.99093</v>
      </c>
      <c r="J44" s="77">
        <f t="shared" si="19"/>
        <v>12870436.240110001</v>
      </c>
      <c r="K44" s="77">
        <f t="shared" si="19"/>
        <v>13685736.614380002</v>
      </c>
      <c r="L44" s="77">
        <f t="shared" si="19"/>
        <v>14364992.631270006</v>
      </c>
      <c r="M44" s="77">
        <f t="shared" si="19"/>
        <v>13999113.4848</v>
      </c>
      <c r="N44" s="77">
        <f t="shared" si="19"/>
        <v>12879346.039729996</v>
      </c>
      <c r="O44" s="77">
        <f t="shared" si="19"/>
        <v>13276136.08179</v>
      </c>
      <c r="P44" s="77">
        <f t="shared" si="19"/>
        <v>11962860.522499997</v>
      </c>
      <c r="Q44" s="77">
        <f t="shared" si="19"/>
        <v>14121537.558429999</v>
      </c>
      <c r="R44" s="78">
        <f>SUM(F44:Q44)</f>
        <v>156569742.78047934</v>
      </c>
      <c r="S44" s="85">
        <f>R44/S35</f>
        <v>4395.9787303333696</v>
      </c>
      <c r="T44" s="58"/>
    </row>
    <row r="45" spans="1:20">
      <c r="A45" s="21"/>
      <c r="B45" s="21" t="s">
        <v>144</v>
      </c>
      <c r="C45" s="21"/>
      <c r="D45" s="75">
        <f t="shared" ref="D45:Q45" si="20">D44/D35</f>
        <v>348.0320823792137</v>
      </c>
      <c r="E45" s="75">
        <f t="shared" si="20"/>
        <v>371.55313608191108</v>
      </c>
      <c r="F45" s="75">
        <f t="shared" si="20"/>
        <v>363.96569940362156</v>
      </c>
      <c r="G45" s="75">
        <f t="shared" si="20"/>
        <v>342.54312635809072</v>
      </c>
      <c r="H45" s="75">
        <f t="shared" si="20"/>
        <v>351.51166399876303</v>
      </c>
      <c r="I45" s="75">
        <f t="shared" si="20"/>
        <v>334.16192892159904</v>
      </c>
      <c r="J45" s="75">
        <f t="shared" si="20"/>
        <v>360.94105783022042</v>
      </c>
      <c r="K45" s="75">
        <f t="shared" si="20"/>
        <v>385.34003306622373</v>
      </c>
      <c r="L45" s="75">
        <f t="shared" si="20"/>
        <v>404.43122360623909</v>
      </c>
      <c r="M45" s="75">
        <f t="shared" si="20"/>
        <v>392.19794600773241</v>
      </c>
      <c r="N45" s="75">
        <f t="shared" si="20"/>
        <v>361.07953796658148</v>
      </c>
      <c r="O45" s="75">
        <f t="shared" si="20"/>
        <v>370.55197280869709</v>
      </c>
      <c r="P45" s="75">
        <f t="shared" si="20"/>
        <v>334.51318501482012</v>
      </c>
      <c r="Q45" s="75">
        <f t="shared" si="20"/>
        <v>394.65478616147783</v>
      </c>
      <c r="R45" s="75"/>
      <c r="S45" s="58"/>
      <c r="T45" s="58"/>
    </row>
    <row r="46" spans="1:20">
      <c r="A46" s="21">
        <v>23</v>
      </c>
      <c r="B46" s="20" t="s">
        <v>134</v>
      </c>
      <c r="C46" s="21" t="str">
        <f>"("&amp;A$37&amp;") - ("&amp;A44&amp;")"</f>
        <v>(16) - (22)</v>
      </c>
      <c r="D46" s="113">
        <f t="shared" ref="D46:Q46" si="21">IF(D32="",D37-D44,-D32)</f>
        <v>91190.578186675906</v>
      </c>
      <c r="E46" s="113">
        <f t="shared" si="21"/>
        <v>-216400.75682550482</v>
      </c>
      <c r="F46" s="88">
        <f t="shared" si="21"/>
        <v>-125210.17863882892</v>
      </c>
      <c r="G46" s="88">
        <f t="shared" si="21"/>
        <v>928543.71250969917</v>
      </c>
      <c r="H46" s="88">
        <f t="shared" si="21"/>
        <v>-218791.19993356615</v>
      </c>
      <c r="I46" s="88">
        <f t="shared" si="21"/>
        <v>333272.73319509439</v>
      </c>
      <c r="J46" s="88">
        <f t="shared" si="21"/>
        <v>319784.43338318169</v>
      </c>
      <c r="K46" s="88">
        <f t="shared" si="21"/>
        <v>-2623.0272227451205</v>
      </c>
      <c r="L46" s="88">
        <f t="shared" si="21"/>
        <v>443055.62086596154</v>
      </c>
      <c r="M46" s="88">
        <f t="shared" si="21"/>
        <v>-92871.372342703864</v>
      </c>
      <c r="N46" s="88">
        <f t="shared" si="21"/>
        <v>412137.06319268979</v>
      </c>
      <c r="O46" s="88">
        <f t="shared" si="21"/>
        <v>356041.27671216428</v>
      </c>
      <c r="P46" s="88">
        <f t="shared" si="21"/>
        <v>554423.33313341066</v>
      </c>
      <c r="Q46" s="88">
        <f t="shared" si="21"/>
        <v>-892775.93997089006</v>
      </c>
      <c r="R46" s="78">
        <f>SUM(F46:Q46)</f>
        <v>2014986.4548834674</v>
      </c>
      <c r="S46" s="58"/>
      <c r="T46" s="58"/>
    </row>
    <row r="47" spans="1:20">
      <c r="A47" s="21">
        <v>24</v>
      </c>
      <c r="B47" s="20" t="s">
        <v>135</v>
      </c>
      <c r="C47" s="89" t="s">
        <v>136</v>
      </c>
      <c r="D47" s="113">
        <f t="shared" ref="D47" si="22">IF(D32="",D46*-0.045395,0)</f>
        <v>-4139.5962967841524</v>
      </c>
      <c r="E47" s="113">
        <f>IF(E32="",E46*-0.04588,0)</f>
        <v>9928.4667231541607</v>
      </c>
      <c r="F47" s="88">
        <f>D47+E47</f>
        <v>5788.8704263700083</v>
      </c>
      <c r="G47" s="88">
        <f t="shared" ref="G47:Q47" si="23">IF(G32="",G46*-0.04588,0)</f>
        <v>-42601.585529944998</v>
      </c>
      <c r="H47" s="88">
        <f t="shared" si="23"/>
        <v>10038.140252952015</v>
      </c>
      <c r="I47" s="88">
        <f t="shared" si="23"/>
        <v>-15290.55299899093</v>
      </c>
      <c r="J47" s="88">
        <f t="shared" si="23"/>
        <v>-14671.709803620375</v>
      </c>
      <c r="K47" s="88">
        <f t="shared" si="23"/>
        <v>120.34448897954613</v>
      </c>
      <c r="L47" s="88">
        <f t="shared" si="23"/>
        <v>-20327.391885330315</v>
      </c>
      <c r="M47" s="88">
        <f t="shared" si="23"/>
        <v>4260.938563083253</v>
      </c>
      <c r="N47" s="88">
        <f t="shared" si="23"/>
        <v>-18908.848459280605</v>
      </c>
      <c r="O47" s="88">
        <f t="shared" si="23"/>
        <v>-16335.173775554096</v>
      </c>
      <c r="P47" s="88">
        <f t="shared" si="23"/>
        <v>-25436.942524160881</v>
      </c>
      <c r="Q47" s="88">
        <f t="shared" si="23"/>
        <v>40960.560125864431</v>
      </c>
      <c r="R47" s="78">
        <f>SUM(F47:Q47)</f>
        <v>-92403.351119632949</v>
      </c>
      <c r="S47" s="58"/>
      <c r="T47" s="58"/>
    </row>
    <row r="48" spans="1:20">
      <c r="A48" s="21"/>
      <c r="B48" s="20"/>
      <c r="C48" s="21" t="s">
        <v>137</v>
      </c>
      <c r="D48" s="21"/>
      <c r="E48" s="21"/>
      <c r="F48" s="90">
        <f>F26</f>
        <v>3.2500000000000001E-2</v>
      </c>
      <c r="G48" s="90">
        <f t="shared" ref="G48:Q48" si="24">G26</f>
        <v>3.2500000000000001E-2</v>
      </c>
      <c r="H48" s="90">
        <f t="shared" si="24"/>
        <v>3.2500000000000001E-2</v>
      </c>
      <c r="I48" s="90">
        <f t="shared" si="24"/>
        <v>3.4599999999999999E-2</v>
      </c>
      <c r="J48" s="90">
        <f t="shared" si="24"/>
        <v>3.4599999999999999E-2</v>
      </c>
      <c r="K48" s="90">
        <f t="shared" si="24"/>
        <v>3.4599999999999999E-2</v>
      </c>
      <c r="L48" s="90">
        <f t="shared" si="24"/>
        <v>3.5000000000000003E-2</v>
      </c>
      <c r="M48" s="90">
        <f t="shared" si="24"/>
        <v>3.5000000000000003E-2</v>
      </c>
      <c r="N48" s="90">
        <f t="shared" si="24"/>
        <v>3.5000000000000003E-2</v>
      </c>
      <c r="O48" s="90">
        <f t="shared" si="24"/>
        <v>3.5000000000000003E-2</v>
      </c>
      <c r="P48" s="90">
        <f t="shared" si="24"/>
        <v>3.5000000000000003E-2</v>
      </c>
      <c r="Q48" s="90">
        <f t="shared" si="24"/>
        <v>3.5000000000000003E-2</v>
      </c>
      <c r="R48" s="78"/>
      <c r="S48" s="58"/>
      <c r="T48" s="58"/>
    </row>
    <row r="49" spans="1:20">
      <c r="A49" s="21">
        <v>25</v>
      </c>
      <c r="B49" s="20" t="s">
        <v>138</v>
      </c>
      <c r="C49" s="21" t="s">
        <v>139</v>
      </c>
      <c r="D49" s="21"/>
      <c r="E49" s="21"/>
      <c r="F49" s="91">
        <f>(F46+F47)/2*F48/12</f>
        <v>-161.71635487103813</v>
      </c>
      <c r="G49" s="91">
        <f>(F51+(G46+G47)/2)*G48/12</f>
        <v>875.8426054152319</v>
      </c>
      <c r="H49" s="91">
        <f t="shared" ref="H49:Q49" si="25">(G51+(H46+H47)/2)*H48/12</f>
        <v>1795.2415411058173</v>
      </c>
      <c r="I49" s="91">
        <f t="shared" si="25"/>
        <v>2073.8900256152374</v>
      </c>
      <c r="J49" s="91">
        <f t="shared" si="25"/>
        <v>2978.1648947990111</v>
      </c>
      <c r="K49" s="91">
        <f t="shared" si="25"/>
        <v>3423.0147457983699</v>
      </c>
      <c r="L49" s="91">
        <f t="shared" si="25"/>
        <v>4085.3998852238797</v>
      </c>
      <c r="M49" s="91">
        <f t="shared" si="25"/>
        <v>4584.5707528905905</v>
      </c>
      <c r="N49" s="91">
        <f t="shared" si="25"/>
        <v>5042.1766814774628</v>
      </c>
      <c r="O49" s="91">
        <f t="shared" si="25"/>
        <v>6125.7455767338843</v>
      </c>
      <c r="P49" s="91">
        <f t="shared" si="25"/>
        <v>7410.455554420404</v>
      </c>
      <c r="Q49" s="91">
        <f t="shared" si="25"/>
        <v>6961.2771071519574</v>
      </c>
      <c r="R49" s="78">
        <f>SUM(F49:Q49)</f>
        <v>45194.06301576081</v>
      </c>
      <c r="S49" s="58"/>
      <c r="T49" s="58"/>
    </row>
    <row r="50" spans="1:20" ht="15" thickBot="1">
      <c r="A50" s="21"/>
      <c r="B50" s="93" t="s">
        <v>145</v>
      </c>
      <c r="C50" s="21"/>
      <c r="D50" s="21"/>
      <c r="E50" s="21"/>
      <c r="F50" s="94">
        <f>F46+F47+F49</f>
        <v>-119583.02456732995</v>
      </c>
      <c r="G50" s="94">
        <f t="shared" ref="G50:R50" si="26">G46+G47+G49</f>
        <v>886817.96958516946</v>
      </c>
      <c r="H50" s="94">
        <f t="shared" si="26"/>
        <v>-206957.81813950831</v>
      </c>
      <c r="I50" s="94">
        <f t="shared" si="26"/>
        <v>320056.07022171869</v>
      </c>
      <c r="J50" s="94">
        <f t="shared" si="26"/>
        <v>308090.88847436034</v>
      </c>
      <c r="K50" s="94">
        <f t="shared" si="26"/>
        <v>920.33201203279532</v>
      </c>
      <c r="L50" s="94">
        <f t="shared" si="26"/>
        <v>426813.62886585511</v>
      </c>
      <c r="M50" s="94">
        <f t="shared" si="26"/>
        <v>-84025.863026730018</v>
      </c>
      <c r="N50" s="94">
        <f t="shared" si="26"/>
        <v>398270.39141488663</v>
      </c>
      <c r="O50" s="94">
        <f t="shared" si="26"/>
        <v>345831.84851334407</v>
      </c>
      <c r="P50" s="94">
        <f t="shared" si="26"/>
        <v>536396.84616367018</v>
      </c>
      <c r="Q50" s="94">
        <f t="shared" si="26"/>
        <v>-844854.10273787368</v>
      </c>
      <c r="R50" s="94">
        <f t="shared" si="26"/>
        <v>1967777.1667795954</v>
      </c>
      <c r="S50" s="58"/>
      <c r="T50" s="58"/>
    </row>
    <row r="51" spans="1:20" ht="27.6" thickBot="1">
      <c r="A51" s="21">
        <v>26</v>
      </c>
      <c r="B51" s="103" t="s">
        <v>146</v>
      </c>
      <c r="C51" s="21" t="str">
        <f>"Σ(("&amp;A$46&amp;") ~ ("&amp;A49&amp;"))"</f>
        <v>Σ((23) ~ (25))</v>
      </c>
      <c r="D51" s="21"/>
      <c r="E51" s="21"/>
      <c r="F51" s="77">
        <f>F46+F47+F49</f>
        <v>-119583.02456732995</v>
      </c>
      <c r="G51" s="77">
        <f>F51+G46+G47+G49</f>
        <v>767234.94501783955</v>
      </c>
      <c r="H51" s="77">
        <f t="shared" ref="H51:P51" si="27">G51+H46+H47+H49</f>
        <v>560277.12687833118</v>
      </c>
      <c r="I51" s="77">
        <f t="shared" si="27"/>
        <v>880333.19710004982</v>
      </c>
      <c r="J51" s="77">
        <f t="shared" si="27"/>
        <v>1188424.0855744102</v>
      </c>
      <c r="K51" s="77">
        <f t="shared" si="27"/>
        <v>1189344.417586443</v>
      </c>
      <c r="L51" s="77">
        <f t="shared" si="27"/>
        <v>1616158.0464522983</v>
      </c>
      <c r="M51" s="77">
        <f t="shared" si="27"/>
        <v>1532132.1834255683</v>
      </c>
      <c r="N51" s="77">
        <f t="shared" si="27"/>
        <v>1930402.5748404551</v>
      </c>
      <c r="O51" s="77">
        <f t="shared" si="27"/>
        <v>2276234.4233537992</v>
      </c>
      <c r="P51" s="77">
        <f t="shared" si="27"/>
        <v>2812631.2695174697</v>
      </c>
      <c r="Q51" s="97">
        <f>P51+Q46+Q47+Q49</f>
        <v>1967777.1667795959</v>
      </c>
      <c r="R51" s="78"/>
      <c r="S51" s="58"/>
      <c r="T51" s="58"/>
    </row>
    <row r="52" spans="1:20" ht="15" thickBot="1">
      <c r="A52" s="21"/>
      <c r="B52" s="20"/>
      <c r="C52" s="21"/>
      <c r="D52" s="21"/>
      <c r="E52" s="21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100"/>
      <c r="S52" s="58"/>
      <c r="T52" s="58"/>
    </row>
    <row r="53" spans="1:20" ht="28.95" customHeight="1" thickBot="1">
      <c r="A53" s="72">
        <v>25</v>
      </c>
      <c r="B53" s="104" t="s">
        <v>147</v>
      </c>
      <c r="C53" s="72" t="str">
        <f>"("&amp;A$29&amp;") + ("&amp;A51&amp;")"</f>
        <v>(13) + (26)</v>
      </c>
      <c r="D53" s="72"/>
      <c r="E53" s="72"/>
      <c r="F53" s="78">
        <f t="shared" ref="F53:Q53" si="28">F29+F51</f>
        <v>-625340.00229182607</v>
      </c>
      <c r="G53" s="78">
        <f t="shared" si="28"/>
        <v>1945621.4932984905</v>
      </c>
      <c r="H53" s="78">
        <f t="shared" si="28"/>
        <v>4089804.9324728781</v>
      </c>
      <c r="I53" s="78">
        <f t="shared" si="28"/>
        <v>6039926.8810681067</v>
      </c>
      <c r="J53" s="78">
        <f t="shared" si="28"/>
        <v>8528125.5530992858</v>
      </c>
      <c r="K53" s="78">
        <f t="shared" si="28"/>
        <v>8733208.838865729</v>
      </c>
      <c r="L53" s="78">
        <f t="shared" si="28"/>
        <v>8201335.1614100505</v>
      </c>
      <c r="M53" s="78">
        <f t="shared" si="28"/>
        <v>8523987.6983327791</v>
      </c>
      <c r="N53" s="78">
        <f t="shared" si="28"/>
        <v>9044601.381286053</v>
      </c>
      <c r="O53" s="78">
        <f t="shared" si="28"/>
        <v>11257134.196929023</v>
      </c>
      <c r="P53" s="78">
        <f t="shared" si="28"/>
        <v>13579523.215275796</v>
      </c>
      <c r="Q53" s="101">
        <f t="shared" si="28"/>
        <v>12255981.742298262</v>
      </c>
      <c r="R53" s="93"/>
      <c r="S53" s="102"/>
      <c r="T53" s="102"/>
    </row>
    <row r="54" spans="1:20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58"/>
      <c r="T54" s="58"/>
    </row>
    <row r="55" spans="1:20">
      <c r="B55" s="109" t="s">
        <v>156</v>
      </c>
      <c r="C55" s="105"/>
      <c r="D55" s="105"/>
      <c r="E55" s="105"/>
      <c r="F55" s="105" t="s">
        <v>157</v>
      </c>
      <c r="G55" s="105" t="s">
        <v>157</v>
      </c>
      <c r="H55" s="105" t="s">
        <v>157</v>
      </c>
      <c r="I55" s="105" t="s">
        <v>157</v>
      </c>
      <c r="J55" s="105" t="s">
        <v>157</v>
      </c>
      <c r="K55" s="105" t="s">
        <v>157</v>
      </c>
      <c r="L55" s="105" t="s">
        <v>157</v>
      </c>
      <c r="M55" s="105" t="s">
        <v>157</v>
      </c>
      <c r="N55" s="105" t="s">
        <v>157</v>
      </c>
      <c r="O55" s="105" t="s">
        <v>157</v>
      </c>
      <c r="P55" s="105" t="s">
        <v>157</v>
      </c>
      <c r="Q55" s="105" t="s">
        <v>157</v>
      </c>
    </row>
    <row r="56" spans="1:20">
      <c r="B56" s="92"/>
    </row>
    <row r="57" spans="1:20">
      <c r="A57" s="92" t="s">
        <v>162</v>
      </c>
      <c r="B57" s="92" t="s">
        <v>247</v>
      </c>
      <c r="F57" s="163">
        <f t="shared" ref="F57:N57" si="29">-F24-F25</f>
        <v>505073.02467025514</v>
      </c>
      <c r="G57" s="163">
        <f t="shared" si="29"/>
        <v>-1683233.9052398053</v>
      </c>
      <c r="H57" s="163">
        <f t="shared" si="29"/>
        <v>-2344774.5781710297</v>
      </c>
      <c r="I57" s="163">
        <f t="shared" si="29"/>
        <v>-1617557.0950553406</v>
      </c>
      <c r="J57" s="163">
        <f t="shared" si="29"/>
        <v>-2162113.907551324</v>
      </c>
      <c r="K57" s="163">
        <f t="shared" si="29"/>
        <v>-182736.70244369071</v>
      </c>
      <c r="L57" s="163">
        <f t="shared" si="29"/>
        <v>979262.15357630025</v>
      </c>
      <c r="M57" s="163">
        <f t="shared" si="29"/>
        <v>-386907.39341543487</v>
      </c>
      <c r="N57" s="163">
        <f t="shared" si="29"/>
        <v>-101801.91848877839</v>
      </c>
      <c r="O57" s="163">
        <f t="shared" ref="O57:P57" si="30">-O24-O25</f>
        <v>-1843263.1285483609</v>
      </c>
      <c r="P57" s="163">
        <f t="shared" si="30"/>
        <v>-1757235.2464424467</v>
      </c>
      <c r="Q57" s="163">
        <f>-Q24-Q25</f>
        <v>509348.00590617658</v>
      </c>
      <c r="R57" s="163"/>
    </row>
    <row r="58" spans="1:20">
      <c r="A58" s="92"/>
      <c r="B58" s="92" t="s">
        <v>158</v>
      </c>
      <c r="F58" s="163">
        <f t="shared" ref="F58:N58" si="31">IF(F27&lt;0,-F27,0)</f>
        <v>683.95305424097057</v>
      </c>
      <c r="G58" s="163">
        <f t="shared" si="31"/>
        <v>0</v>
      </c>
      <c r="H58" s="163">
        <f t="shared" si="31"/>
        <v>0</v>
      </c>
      <c r="I58" s="163">
        <f t="shared" si="31"/>
        <v>0</v>
      </c>
      <c r="J58" s="163">
        <f t="shared" si="31"/>
        <v>0</v>
      </c>
      <c r="K58" s="163">
        <f t="shared" si="31"/>
        <v>0</v>
      </c>
      <c r="L58" s="163">
        <f t="shared" si="31"/>
        <v>0</v>
      </c>
      <c r="M58" s="163">
        <f t="shared" si="31"/>
        <v>0</v>
      </c>
      <c r="N58" s="163">
        <f t="shared" si="31"/>
        <v>0</v>
      </c>
      <c r="O58" s="163">
        <f t="shared" ref="O58:P58" si="32">IF(O27&lt;0,-O27,0)</f>
        <v>0</v>
      </c>
      <c r="P58" s="163">
        <f t="shared" si="32"/>
        <v>0</v>
      </c>
      <c r="Q58" s="163">
        <f>IF(Q27&lt;0,-Q27,0)</f>
        <v>0</v>
      </c>
      <c r="R58" s="163"/>
    </row>
    <row r="59" spans="1:20">
      <c r="A59" s="92"/>
      <c r="B59" s="92" t="s">
        <v>159</v>
      </c>
      <c r="F59" s="163">
        <f t="shared" ref="F59:N59" si="33">IF(F27&gt;0,-F27,0)</f>
        <v>0</v>
      </c>
      <c r="G59" s="163">
        <f t="shared" si="33"/>
        <v>-909.62076534172627</v>
      </c>
      <c r="H59" s="163">
        <f t="shared" si="33"/>
        <v>-6366.6791428666984</v>
      </c>
      <c r="I59" s="163">
        <f t="shared" si="33"/>
        <v>-12508.78331816906</v>
      </c>
      <c r="J59" s="163">
        <f t="shared" si="33"/>
        <v>-17993.876005494389</v>
      </c>
      <c r="K59" s="163">
        <f t="shared" si="33"/>
        <v>-21426.251310719712</v>
      </c>
      <c r="L59" s="163">
        <f t="shared" si="33"/>
        <v>-20574.847254765817</v>
      </c>
      <c r="M59" s="163">
        <f t="shared" si="33"/>
        <v>-19771.006534024284</v>
      </c>
      <c r="N59" s="163">
        <f t="shared" si="33"/>
        <v>-20541.373049608836</v>
      </c>
      <c r="O59" s="163">
        <f t="shared" ref="O59:P59" si="34">IF(O27&gt;0,-O27,0)</f>
        <v>-23437.838581266024</v>
      </c>
      <c r="P59" s="163">
        <f t="shared" si="34"/>
        <v>-28756.925740656312</v>
      </c>
      <c r="Q59" s="163">
        <f>IF(Q27&gt;0,-Q27,0)</f>
        <v>-30660.635666515282</v>
      </c>
      <c r="R59" s="163"/>
    </row>
    <row r="60" spans="1:20">
      <c r="A60" s="92" t="s">
        <v>162</v>
      </c>
      <c r="B60" s="92" t="s">
        <v>160</v>
      </c>
      <c r="F60" s="163">
        <f t="shared" ref="F60:N60" si="35">F28</f>
        <v>-505756.9777244961</v>
      </c>
      <c r="G60" s="163">
        <f t="shared" si="35"/>
        <v>1684143.526005147</v>
      </c>
      <c r="H60" s="163">
        <f t="shared" si="35"/>
        <v>2351141.2573138964</v>
      </c>
      <c r="I60" s="163">
        <f t="shared" si="35"/>
        <v>1630065.8783735095</v>
      </c>
      <c r="J60" s="163">
        <f t="shared" si="35"/>
        <v>2180107.7835568185</v>
      </c>
      <c r="K60" s="163">
        <f t="shared" si="35"/>
        <v>204162.95375441041</v>
      </c>
      <c r="L60" s="163">
        <f t="shared" si="35"/>
        <v>-958687.30632153444</v>
      </c>
      <c r="M60" s="163">
        <f t="shared" si="35"/>
        <v>406678.39994945913</v>
      </c>
      <c r="N60" s="163">
        <f t="shared" si="35"/>
        <v>122343.29153838723</v>
      </c>
      <c r="O60" s="163">
        <f t="shared" ref="O60:P60" si="36">O28</f>
        <v>1866700.967129627</v>
      </c>
      <c r="P60" s="163">
        <f t="shared" si="36"/>
        <v>1785992.1721831029</v>
      </c>
      <c r="Q60" s="163">
        <f>Q28</f>
        <v>-478687.37023966131</v>
      </c>
      <c r="R60" s="163"/>
    </row>
    <row r="61" spans="1:20">
      <c r="A61" s="92"/>
      <c r="B61" s="92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</row>
    <row r="62" spans="1:20">
      <c r="A62" s="92" t="s">
        <v>162</v>
      </c>
      <c r="B62" s="92" t="s">
        <v>248</v>
      </c>
      <c r="F62" s="163">
        <f t="shared" ref="F62:N62" si="37">-F46-F47</f>
        <v>119421.30821245891</v>
      </c>
      <c r="G62" s="163">
        <f t="shared" si="37"/>
        <v>-885942.12697975419</v>
      </c>
      <c r="H62" s="163">
        <f t="shared" si="37"/>
        <v>208753.05968061413</v>
      </c>
      <c r="I62" s="163">
        <f t="shared" si="37"/>
        <v>-317982.18019610347</v>
      </c>
      <c r="J62" s="163">
        <f t="shared" si="37"/>
        <v>-305112.72357956134</v>
      </c>
      <c r="K62" s="163">
        <f t="shared" si="37"/>
        <v>2502.6827337655745</v>
      </c>
      <c r="L62" s="163">
        <f t="shared" si="37"/>
        <v>-422728.22898063122</v>
      </c>
      <c r="M62" s="163">
        <f t="shared" si="37"/>
        <v>88610.433779620609</v>
      </c>
      <c r="N62" s="163">
        <f t="shared" si="37"/>
        <v>-393228.21473340917</v>
      </c>
      <c r="O62" s="163">
        <f t="shared" ref="O62:Q62" si="38">-O46-O47</f>
        <v>-339706.10293661017</v>
      </c>
      <c r="P62" s="163">
        <f t="shared" si="38"/>
        <v>-528986.39060924982</v>
      </c>
      <c r="Q62" s="163">
        <f t="shared" si="38"/>
        <v>851815.3798450256</v>
      </c>
      <c r="R62" s="163"/>
    </row>
    <row r="63" spans="1:20">
      <c r="A63" s="92"/>
      <c r="B63" s="92" t="s">
        <v>158</v>
      </c>
      <c r="F63" s="163">
        <f t="shared" ref="F63:N63" si="39">IF(F49&lt;0,-F49,0)</f>
        <v>161.71635487103813</v>
      </c>
      <c r="G63" s="163">
        <f t="shared" si="39"/>
        <v>0</v>
      </c>
      <c r="H63" s="163">
        <f t="shared" si="39"/>
        <v>0</v>
      </c>
      <c r="I63" s="163">
        <f t="shared" si="39"/>
        <v>0</v>
      </c>
      <c r="J63" s="163">
        <f t="shared" si="39"/>
        <v>0</v>
      </c>
      <c r="K63" s="163">
        <f t="shared" si="39"/>
        <v>0</v>
      </c>
      <c r="L63" s="163">
        <f t="shared" si="39"/>
        <v>0</v>
      </c>
      <c r="M63" s="163">
        <f t="shared" si="39"/>
        <v>0</v>
      </c>
      <c r="N63" s="163">
        <f t="shared" si="39"/>
        <v>0</v>
      </c>
      <c r="O63" s="163">
        <f t="shared" ref="O63:Q63" si="40">IF(O49&lt;0,-O49,0)</f>
        <v>0</v>
      </c>
      <c r="P63" s="163">
        <f t="shared" si="40"/>
        <v>0</v>
      </c>
      <c r="Q63" s="163">
        <f t="shared" si="40"/>
        <v>0</v>
      </c>
      <c r="R63" s="163"/>
    </row>
    <row r="64" spans="1:20">
      <c r="A64" s="92"/>
      <c r="B64" s="92" t="s">
        <v>159</v>
      </c>
      <c r="F64" s="163">
        <f t="shared" ref="F64:N64" si="41">IF(F49&gt;0,-F49,0)</f>
        <v>0</v>
      </c>
      <c r="G64" s="163">
        <f t="shared" si="41"/>
        <v>-875.8426054152319</v>
      </c>
      <c r="H64" s="163">
        <f t="shared" si="41"/>
        <v>-1795.2415411058173</v>
      </c>
      <c r="I64" s="163">
        <f t="shared" si="41"/>
        <v>-2073.8900256152374</v>
      </c>
      <c r="J64" s="163">
        <f t="shared" si="41"/>
        <v>-2978.1648947990111</v>
      </c>
      <c r="K64" s="163">
        <f t="shared" si="41"/>
        <v>-3423.0147457983699</v>
      </c>
      <c r="L64" s="163">
        <f t="shared" si="41"/>
        <v>-4085.3998852238797</v>
      </c>
      <c r="M64" s="163">
        <f t="shared" si="41"/>
        <v>-4584.5707528905905</v>
      </c>
      <c r="N64" s="163">
        <f t="shared" si="41"/>
        <v>-5042.1766814774628</v>
      </c>
      <c r="O64" s="163">
        <f t="shared" ref="O64:Q64" si="42">IF(O49&gt;0,-O49,0)</f>
        <v>-6125.7455767338843</v>
      </c>
      <c r="P64" s="163">
        <f t="shared" si="42"/>
        <v>-7410.455554420404</v>
      </c>
      <c r="Q64" s="163">
        <f t="shared" si="42"/>
        <v>-6961.2771071519574</v>
      </c>
      <c r="R64" s="163"/>
    </row>
    <row r="65" spans="1:18">
      <c r="A65" s="92" t="s">
        <v>162</v>
      </c>
      <c r="B65" s="92" t="s">
        <v>161</v>
      </c>
      <c r="F65" s="163">
        <f t="shared" ref="F65:N65" si="43">F50</f>
        <v>-119583.02456732995</v>
      </c>
      <c r="G65" s="163">
        <f t="shared" si="43"/>
        <v>886817.96958516946</v>
      </c>
      <c r="H65" s="163">
        <f t="shared" si="43"/>
        <v>-206957.81813950831</v>
      </c>
      <c r="I65" s="163">
        <f t="shared" si="43"/>
        <v>320056.07022171869</v>
      </c>
      <c r="J65" s="163">
        <f t="shared" si="43"/>
        <v>308090.88847436034</v>
      </c>
      <c r="K65" s="163">
        <f t="shared" si="43"/>
        <v>920.33201203279532</v>
      </c>
      <c r="L65" s="163">
        <f t="shared" si="43"/>
        <v>426813.62886585511</v>
      </c>
      <c r="M65" s="163">
        <f t="shared" si="43"/>
        <v>-84025.863026730018</v>
      </c>
      <c r="N65" s="163">
        <f t="shared" si="43"/>
        <v>398270.39141488663</v>
      </c>
      <c r="O65" s="163">
        <f t="shared" ref="O65:Q65" si="44">O50</f>
        <v>345831.84851334407</v>
      </c>
      <c r="P65" s="163">
        <f t="shared" si="44"/>
        <v>536396.84616367018</v>
      </c>
      <c r="Q65" s="163">
        <f t="shared" si="44"/>
        <v>-844854.10273787368</v>
      </c>
      <c r="R65" s="163"/>
    </row>
    <row r="66" spans="1:18">
      <c r="F66" s="163"/>
    </row>
    <row r="67" spans="1:18">
      <c r="A67" s="186"/>
      <c r="B67" s="92"/>
      <c r="C67" s="186"/>
      <c r="D67" s="186"/>
      <c r="E67" s="186"/>
      <c r="F67" s="209"/>
      <c r="G67" s="186"/>
    </row>
    <row r="68" spans="1:18">
      <c r="A68" s="186"/>
      <c r="B68" s="186"/>
      <c r="C68" s="186"/>
      <c r="D68" s="186"/>
      <c r="E68" s="186"/>
      <c r="F68" s="210"/>
      <c r="G68" s="186"/>
    </row>
    <row r="69" spans="1:18">
      <c r="A69" s="186"/>
      <c r="B69" s="92"/>
      <c r="C69" s="186"/>
      <c r="D69" s="186"/>
      <c r="E69" s="186"/>
      <c r="F69" s="209"/>
      <c r="G69" s="186"/>
    </row>
    <row r="70" spans="1:18">
      <c r="A70" s="186"/>
      <c r="B70" s="186"/>
      <c r="C70" s="186"/>
      <c r="D70" s="186"/>
      <c r="E70" s="186"/>
      <c r="F70" s="210"/>
      <c r="G70" s="186"/>
    </row>
    <row r="71" spans="1:18">
      <c r="A71" s="186"/>
      <c r="B71" s="186"/>
      <c r="C71" s="186"/>
      <c r="D71" s="186"/>
      <c r="E71" s="186"/>
      <c r="F71" s="186"/>
      <c r="G71" s="186"/>
    </row>
  </sheetData>
  <mergeCells count="5">
    <mergeCell ref="A1:Q1"/>
    <mergeCell ref="A2:Q2"/>
    <mergeCell ref="A3:Q3"/>
    <mergeCell ref="T13:T14"/>
    <mergeCell ref="T35:T36"/>
  </mergeCells>
  <printOptions horizontalCentered="1"/>
  <pageMargins left="0.17" right="0.16" top="0.42" bottom="0.46" header="0.3" footer="0.3"/>
  <pageSetup scale="78" orientation="portrait" r:id="rId1"/>
  <headerFooter>
    <oddFooter>&amp;L&amp;F /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M79"/>
  <sheetViews>
    <sheetView view="pageLayout" topLeftCell="A53" zoomScaleNormal="100" workbookViewId="0">
      <selection activeCell="C65" sqref="C65"/>
    </sheetView>
  </sheetViews>
  <sheetFormatPr defaultColWidth="9.109375" defaultRowHeight="14.4"/>
  <cols>
    <col min="1" max="1" width="17.6640625" style="165" customWidth="1"/>
    <col min="2" max="2" width="9.109375" style="165"/>
    <col min="3" max="3" width="18.33203125" style="165" customWidth="1"/>
    <col min="4" max="4" width="22" style="165" customWidth="1"/>
    <col min="5" max="5" width="17.33203125" style="165" customWidth="1"/>
    <col min="6" max="6" width="16.33203125" style="165" customWidth="1"/>
    <col min="7" max="8" width="15.6640625" style="165" customWidth="1"/>
    <col min="9" max="9" width="21.33203125" style="165" customWidth="1"/>
    <col min="10" max="10" width="18.33203125" style="165" bestFit="1" customWidth="1"/>
    <col min="11" max="11" width="9.109375" style="165"/>
    <col min="12" max="12" width="13.44140625" style="165" bestFit="1" customWidth="1"/>
    <col min="13" max="13" width="27.5546875" style="165" bestFit="1" customWidth="1"/>
    <col min="14" max="16384" width="9.109375" style="165"/>
  </cols>
  <sheetData>
    <row r="1" spans="1:9">
      <c r="A1" s="232" t="s">
        <v>201</v>
      </c>
      <c r="B1" s="232"/>
      <c r="C1" s="232"/>
      <c r="D1" s="232"/>
      <c r="E1" s="232"/>
      <c r="F1" s="232"/>
      <c r="G1" s="232"/>
      <c r="H1" s="232"/>
      <c r="I1" s="232"/>
    </row>
    <row r="2" spans="1:9" ht="27">
      <c r="A2" s="168"/>
      <c r="B2" s="169"/>
      <c r="C2" s="170" t="s">
        <v>202</v>
      </c>
      <c r="D2" s="169"/>
      <c r="E2" s="170" t="s">
        <v>203</v>
      </c>
      <c r="F2" s="171" t="s">
        <v>204</v>
      </c>
      <c r="G2" s="171" t="s">
        <v>205</v>
      </c>
      <c r="H2" s="171" t="s">
        <v>106</v>
      </c>
      <c r="I2" s="171" t="s">
        <v>206</v>
      </c>
    </row>
    <row r="3" spans="1:9">
      <c r="A3" s="199" t="s">
        <v>148</v>
      </c>
      <c r="B3" s="167"/>
      <c r="C3" s="173">
        <v>211063</v>
      </c>
      <c r="D3" s="186"/>
      <c r="E3" s="202">
        <v>244039953</v>
      </c>
      <c r="F3" s="202">
        <v>-118972426</v>
      </c>
      <c r="G3" s="202">
        <v>158594608</v>
      </c>
      <c r="H3" s="166">
        <f>SUM(F3:G3)</f>
        <v>39622182</v>
      </c>
      <c r="I3" s="174">
        <f>E3+H3</f>
        <v>283662135</v>
      </c>
    </row>
    <row r="4" spans="1:9">
      <c r="A4" s="199" t="s">
        <v>207</v>
      </c>
      <c r="B4" s="167"/>
      <c r="C4" s="173">
        <v>499</v>
      </c>
      <c r="D4" s="186"/>
      <c r="E4" s="202">
        <v>733706</v>
      </c>
      <c r="F4" s="202">
        <v>-344249</v>
      </c>
      <c r="G4" s="202">
        <v>463234</v>
      </c>
      <c r="H4" s="166">
        <f t="shared" ref="H4:H16" si="0">SUM(F4:G4)</f>
        <v>118985</v>
      </c>
      <c r="I4" s="174">
        <f t="shared" ref="I4:I16" si="1">E4+H4</f>
        <v>852691</v>
      </c>
    </row>
    <row r="5" spans="1:9">
      <c r="A5" s="199" t="s">
        <v>149</v>
      </c>
      <c r="B5" s="167"/>
      <c r="C5" s="173">
        <v>22336</v>
      </c>
      <c r="D5" s="186"/>
      <c r="E5" s="202">
        <v>51457241</v>
      </c>
      <c r="F5" s="202">
        <v>-29674257</v>
      </c>
      <c r="G5" s="202">
        <v>33268651</v>
      </c>
      <c r="H5" s="166">
        <f t="shared" si="0"/>
        <v>3594394</v>
      </c>
      <c r="I5" s="174">
        <f t="shared" si="1"/>
        <v>55051635</v>
      </c>
    </row>
    <row r="6" spans="1:9">
      <c r="A6" s="199" t="s">
        <v>150</v>
      </c>
      <c r="B6" s="167"/>
      <c r="C6" s="173">
        <v>9119</v>
      </c>
      <c r="D6" s="186"/>
      <c r="E6" s="202">
        <v>5848044</v>
      </c>
      <c r="F6" s="202">
        <v>-2960541</v>
      </c>
      <c r="G6" s="202">
        <v>3790100</v>
      </c>
      <c r="H6" s="166">
        <f t="shared" si="0"/>
        <v>829559</v>
      </c>
      <c r="I6" s="174">
        <f t="shared" si="1"/>
        <v>6677603</v>
      </c>
    </row>
    <row r="7" spans="1:9">
      <c r="A7" s="199" t="s">
        <v>151</v>
      </c>
      <c r="B7" s="167"/>
      <c r="C7" s="173">
        <v>1850</v>
      </c>
      <c r="D7" s="186"/>
      <c r="E7" s="202">
        <v>122165046</v>
      </c>
      <c r="F7" s="202">
        <v>-73393869</v>
      </c>
      <c r="G7" s="202">
        <v>78918294</v>
      </c>
      <c r="H7" s="166">
        <f t="shared" si="0"/>
        <v>5524425</v>
      </c>
      <c r="I7" s="174">
        <f t="shared" si="1"/>
        <v>127689471</v>
      </c>
    </row>
    <row r="8" spans="1:9">
      <c r="A8" s="199" t="s">
        <v>152</v>
      </c>
      <c r="B8" s="167"/>
      <c r="C8" s="173">
        <v>45</v>
      </c>
      <c r="D8" s="186"/>
      <c r="E8" s="202">
        <v>2944480</v>
      </c>
      <c r="F8" s="202">
        <v>-1686820</v>
      </c>
      <c r="G8" s="202">
        <v>1895050</v>
      </c>
      <c r="H8" s="166">
        <f t="shared" si="0"/>
        <v>208230</v>
      </c>
      <c r="I8" s="174">
        <f t="shared" si="1"/>
        <v>3152710</v>
      </c>
    </row>
    <row r="9" spans="1:9">
      <c r="A9" s="199" t="s">
        <v>153</v>
      </c>
      <c r="B9" s="167"/>
      <c r="C9" s="173">
        <v>22</v>
      </c>
      <c r="D9" s="186"/>
      <c r="E9" s="202">
        <f>95010892-E10</f>
        <v>59469272</v>
      </c>
      <c r="F9" s="202">
        <v>-6387957</v>
      </c>
      <c r="G9" s="202">
        <v>4573701</v>
      </c>
      <c r="H9" s="166">
        <f t="shared" si="0"/>
        <v>-1814256</v>
      </c>
      <c r="I9" s="174">
        <f t="shared" si="1"/>
        <v>57655016</v>
      </c>
    </row>
    <row r="10" spans="1:9">
      <c r="A10" s="199" t="s">
        <v>208</v>
      </c>
      <c r="B10" s="167"/>
      <c r="C10" s="173"/>
      <c r="D10" s="186"/>
      <c r="E10" s="202">
        <v>35541620</v>
      </c>
      <c r="F10" s="202">
        <v>0</v>
      </c>
      <c r="G10" s="202">
        <v>0</v>
      </c>
      <c r="H10" s="166">
        <f t="shared" si="0"/>
        <v>0</v>
      </c>
      <c r="I10" s="174">
        <f t="shared" si="1"/>
        <v>35541620</v>
      </c>
    </row>
    <row r="11" spans="1:9">
      <c r="A11" s="199" t="s">
        <v>209</v>
      </c>
      <c r="B11" s="167"/>
      <c r="C11" s="173">
        <v>31</v>
      </c>
      <c r="D11" s="186"/>
      <c r="E11" s="202">
        <v>-10900</v>
      </c>
      <c r="F11" s="202">
        <v>0</v>
      </c>
      <c r="G11" s="202">
        <v>0</v>
      </c>
      <c r="H11" s="166">
        <f t="shared" si="0"/>
        <v>0</v>
      </c>
      <c r="I11" s="174">
        <f t="shared" si="1"/>
        <v>-10900</v>
      </c>
    </row>
    <row r="12" spans="1:9">
      <c r="A12" s="199" t="s">
        <v>154</v>
      </c>
      <c r="B12" s="167"/>
      <c r="C12" s="173">
        <v>1201</v>
      </c>
      <c r="D12" s="186"/>
      <c r="E12" s="202">
        <v>3550263</v>
      </c>
      <c r="F12" s="202">
        <v>-2099919</v>
      </c>
      <c r="G12" s="202">
        <v>2105611</v>
      </c>
      <c r="H12" s="166">
        <f t="shared" si="0"/>
        <v>5692</v>
      </c>
      <c r="I12" s="174">
        <f t="shared" si="1"/>
        <v>3555955</v>
      </c>
    </row>
    <row r="13" spans="1:9">
      <c r="A13" s="199" t="s">
        <v>155</v>
      </c>
      <c r="B13" s="167"/>
      <c r="C13" s="173">
        <v>1200</v>
      </c>
      <c r="D13" s="186"/>
      <c r="E13" s="202">
        <v>264269</v>
      </c>
      <c r="F13" s="202">
        <v>-137700</v>
      </c>
      <c r="G13" s="202">
        <v>168449</v>
      </c>
      <c r="H13" s="166">
        <f t="shared" si="0"/>
        <v>30749</v>
      </c>
      <c r="I13" s="174">
        <f t="shared" si="1"/>
        <v>295018</v>
      </c>
    </row>
    <row r="14" spans="1:9">
      <c r="A14" s="199" t="s">
        <v>210</v>
      </c>
      <c r="B14" s="167"/>
      <c r="C14" s="173">
        <v>411</v>
      </c>
      <c r="D14" s="186"/>
      <c r="E14" s="202">
        <v>1190227</v>
      </c>
      <c r="F14" s="202"/>
      <c r="G14" s="202"/>
      <c r="H14" s="166"/>
      <c r="I14" s="174">
        <f t="shared" si="1"/>
        <v>1190227</v>
      </c>
    </row>
    <row r="15" spans="1:9">
      <c r="A15" s="199" t="s">
        <v>211</v>
      </c>
      <c r="B15" s="167"/>
      <c r="C15" s="173"/>
      <c r="D15" s="186"/>
      <c r="E15" s="202">
        <v>474171</v>
      </c>
      <c r="F15" s="202"/>
      <c r="G15" s="202"/>
      <c r="H15" s="166">
        <f t="shared" si="0"/>
        <v>0</v>
      </c>
      <c r="I15" s="174">
        <f t="shared" si="1"/>
        <v>474171</v>
      </c>
    </row>
    <row r="16" spans="1:9">
      <c r="A16" s="199" t="s">
        <v>212</v>
      </c>
      <c r="B16" s="167"/>
      <c r="C16" s="173"/>
      <c r="D16" s="216"/>
      <c r="E16" s="202">
        <v>251168</v>
      </c>
      <c r="F16" s="202"/>
      <c r="G16" s="202"/>
      <c r="H16" s="166">
        <f t="shared" si="0"/>
        <v>0</v>
      </c>
      <c r="I16" s="174">
        <f t="shared" si="1"/>
        <v>251168</v>
      </c>
    </row>
    <row r="17" spans="1:9">
      <c r="A17" s="167"/>
      <c r="B17" s="167"/>
      <c r="C17" s="175">
        <f>SUM(C3:C16)</f>
        <v>247777</v>
      </c>
      <c r="E17" s="175">
        <f t="shared" ref="E17:I17" si="2">SUM(E3:E16)</f>
        <v>527918560</v>
      </c>
      <c r="F17" s="175">
        <f t="shared" si="2"/>
        <v>-235657738</v>
      </c>
      <c r="G17" s="175">
        <f t="shared" si="2"/>
        <v>283777698</v>
      </c>
      <c r="H17" s="175">
        <f t="shared" si="2"/>
        <v>48119960</v>
      </c>
      <c r="I17" s="175">
        <f t="shared" si="2"/>
        <v>576038520</v>
      </c>
    </row>
    <row r="18" spans="1:9" ht="15" thickBot="1">
      <c r="A18" s="167"/>
      <c r="B18" s="167"/>
      <c r="C18" s="167"/>
      <c r="E18" s="167"/>
      <c r="F18" s="167"/>
      <c r="G18" s="167"/>
      <c r="I18" s="167"/>
    </row>
    <row r="19" spans="1:9">
      <c r="A19" s="167" t="s">
        <v>19</v>
      </c>
      <c r="B19" s="167"/>
      <c r="C19" s="176">
        <f>C3+C4</f>
        <v>211562</v>
      </c>
      <c r="E19" s="177">
        <f>E3+E4</f>
        <v>244773659</v>
      </c>
      <c r="F19" s="177">
        <f t="shared" ref="F19:I19" si="3">F3+F4</f>
        <v>-119316675</v>
      </c>
      <c r="G19" s="177">
        <f t="shared" si="3"/>
        <v>159057842</v>
      </c>
      <c r="H19" s="177">
        <f t="shared" si="3"/>
        <v>39741167</v>
      </c>
      <c r="I19" s="176">
        <f t="shared" si="3"/>
        <v>284514826</v>
      </c>
    </row>
    <row r="20" spans="1:9">
      <c r="A20" s="167"/>
      <c r="B20" s="167"/>
      <c r="C20" s="178"/>
      <c r="E20" s="167"/>
      <c r="F20" s="167"/>
      <c r="G20" s="167"/>
      <c r="H20" s="167"/>
      <c r="I20" s="178"/>
    </row>
    <row r="21" spans="1:9" ht="15" thickBot="1">
      <c r="A21" s="167" t="s">
        <v>213</v>
      </c>
      <c r="B21" s="167"/>
      <c r="C21" s="195">
        <f>SUM(C5:C8,C11:C13)</f>
        <v>35782</v>
      </c>
      <c r="E21" s="196">
        <f>SUM(E5:E8,E11:E13)</f>
        <v>186218443</v>
      </c>
      <c r="F21" s="196">
        <f t="shared" ref="F21:H21" si="4">SUM(F5:F8,F11:F13)</f>
        <v>-109953106</v>
      </c>
      <c r="G21" s="196">
        <f t="shared" si="4"/>
        <v>120146155</v>
      </c>
      <c r="H21" s="196">
        <f t="shared" si="4"/>
        <v>10193049</v>
      </c>
      <c r="I21" s="195">
        <f>SUM(I5:I8,I11:I13)</f>
        <v>196411492</v>
      </c>
    </row>
    <row r="22" spans="1:9">
      <c r="A22" s="167"/>
      <c r="B22" s="167"/>
      <c r="C22" s="167"/>
      <c r="D22" s="167"/>
      <c r="E22" s="167"/>
    </row>
    <row r="23" spans="1:9" ht="40.200000000000003">
      <c r="A23" s="168"/>
      <c r="B23" s="179"/>
      <c r="C23" s="189" t="s">
        <v>214</v>
      </c>
      <c r="D23" s="189" t="s">
        <v>215</v>
      </c>
      <c r="E23" s="171" t="s">
        <v>216</v>
      </c>
      <c r="F23" s="171" t="s">
        <v>217</v>
      </c>
      <c r="G23" s="171" t="s">
        <v>218</v>
      </c>
      <c r="H23" s="171" t="s">
        <v>219</v>
      </c>
      <c r="I23" s="171" t="s">
        <v>220</v>
      </c>
    </row>
    <row r="24" spans="1:9">
      <c r="A24" s="199" t="s">
        <v>148</v>
      </c>
      <c r="B24" s="167"/>
      <c r="C24" s="200">
        <v>1831977</v>
      </c>
      <c r="D24" s="200">
        <v>21687836.09</v>
      </c>
      <c r="E24" s="203">
        <v>-11087698</v>
      </c>
      <c r="F24" s="203">
        <v>14781254</v>
      </c>
      <c r="G24" s="191">
        <f>SUM(D24:F24)</f>
        <v>25381392.09</v>
      </c>
      <c r="H24" s="191">
        <f>-J64</f>
        <v>-212374.89551999999</v>
      </c>
      <c r="I24" s="191">
        <f>SUM(G24:H24)</f>
        <v>25169017.194479998</v>
      </c>
    </row>
    <row r="25" spans="1:9">
      <c r="A25" s="199" t="s">
        <v>207</v>
      </c>
      <c r="B25" s="167"/>
      <c r="C25" s="200">
        <v>4326.5</v>
      </c>
      <c r="D25" s="200">
        <v>65287.07</v>
      </c>
      <c r="E25" s="203">
        <v>-20722</v>
      </c>
      <c r="F25" s="203">
        <v>28026</v>
      </c>
      <c r="G25" s="191">
        <f t="shared" ref="G25:G33" si="5">SUM(D25:F25)</f>
        <v>72591.070000000007</v>
      </c>
      <c r="H25" s="191">
        <f t="shared" ref="H25:H33" si="6">-J65</f>
        <v>3113.8374500000004</v>
      </c>
      <c r="I25" s="191">
        <f t="shared" ref="I25:I34" si="7">SUM(G25:H25)</f>
        <v>75704.907450000013</v>
      </c>
    </row>
    <row r="26" spans="1:9">
      <c r="A26" s="199" t="s">
        <v>149</v>
      </c>
      <c r="B26" s="167"/>
      <c r="C26" s="200">
        <v>409179.85</v>
      </c>
      <c r="D26" s="200">
        <v>5908232.1200000001</v>
      </c>
      <c r="E26" s="203">
        <v>-3443258</v>
      </c>
      <c r="F26" s="203">
        <v>3797481</v>
      </c>
      <c r="G26" s="191">
        <f t="shared" si="5"/>
        <v>6262455.1200000001</v>
      </c>
      <c r="H26" s="191">
        <f t="shared" si="6"/>
        <v>-11645.83656</v>
      </c>
      <c r="I26" s="191">
        <f t="shared" si="7"/>
        <v>6250809.2834400004</v>
      </c>
    </row>
    <row r="27" spans="1:9">
      <c r="A27" s="199" t="s">
        <v>150</v>
      </c>
      <c r="B27" s="167"/>
      <c r="C27" s="200">
        <v>165756.92000000001</v>
      </c>
      <c r="D27" s="200">
        <v>806754.97</v>
      </c>
      <c r="E27" s="203">
        <v>-428617</v>
      </c>
      <c r="F27" s="203">
        <v>512529</v>
      </c>
      <c r="G27" s="191">
        <f t="shared" si="5"/>
        <v>890666.97</v>
      </c>
      <c r="H27" s="191">
        <f t="shared" si="6"/>
        <v>-2264.69607</v>
      </c>
      <c r="I27" s="191">
        <f t="shared" si="7"/>
        <v>888402.27393000002</v>
      </c>
    </row>
    <row r="28" spans="1:9">
      <c r="A28" s="199" t="s">
        <v>151</v>
      </c>
      <c r="B28" s="167"/>
      <c r="C28" s="200">
        <v>928416.67</v>
      </c>
      <c r="D28" s="200">
        <v>10801638.810000001</v>
      </c>
      <c r="E28" s="203">
        <v>-5827934</v>
      </c>
      <c r="F28" s="203">
        <v>6185816</v>
      </c>
      <c r="G28" s="191">
        <f t="shared" si="5"/>
        <v>11159520.810000001</v>
      </c>
      <c r="H28" s="191">
        <f t="shared" si="6"/>
        <v>-10827.873</v>
      </c>
      <c r="I28" s="191">
        <f t="shared" si="7"/>
        <v>11148692.937000001</v>
      </c>
    </row>
    <row r="29" spans="1:9">
      <c r="A29" s="199" t="s">
        <v>152</v>
      </c>
      <c r="B29" s="167"/>
      <c r="C29" s="200">
        <v>23000</v>
      </c>
      <c r="D29" s="200">
        <v>257735.06</v>
      </c>
      <c r="E29" s="203">
        <v>-136311</v>
      </c>
      <c r="F29" s="203">
        <v>149324</v>
      </c>
      <c r="G29" s="191">
        <f t="shared" si="5"/>
        <v>270748.06</v>
      </c>
      <c r="H29" s="191">
        <f t="shared" si="6"/>
        <v>-301.93349999999992</v>
      </c>
      <c r="I29" s="191">
        <f t="shared" si="7"/>
        <v>270446.12650000001</v>
      </c>
    </row>
    <row r="30" spans="1:9">
      <c r="A30" s="199" t="s">
        <v>153</v>
      </c>
      <c r="B30" s="167"/>
      <c r="C30" s="200">
        <v>462000</v>
      </c>
      <c r="D30" s="200">
        <f>5572793.44-85034.6</f>
        <v>5487758.8400000008</v>
      </c>
      <c r="E30" s="203">
        <v>-414836</v>
      </c>
      <c r="F30" s="203">
        <v>300179</v>
      </c>
      <c r="G30" s="191">
        <f t="shared" si="5"/>
        <v>5373101.8400000008</v>
      </c>
      <c r="H30" s="191">
        <f t="shared" si="6"/>
        <v>3664.7971199999997</v>
      </c>
      <c r="I30" s="191">
        <f t="shared" si="7"/>
        <v>5376766.637120001</v>
      </c>
    </row>
    <row r="31" spans="1:9">
      <c r="A31" s="199" t="s">
        <v>209</v>
      </c>
      <c r="B31" s="167"/>
      <c r="C31" s="200">
        <v>558</v>
      </c>
      <c r="D31" s="200">
        <v>-185.19</v>
      </c>
      <c r="E31" s="203">
        <v>0</v>
      </c>
      <c r="F31" s="203">
        <v>0</v>
      </c>
      <c r="G31" s="191">
        <f t="shared" si="5"/>
        <v>-185.19</v>
      </c>
      <c r="H31" s="191">
        <f t="shared" si="6"/>
        <v>0</v>
      </c>
      <c r="I31" s="191">
        <f t="shared" si="7"/>
        <v>-185.19</v>
      </c>
    </row>
    <row r="32" spans="1:9">
      <c r="A32" s="199" t="s">
        <v>154</v>
      </c>
      <c r="B32" s="167"/>
      <c r="C32" s="200">
        <v>24378.38</v>
      </c>
      <c r="D32" s="200">
        <v>318730.84999999998</v>
      </c>
      <c r="E32" s="203">
        <v>-187901</v>
      </c>
      <c r="F32" s="203">
        <v>183013</v>
      </c>
      <c r="G32" s="191">
        <f t="shared" si="5"/>
        <v>313842.84999999998</v>
      </c>
      <c r="H32" s="191">
        <f t="shared" si="6"/>
        <v>-17.531359999999996</v>
      </c>
      <c r="I32" s="191">
        <f t="shared" si="7"/>
        <v>313825.31863999995</v>
      </c>
    </row>
    <row r="33" spans="1:9">
      <c r="A33" s="199" t="s">
        <v>155</v>
      </c>
      <c r="B33" s="167"/>
      <c r="C33" s="200">
        <v>21954</v>
      </c>
      <c r="D33" s="200">
        <v>44529.78</v>
      </c>
      <c r="E33" s="203">
        <v>-23302</v>
      </c>
      <c r="F33" s="203">
        <v>24762</v>
      </c>
      <c r="G33" s="191">
        <f t="shared" si="5"/>
        <v>45989.78</v>
      </c>
      <c r="H33" s="191">
        <f t="shared" si="6"/>
        <v>-86.567359999999994</v>
      </c>
      <c r="I33" s="191">
        <f t="shared" si="7"/>
        <v>45903.212639999998</v>
      </c>
    </row>
    <row r="34" spans="1:9">
      <c r="A34" s="199" t="s">
        <v>221</v>
      </c>
      <c r="B34" s="167"/>
      <c r="C34" s="191"/>
      <c r="D34" s="200">
        <v>563906.81999999995</v>
      </c>
      <c r="E34" s="200"/>
      <c r="F34" s="200"/>
      <c r="G34" s="191">
        <f>SUM(D34:F34)</f>
        <v>563906.81999999995</v>
      </c>
      <c r="H34" s="191"/>
      <c r="I34" s="191">
        <f t="shared" si="7"/>
        <v>563906.81999999995</v>
      </c>
    </row>
    <row r="35" spans="1:9">
      <c r="A35" s="199" t="s">
        <v>222</v>
      </c>
      <c r="B35" s="167"/>
      <c r="C35" s="186"/>
      <c r="D35" s="200">
        <v>1916670.61</v>
      </c>
      <c r="E35" s="200"/>
      <c r="F35" s="200"/>
      <c r="G35" s="191"/>
      <c r="H35" s="191"/>
      <c r="I35" s="191"/>
    </row>
    <row r="36" spans="1:9">
      <c r="A36" s="199" t="s">
        <v>223</v>
      </c>
      <c r="B36" s="167"/>
      <c r="C36" s="186"/>
      <c r="D36" s="200">
        <v>1749376.03</v>
      </c>
      <c r="E36" s="200"/>
      <c r="F36" s="200"/>
      <c r="G36" s="191"/>
      <c r="H36" s="191"/>
      <c r="I36" s="191"/>
    </row>
    <row r="37" spans="1:9">
      <c r="A37" s="167"/>
      <c r="B37" s="167"/>
      <c r="C37" s="181">
        <f>SUM(C24:C36)</f>
        <v>3871547.32</v>
      </c>
      <c r="D37" s="181">
        <f t="shared" ref="D37:I37" si="8">SUM(D24:D36)</f>
        <v>49608271.860000014</v>
      </c>
      <c r="E37" s="181">
        <f t="shared" si="8"/>
        <v>-21570579</v>
      </c>
      <c r="F37" s="181">
        <f t="shared" si="8"/>
        <v>25962384</v>
      </c>
      <c r="G37" s="181">
        <f t="shared" si="8"/>
        <v>50334030.220000014</v>
      </c>
      <c r="H37" s="181">
        <f t="shared" si="8"/>
        <v>-230740.69879999998</v>
      </c>
      <c r="I37" s="181">
        <f t="shared" si="8"/>
        <v>50103289.521200009</v>
      </c>
    </row>
    <row r="38" spans="1:9" ht="15" thickBot="1">
      <c r="A38" s="167"/>
      <c r="B38" s="167"/>
      <c r="D38" s="182"/>
      <c r="E38" s="167"/>
      <c r="F38" s="167"/>
    </row>
    <row r="39" spans="1:9">
      <c r="A39" s="167" t="s">
        <v>19</v>
      </c>
      <c r="B39" s="167"/>
      <c r="C39" s="184">
        <f>C24+C25</f>
        <v>1836303.5</v>
      </c>
      <c r="D39" s="183">
        <f t="shared" ref="D39:I39" si="9">D24+D25</f>
        <v>21753123.16</v>
      </c>
      <c r="E39" s="183">
        <f t="shared" si="9"/>
        <v>-11108420</v>
      </c>
      <c r="F39" s="183">
        <f t="shared" si="9"/>
        <v>14809280</v>
      </c>
      <c r="G39" s="183">
        <f t="shared" si="9"/>
        <v>25453983.16</v>
      </c>
      <c r="H39" s="183">
        <f t="shared" si="9"/>
        <v>-209261.05807</v>
      </c>
      <c r="I39" s="184">
        <f t="shared" si="9"/>
        <v>25244722.10193</v>
      </c>
    </row>
    <row r="40" spans="1:9">
      <c r="A40" s="167"/>
      <c r="B40" s="167"/>
      <c r="C40" s="190"/>
      <c r="D40" s="183"/>
      <c r="E40" s="167"/>
      <c r="F40" s="167"/>
      <c r="I40" s="185"/>
    </row>
    <row r="41" spans="1:9" ht="15" thickBot="1">
      <c r="A41" s="167" t="s">
        <v>213</v>
      </c>
      <c r="B41" s="167"/>
      <c r="C41" s="193">
        <f>SUM(C26:C29,C31:C33)</f>
        <v>1573243.8199999998</v>
      </c>
      <c r="D41" s="194">
        <f t="shared" ref="D41:I41" si="10">SUM(D26:D29,D31:D33)</f>
        <v>18137436.399999999</v>
      </c>
      <c r="E41" s="194">
        <f t="shared" si="10"/>
        <v>-10047323</v>
      </c>
      <c r="F41" s="194">
        <f t="shared" si="10"/>
        <v>10852925</v>
      </c>
      <c r="G41" s="194">
        <f t="shared" si="10"/>
        <v>18943038.399999999</v>
      </c>
      <c r="H41" s="194">
        <f t="shared" si="10"/>
        <v>-25144.437850000002</v>
      </c>
      <c r="I41" s="193">
        <f t="shared" si="10"/>
        <v>18917893.96215</v>
      </c>
    </row>
    <row r="42" spans="1:9">
      <c r="A42" s="167"/>
      <c r="B42" s="167"/>
      <c r="C42" s="218"/>
      <c r="D42" s="194"/>
      <c r="E42" s="194"/>
      <c r="F42" s="194"/>
      <c r="G42" s="194"/>
      <c r="H42" s="194"/>
      <c r="I42" s="218"/>
    </row>
    <row r="43" spans="1:9">
      <c r="A43" s="167"/>
      <c r="B43" s="167"/>
      <c r="C43" s="218"/>
      <c r="D43" s="194"/>
      <c r="E43" s="194"/>
      <c r="F43" s="194"/>
      <c r="G43" s="194"/>
      <c r="H43" s="194"/>
      <c r="I43" s="218"/>
    </row>
    <row r="44" spans="1:9">
      <c r="A44" s="167"/>
      <c r="B44" s="167"/>
      <c r="C44" s="218"/>
      <c r="D44" s="194"/>
      <c r="E44" s="194"/>
      <c r="F44" s="194"/>
      <c r="G44" s="194"/>
      <c r="H44" s="194"/>
      <c r="I44" s="218"/>
    </row>
    <row r="45" spans="1:9">
      <c r="A45" s="167"/>
      <c r="B45" s="167"/>
      <c r="C45" s="167"/>
    </row>
    <row r="46" spans="1:9">
      <c r="A46" s="172"/>
      <c r="D46" s="167"/>
      <c r="E46" s="105"/>
      <c r="I46" s="105"/>
    </row>
    <row r="47" spans="1:9">
      <c r="C47" s="188">
        <v>42675</v>
      </c>
      <c r="D47" s="188">
        <v>42278</v>
      </c>
      <c r="E47" s="164">
        <v>42583</v>
      </c>
      <c r="F47" s="164">
        <v>42644</v>
      </c>
      <c r="G47" s="164">
        <v>42380</v>
      </c>
      <c r="H47" s="164">
        <v>42552</v>
      </c>
      <c r="I47" s="164">
        <v>42675</v>
      </c>
    </row>
    <row r="48" spans="1:9" ht="27">
      <c r="A48" s="197" t="s">
        <v>224</v>
      </c>
      <c r="B48" s="169"/>
      <c r="C48" s="180" t="s">
        <v>251</v>
      </c>
      <c r="D48" s="180" t="s">
        <v>226</v>
      </c>
      <c r="E48" s="180" t="s">
        <v>227</v>
      </c>
      <c r="F48" s="180" t="s">
        <v>228</v>
      </c>
      <c r="G48" s="180" t="s">
        <v>229</v>
      </c>
      <c r="H48" s="180" t="s">
        <v>230</v>
      </c>
      <c r="I48" s="180" t="s">
        <v>225</v>
      </c>
    </row>
    <row r="49" spans="1:13">
      <c r="A49" s="199" t="s">
        <v>148</v>
      </c>
      <c r="B49" s="167"/>
      <c r="C49" s="187">
        <v>2.63E-3</v>
      </c>
      <c r="D49" s="187"/>
      <c r="E49" s="187">
        <v>2.6199999999999999E-3</v>
      </c>
      <c r="F49" s="187">
        <v>9.7000000000000005E-4</v>
      </c>
      <c r="G49" s="187">
        <v>0</v>
      </c>
      <c r="H49" s="187">
        <v>-3.5E-4</v>
      </c>
      <c r="I49" s="187">
        <v>-5.1000000000000004E-4</v>
      </c>
    </row>
    <row r="50" spans="1:13">
      <c r="A50" s="199" t="s">
        <v>207</v>
      </c>
      <c r="B50" s="167"/>
      <c r="C50" s="187">
        <v>2.63E-3</v>
      </c>
      <c r="D50" s="187">
        <v>-3.1530000000000002E-2</v>
      </c>
      <c r="E50" s="187">
        <v>2.6199999999999999E-3</v>
      </c>
      <c r="F50" s="187">
        <v>9.7000000000000005E-4</v>
      </c>
      <c r="G50" s="187">
        <v>0</v>
      </c>
      <c r="H50" s="187">
        <v>-3.5E-4</v>
      </c>
      <c r="I50" s="187">
        <v>-5.1000000000000004E-4</v>
      </c>
    </row>
    <row r="51" spans="1:13">
      <c r="A51" s="199" t="s">
        <v>149</v>
      </c>
      <c r="B51" s="167"/>
      <c r="C51" s="187">
        <v>-1.4300000000000001E-3</v>
      </c>
      <c r="D51" s="187"/>
      <c r="E51" s="187">
        <v>3.62E-3</v>
      </c>
      <c r="F51" s="187">
        <v>1.41E-3</v>
      </c>
      <c r="G51" s="187">
        <v>0</v>
      </c>
      <c r="H51" s="187">
        <v>-3.6000000000000002E-4</v>
      </c>
      <c r="I51" s="187"/>
    </row>
    <row r="52" spans="1:13">
      <c r="A52" s="199" t="s">
        <v>150</v>
      </c>
      <c r="B52" s="167"/>
      <c r="C52" s="187">
        <v>-1.4300000000000001E-3</v>
      </c>
      <c r="D52" s="187"/>
      <c r="E52" s="187">
        <v>3.62E-3</v>
      </c>
      <c r="F52" s="187">
        <v>1.41E-3</v>
      </c>
      <c r="G52" s="187">
        <v>0</v>
      </c>
      <c r="H52" s="187">
        <v>-3.6000000000000002E-4</v>
      </c>
      <c r="I52" s="187">
        <v>-5.1000000000000004E-4</v>
      </c>
    </row>
    <row r="53" spans="1:13">
      <c r="A53" s="199" t="s">
        <v>151</v>
      </c>
      <c r="B53" s="167"/>
      <c r="C53" s="187">
        <v>-1.4300000000000001E-3</v>
      </c>
      <c r="D53" s="187"/>
      <c r="E53" s="187">
        <v>2.7299999999999998E-3</v>
      </c>
      <c r="F53" s="187">
        <v>1.0200000000000001E-3</v>
      </c>
      <c r="G53" s="187">
        <v>0</v>
      </c>
      <c r="H53" s="187">
        <v>-3.6000000000000002E-4</v>
      </c>
      <c r="I53" s="187"/>
    </row>
    <row r="54" spans="1:13">
      <c r="A54" s="199" t="s">
        <v>152</v>
      </c>
      <c r="B54" s="167"/>
      <c r="C54" s="187">
        <v>-1.4300000000000001E-3</v>
      </c>
      <c r="D54" s="187"/>
      <c r="E54" s="187">
        <v>2.7299999999999998E-3</v>
      </c>
      <c r="F54" s="187">
        <v>1.0200000000000001E-3</v>
      </c>
      <c r="G54" s="187">
        <v>0</v>
      </c>
      <c r="H54" s="187">
        <v>-3.6000000000000002E-4</v>
      </c>
      <c r="I54" s="187">
        <v>-5.1000000000000004E-4</v>
      </c>
    </row>
    <row r="55" spans="1:13">
      <c r="A55" s="199" t="s">
        <v>153</v>
      </c>
      <c r="B55" s="167"/>
      <c r="C55" s="187"/>
      <c r="D55" s="187"/>
      <c r="E55" s="187">
        <v>1.72E-3</v>
      </c>
      <c r="F55" s="187">
        <v>6.4000000000000005E-4</v>
      </c>
      <c r="G55" s="187">
        <v>0</v>
      </c>
      <c r="H55" s="187">
        <v>-3.4000000000000002E-4</v>
      </c>
      <c r="I55" s="187"/>
    </row>
    <row r="56" spans="1:13">
      <c r="A56" s="199" t="s">
        <v>208</v>
      </c>
      <c r="B56" s="167"/>
      <c r="C56" s="187"/>
      <c r="D56" s="187"/>
      <c r="E56" s="187">
        <v>1.72E-3</v>
      </c>
      <c r="F56" s="187">
        <v>0</v>
      </c>
      <c r="G56" s="187">
        <v>0</v>
      </c>
      <c r="H56" s="187">
        <v>-3.4000000000000002E-4</v>
      </c>
      <c r="I56" s="187"/>
    </row>
    <row r="57" spans="1:13">
      <c r="A57" s="199" t="s">
        <v>209</v>
      </c>
      <c r="B57" s="167"/>
      <c r="C57" s="187">
        <v>-1.4300000000000001E-3</v>
      </c>
      <c r="D57" s="187"/>
      <c r="E57" s="187">
        <v>2.6099999999999999E-3</v>
      </c>
      <c r="F57" s="187">
        <v>8.8999999999999995E-4</v>
      </c>
      <c r="G57" s="187">
        <v>0</v>
      </c>
      <c r="H57" s="187">
        <v>-4.2000000000000002E-4</v>
      </c>
      <c r="I57" s="187"/>
    </row>
    <row r="58" spans="1:13">
      <c r="A58" s="199" t="s">
        <v>154</v>
      </c>
      <c r="B58" s="167"/>
      <c r="C58" s="187">
        <v>-1.4300000000000001E-3</v>
      </c>
      <c r="D58" s="187"/>
      <c r="E58" s="187">
        <v>2.6099999999999999E-3</v>
      </c>
      <c r="F58" s="187">
        <v>8.8999999999999995E-4</v>
      </c>
      <c r="G58" s="187">
        <v>0</v>
      </c>
      <c r="H58" s="187">
        <v>-4.2000000000000002E-4</v>
      </c>
      <c r="I58" s="187"/>
    </row>
    <row r="59" spans="1:13">
      <c r="A59" s="199" t="s">
        <v>155</v>
      </c>
      <c r="B59" s="167"/>
      <c r="C59" s="187">
        <v>-1.4300000000000001E-3</v>
      </c>
      <c r="D59" s="187"/>
      <c r="E59" s="187">
        <v>2.6099999999999999E-3</v>
      </c>
      <c r="F59" s="187">
        <v>8.8999999999999995E-4</v>
      </c>
      <c r="G59" s="187">
        <v>0</v>
      </c>
      <c r="H59" s="187">
        <v>-4.2000000000000002E-4</v>
      </c>
      <c r="I59" s="187">
        <v>-5.1000000000000004E-4</v>
      </c>
    </row>
    <row r="60" spans="1:13" ht="14.4" customHeight="1">
      <c r="A60" s="199" t="s">
        <v>221</v>
      </c>
      <c r="B60" s="167"/>
      <c r="C60" s="187"/>
      <c r="D60" s="187"/>
      <c r="E60" s="214">
        <v>8.6199999999999992E-3</v>
      </c>
      <c r="F60" s="233" t="s">
        <v>241</v>
      </c>
      <c r="G60" s="187">
        <v>0</v>
      </c>
      <c r="H60" s="208">
        <v>-3.6999999999999999E-4</v>
      </c>
      <c r="I60" s="233"/>
    </row>
    <row r="61" spans="1:13">
      <c r="A61" s="199" t="s">
        <v>212</v>
      </c>
      <c r="B61" s="167"/>
      <c r="C61" s="187"/>
      <c r="D61" s="187"/>
      <c r="E61" s="214">
        <v>8.6199999999999992E-3</v>
      </c>
      <c r="F61" s="233"/>
      <c r="G61" s="187">
        <v>0</v>
      </c>
      <c r="H61" s="208">
        <v>-3.6999999999999999E-4</v>
      </c>
      <c r="I61" s="233"/>
    </row>
    <row r="62" spans="1:13">
      <c r="E62" s="167"/>
    </row>
    <row r="63" spans="1:13" ht="40.200000000000003">
      <c r="A63" s="197" t="s">
        <v>233</v>
      </c>
      <c r="B63" s="169"/>
      <c r="C63" s="189" t="s">
        <v>240</v>
      </c>
      <c r="D63" s="189" t="s">
        <v>251</v>
      </c>
      <c r="E63" s="189" t="s">
        <v>234</v>
      </c>
      <c r="F63" s="189" t="s">
        <v>235</v>
      </c>
      <c r="G63" s="189" t="s">
        <v>236</v>
      </c>
      <c r="H63" s="189" t="s">
        <v>237</v>
      </c>
      <c r="I63" s="189" t="s">
        <v>238</v>
      </c>
      <c r="J63" s="189" t="s">
        <v>239</v>
      </c>
      <c r="M63" s="219"/>
    </row>
    <row r="64" spans="1:13">
      <c r="A64" s="199" t="s">
        <v>148</v>
      </c>
      <c r="C64" s="183">
        <f>I49*H3</f>
        <v>-20207.312820000003</v>
      </c>
      <c r="D64" s="183">
        <f>$H3*C49</f>
        <v>104206.33865999999</v>
      </c>
      <c r="E64" s="183">
        <f t="shared" ref="E64:I69" si="11">$H3*D49</f>
        <v>0</v>
      </c>
      <c r="F64" s="183">
        <f>$H3*E49</f>
        <v>103810.11684</v>
      </c>
      <c r="G64" s="183">
        <f t="shared" si="11"/>
        <v>38433.516540000004</v>
      </c>
      <c r="H64" s="183">
        <f t="shared" si="11"/>
        <v>0</v>
      </c>
      <c r="I64" s="183">
        <f t="shared" si="11"/>
        <v>-13867.7637</v>
      </c>
      <c r="J64" s="183">
        <f>SUM(C64:I64)</f>
        <v>212374.89551999999</v>
      </c>
      <c r="M64" s="183"/>
    </row>
    <row r="65" spans="1:13">
      <c r="A65" s="199" t="s">
        <v>207</v>
      </c>
      <c r="C65" s="183">
        <f>(I50*H4)</f>
        <v>-60.682350000000007</v>
      </c>
      <c r="D65" s="183">
        <f>$H4*C50</f>
        <v>312.93054999999998</v>
      </c>
      <c r="E65" s="183">
        <f t="shared" si="11"/>
        <v>-3751.5970500000003</v>
      </c>
      <c r="F65" s="183">
        <f t="shared" si="11"/>
        <v>311.7407</v>
      </c>
      <c r="G65" s="183">
        <f t="shared" si="11"/>
        <v>115.41545000000001</v>
      </c>
      <c r="H65" s="183">
        <f t="shared" si="11"/>
        <v>0</v>
      </c>
      <c r="I65" s="183">
        <f t="shared" si="11"/>
        <v>-41.644750000000002</v>
      </c>
      <c r="J65" s="183">
        <f t="shared" ref="J65:J74" si="12">SUM(C65:I65)</f>
        <v>-3113.8374500000004</v>
      </c>
      <c r="M65" s="183"/>
    </row>
    <row r="66" spans="1:13">
      <c r="A66" s="199" t="s">
        <v>149</v>
      </c>
      <c r="C66" s="183">
        <f t="shared" ref="C66" si="13">I51*H5</f>
        <v>0</v>
      </c>
      <c r="D66" s="183">
        <f t="shared" ref="D66:D74" si="14">$H5*C51</f>
        <v>-5139.9834200000005</v>
      </c>
      <c r="E66" s="183">
        <f t="shared" si="11"/>
        <v>0</v>
      </c>
      <c r="F66" s="183">
        <f t="shared" si="11"/>
        <v>13011.70628</v>
      </c>
      <c r="G66" s="183">
        <f t="shared" si="11"/>
        <v>5068.0955400000003</v>
      </c>
      <c r="H66" s="183">
        <f t="shared" si="11"/>
        <v>0</v>
      </c>
      <c r="I66" s="183">
        <f t="shared" si="11"/>
        <v>-1293.9818400000001</v>
      </c>
      <c r="J66" s="183">
        <f t="shared" si="12"/>
        <v>11645.83656</v>
      </c>
      <c r="M66" s="183"/>
    </row>
    <row r="67" spans="1:13">
      <c r="A67" s="199" t="s">
        <v>150</v>
      </c>
      <c r="C67" s="183">
        <f t="shared" ref="C67" si="15">(I52*H6)</f>
        <v>-423.07509000000005</v>
      </c>
      <c r="D67" s="183">
        <f t="shared" si="14"/>
        <v>-1186.26937</v>
      </c>
      <c r="E67" s="183">
        <f t="shared" si="11"/>
        <v>0</v>
      </c>
      <c r="F67" s="183">
        <f t="shared" si="11"/>
        <v>3003.0035800000001</v>
      </c>
      <c r="G67" s="183">
        <f t="shared" si="11"/>
        <v>1169.6781900000001</v>
      </c>
      <c r="H67" s="183">
        <f t="shared" si="11"/>
        <v>0</v>
      </c>
      <c r="I67" s="183">
        <f t="shared" si="11"/>
        <v>-298.64124000000004</v>
      </c>
      <c r="J67" s="183">
        <f t="shared" si="12"/>
        <v>2264.69607</v>
      </c>
      <c r="M67" s="183"/>
    </row>
    <row r="68" spans="1:13">
      <c r="A68" s="199" t="s">
        <v>151</v>
      </c>
      <c r="C68" s="183">
        <f t="shared" ref="C68" si="16">I53*H7</f>
        <v>0</v>
      </c>
      <c r="D68" s="183">
        <f t="shared" si="14"/>
        <v>-7899.9277500000007</v>
      </c>
      <c r="E68" s="183">
        <f t="shared" si="11"/>
        <v>0</v>
      </c>
      <c r="F68" s="183">
        <f t="shared" si="11"/>
        <v>15081.680249999999</v>
      </c>
      <c r="G68" s="183">
        <f t="shared" si="11"/>
        <v>5634.9135000000006</v>
      </c>
      <c r="H68" s="183">
        <f t="shared" si="11"/>
        <v>0</v>
      </c>
      <c r="I68" s="183">
        <f t="shared" si="11"/>
        <v>-1988.7930000000001</v>
      </c>
      <c r="J68" s="183">
        <f t="shared" si="12"/>
        <v>10827.873</v>
      </c>
      <c r="M68" s="183"/>
    </row>
    <row r="69" spans="1:13">
      <c r="A69" s="199" t="s">
        <v>152</v>
      </c>
      <c r="C69" s="183">
        <f t="shared" ref="C69" si="17">(I54*H8)</f>
        <v>-106.19730000000001</v>
      </c>
      <c r="D69" s="183">
        <f t="shared" si="14"/>
        <v>-297.76890000000003</v>
      </c>
      <c r="E69" s="183">
        <f t="shared" si="11"/>
        <v>0</v>
      </c>
      <c r="F69" s="183">
        <f t="shared" si="11"/>
        <v>568.46789999999999</v>
      </c>
      <c r="G69" s="183">
        <f t="shared" si="11"/>
        <v>212.39460000000003</v>
      </c>
      <c r="H69" s="183">
        <f t="shared" si="11"/>
        <v>0</v>
      </c>
      <c r="I69" s="183">
        <f t="shared" si="11"/>
        <v>-74.962800000000001</v>
      </c>
      <c r="J69" s="183">
        <f t="shared" si="12"/>
        <v>301.93349999999992</v>
      </c>
      <c r="M69" s="183"/>
    </row>
    <row r="70" spans="1:13">
      <c r="A70" s="199" t="s">
        <v>153</v>
      </c>
      <c r="C70" s="183">
        <f t="shared" ref="C70" si="18">I55*H9</f>
        <v>0</v>
      </c>
      <c r="D70" s="183">
        <f t="shared" si="14"/>
        <v>0</v>
      </c>
      <c r="E70" s="183">
        <f>$H9*D55+$H10*D56</f>
        <v>0</v>
      </c>
      <c r="F70" s="183">
        <f>$H9*E55+$H10*E56</f>
        <v>-3120.5203200000001</v>
      </c>
      <c r="G70" s="183">
        <f>$H9*F55+$H10*F56</f>
        <v>-1161.1238400000002</v>
      </c>
      <c r="H70" s="183">
        <f>$H9*G55+$H10*G56</f>
        <v>0</v>
      </c>
      <c r="I70" s="183">
        <f>$H9*H55+$H10*H56</f>
        <v>616.84703999999999</v>
      </c>
      <c r="J70" s="183">
        <f t="shared" si="12"/>
        <v>-3664.7971199999997</v>
      </c>
      <c r="M70" s="183"/>
    </row>
    <row r="71" spans="1:13">
      <c r="A71" s="199" t="s">
        <v>209</v>
      </c>
      <c r="C71" s="183">
        <f t="shared" ref="C71" si="19">(I56*H10)</f>
        <v>0</v>
      </c>
      <c r="D71" s="183">
        <f t="shared" si="14"/>
        <v>0</v>
      </c>
      <c r="E71" s="183">
        <f t="shared" ref="E71:I73" si="20">$H11*D57</f>
        <v>0</v>
      </c>
      <c r="F71" s="183">
        <f t="shared" si="20"/>
        <v>0</v>
      </c>
      <c r="G71" s="183">
        <f t="shared" si="20"/>
        <v>0</v>
      </c>
      <c r="H71" s="183">
        <f t="shared" si="20"/>
        <v>0</v>
      </c>
      <c r="I71" s="183">
        <f t="shared" si="20"/>
        <v>0</v>
      </c>
      <c r="J71" s="183">
        <f t="shared" si="12"/>
        <v>0</v>
      </c>
      <c r="M71" s="183"/>
    </row>
    <row r="72" spans="1:13">
      <c r="A72" s="199" t="s">
        <v>154</v>
      </c>
      <c r="C72" s="183">
        <f t="shared" ref="C72" si="21">I57*H11</f>
        <v>0</v>
      </c>
      <c r="D72" s="183">
        <f t="shared" si="14"/>
        <v>0</v>
      </c>
      <c r="E72" s="183">
        <f t="shared" si="20"/>
        <v>0</v>
      </c>
      <c r="F72" s="183">
        <f t="shared" si="20"/>
        <v>14.856119999999999</v>
      </c>
      <c r="G72" s="183">
        <f t="shared" si="20"/>
        <v>5.0658799999999999</v>
      </c>
      <c r="H72" s="183">
        <f t="shared" si="20"/>
        <v>0</v>
      </c>
      <c r="I72" s="183">
        <f t="shared" si="20"/>
        <v>-2.3906400000000003</v>
      </c>
      <c r="J72" s="183">
        <f t="shared" si="12"/>
        <v>17.531359999999996</v>
      </c>
      <c r="M72" s="183"/>
    </row>
    <row r="73" spans="1:13">
      <c r="A73" s="199" t="s">
        <v>155</v>
      </c>
      <c r="C73" s="183">
        <f t="shared" ref="C73" si="22">(I58*H12)</f>
        <v>0</v>
      </c>
      <c r="D73" s="183">
        <f t="shared" si="14"/>
        <v>-8.1395600000000012</v>
      </c>
      <c r="E73" s="183">
        <f t="shared" si="20"/>
        <v>0</v>
      </c>
      <c r="F73" s="183">
        <f t="shared" si="20"/>
        <v>80.254890000000003</v>
      </c>
      <c r="G73" s="183">
        <f t="shared" si="20"/>
        <v>27.366609999999998</v>
      </c>
      <c r="H73" s="183">
        <f t="shared" si="20"/>
        <v>0</v>
      </c>
      <c r="I73" s="183">
        <f t="shared" si="20"/>
        <v>-12.914580000000001</v>
      </c>
      <c r="J73" s="183">
        <f t="shared" si="12"/>
        <v>86.567359999999994</v>
      </c>
      <c r="M73" s="183"/>
    </row>
    <row r="74" spans="1:13">
      <c r="A74" s="199" t="s">
        <v>221</v>
      </c>
      <c r="C74" s="183">
        <f t="shared" ref="C74" si="23">I59*H13</f>
        <v>-15.681990000000001</v>
      </c>
      <c r="D74" s="183">
        <f t="shared" si="14"/>
        <v>-43.971070000000005</v>
      </c>
      <c r="E74" s="183">
        <f>($H14+$H15+$H16)*D60</f>
        <v>0</v>
      </c>
      <c r="F74" s="183">
        <f>($H14+$H15+$H16)*E60</f>
        <v>0</v>
      </c>
      <c r="G74" s="183">
        <v>0</v>
      </c>
      <c r="H74" s="203">
        <v>0</v>
      </c>
      <c r="I74" s="203">
        <v>0</v>
      </c>
      <c r="J74" s="183">
        <f t="shared" si="12"/>
        <v>-59.653060000000004</v>
      </c>
      <c r="M74" s="183"/>
    </row>
    <row r="75" spans="1:13">
      <c r="A75" s="172"/>
      <c r="C75" s="198">
        <f>SUM(C64:C74)</f>
        <v>-20812.949550000001</v>
      </c>
      <c r="D75" s="198">
        <f>SUM(D64:D74)</f>
        <v>89943.209140000006</v>
      </c>
      <c r="E75" s="198">
        <f t="shared" ref="E75:J75" si="24">SUM(E64:E74)</f>
        <v>-3751.5970500000003</v>
      </c>
      <c r="F75" s="198">
        <f t="shared" si="24"/>
        <v>132761.30624000001</v>
      </c>
      <c r="G75" s="198">
        <f t="shared" si="24"/>
        <v>49505.322470000006</v>
      </c>
      <c r="H75" s="198">
        <f t="shared" si="24"/>
        <v>0</v>
      </c>
      <c r="I75" s="198">
        <f t="shared" si="24"/>
        <v>-16964.245510000004</v>
      </c>
      <c r="J75" s="198">
        <f t="shared" si="24"/>
        <v>230681.04573999997</v>
      </c>
    </row>
    <row r="77" spans="1:13">
      <c r="A77" s="167" t="s">
        <v>19</v>
      </c>
      <c r="B77" s="167"/>
      <c r="C77" s="183">
        <f>C64+C65</f>
        <v>-20267.995170000002</v>
      </c>
      <c r="D77" s="183">
        <f>D64+D65</f>
        <v>104519.26921</v>
      </c>
      <c r="E77" s="183">
        <f t="shared" ref="E77:J77" si="25">E64+E65</f>
        <v>-3751.5970500000003</v>
      </c>
      <c r="F77" s="183">
        <f t="shared" si="25"/>
        <v>104121.85754</v>
      </c>
      <c r="G77" s="183">
        <f t="shared" si="25"/>
        <v>38548.931990000005</v>
      </c>
      <c r="H77" s="183">
        <f t="shared" si="25"/>
        <v>0</v>
      </c>
      <c r="I77" s="183">
        <f t="shared" si="25"/>
        <v>-13909.408449999999</v>
      </c>
      <c r="J77" s="183">
        <f t="shared" si="25"/>
        <v>209261.05807</v>
      </c>
    </row>
    <row r="78" spans="1:13">
      <c r="A78" s="167"/>
      <c r="B78" s="167"/>
      <c r="C78" s="183"/>
      <c r="D78" s="183"/>
      <c r="E78" s="183"/>
      <c r="F78" s="183"/>
      <c r="G78" s="183"/>
      <c r="H78" s="183"/>
      <c r="I78" s="183"/>
      <c r="J78" s="183"/>
    </row>
    <row r="79" spans="1:13">
      <c r="A79" s="167" t="s">
        <v>213</v>
      </c>
      <c r="B79" s="167"/>
      <c r="C79" s="194">
        <f>SUM(C66:C69,C71:C73)</f>
        <v>-529.27239000000009</v>
      </c>
      <c r="D79" s="194">
        <f>SUM(D66:D69,D71:D73)</f>
        <v>-14532.089</v>
      </c>
      <c r="E79" s="194">
        <f t="shared" ref="E79:J79" si="26">SUM(E66:E69,E71:E73)</f>
        <v>0</v>
      </c>
      <c r="F79" s="194">
        <f t="shared" si="26"/>
        <v>31759.96902</v>
      </c>
      <c r="G79" s="194">
        <f t="shared" si="26"/>
        <v>12117.51432</v>
      </c>
      <c r="H79" s="194">
        <f t="shared" si="26"/>
        <v>0</v>
      </c>
      <c r="I79" s="194">
        <f t="shared" si="26"/>
        <v>-3671.6841000000004</v>
      </c>
      <c r="J79" s="194">
        <f t="shared" si="26"/>
        <v>25144.437850000002</v>
      </c>
    </row>
  </sheetData>
  <mergeCells count="3">
    <mergeCell ref="A1:I1"/>
    <mergeCell ref="F60:F61"/>
    <mergeCell ref="I60:I61"/>
  </mergeCells>
  <pageMargins left="0.7" right="0.7" top="0.75" bottom="0.75" header="0.3" footer="0.3"/>
  <pageSetup scale="71" fitToHeight="2" orientation="landscape" r:id="rId1"/>
  <headerFooter>
    <oddFooter>Page &amp;P&amp;R12.2016 WA Elec Decoupling Deferral.xlsx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39997558519241921"/>
    <pageSetUpPr fitToPage="1"/>
  </sheetPr>
  <dimension ref="A1:M79"/>
  <sheetViews>
    <sheetView view="pageLayout" topLeftCell="B20" zoomScaleNormal="100" workbookViewId="0">
      <selection activeCell="B20" sqref="A1:XFD1048576"/>
    </sheetView>
  </sheetViews>
  <sheetFormatPr defaultColWidth="9.109375" defaultRowHeight="14.4"/>
  <cols>
    <col min="1" max="1" width="17.6640625" style="165" customWidth="1"/>
    <col min="2" max="2" width="9.109375" style="165"/>
    <col min="3" max="3" width="18.33203125" style="165" customWidth="1"/>
    <col min="4" max="4" width="22" style="165" customWidth="1"/>
    <col min="5" max="5" width="17.33203125" style="165" customWidth="1"/>
    <col min="6" max="6" width="16.33203125" style="165" customWidth="1"/>
    <col min="7" max="8" width="15.6640625" style="165" customWidth="1"/>
    <col min="9" max="9" width="21.33203125" style="165" customWidth="1"/>
    <col min="10" max="10" width="18.33203125" style="165" bestFit="1" customWidth="1"/>
    <col min="11" max="11" width="9.109375" style="165"/>
    <col min="12" max="12" width="13.44140625" style="165" bestFit="1" customWidth="1"/>
    <col min="13" max="13" width="27.5546875" style="165" bestFit="1" customWidth="1"/>
    <col min="14" max="16384" width="9.109375" style="165"/>
  </cols>
  <sheetData>
    <row r="1" spans="1:9">
      <c r="A1" s="232" t="s">
        <v>201</v>
      </c>
      <c r="B1" s="232"/>
      <c r="C1" s="232"/>
      <c r="D1" s="232"/>
      <c r="E1" s="232"/>
      <c r="F1" s="232"/>
      <c r="G1" s="232"/>
      <c r="H1" s="232"/>
      <c r="I1" s="232"/>
    </row>
    <row r="2" spans="1:9" ht="27">
      <c r="A2" s="168"/>
      <c r="B2" s="169"/>
      <c r="C2" s="170" t="s">
        <v>202</v>
      </c>
      <c r="D2" s="169"/>
      <c r="E2" s="170" t="s">
        <v>203</v>
      </c>
      <c r="F2" s="171" t="s">
        <v>204</v>
      </c>
      <c r="G2" s="171" t="s">
        <v>205</v>
      </c>
      <c r="H2" s="171" t="s">
        <v>106</v>
      </c>
      <c r="I2" s="171" t="s">
        <v>206</v>
      </c>
    </row>
    <row r="3" spans="1:9">
      <c r="A3" s="199" t="s">
        <v>148</v>
      </c>
      <c r="B3" s="167"/>
      <c r="C3" s="173">
        <v>210836</v>
      </c>
      <c r="D3" s="186"/>
      <c r="E3" s="202">
        <v>171149845</v>
      </c>
      <c r="F3" s="202">
        <v>-97409208</v>
      </c>
      <c r="G3" s="202">
        <v>118972426</v>
      </c>
      <c r="H3" s="166">
        <f>SUM(F3:G3)</f>
        <v>21563218</v>
      </c>
      <c r="I3" s="174">
        <f>E3+H3</f>
        <v>192713063</v>
      </c>
    </row>
    <row r="4" spans="1:9">
      <c r="A4" s="199" t="s">
        <v>207</v>
      </c>
      <c r="B4" s="167"/>
      <c r="C4" s="173">
        <v>510</v>
      </c>
      <c r="D4" s="186"/>
      <c r="E4" s="202">
        <v>487949</v>
      </c>
      <c r="F4" s="202">
        <v>-245441</v>
      </c>
      <c r="G4" s="202">
        <v>344249</v>
      </c>
      <c r="H4" s="166">
        <f t="shared" ref="H4:H16" si="0">SUM(F4:G4)</f>
        <v>98808</v>
      </c>
      <c r="I4" s="174">
        <f t="shared" ref="I4:I16" si="1">E4+H4</f>
        <v>586757</v>
      </c>
    </row>
    <row r="5" spans="1:9">
      <c r="A5" s="199" t="s">
        <v>149</v>
      </c>
      <c r="B5" s="167"/>
      <c r="C5" s="173">
        <v>22363</v>
      </c>
      <c r="D5" s="186"/>
      <c r="E5" s="202">
        <v>42742275</v>
      </c>
      <c r="F5" s="202">
        <v>-27642739</v>
      </c>
      <c r="G5" s="202">
        <v>29674257</v>
      </c>
      <c r="H5" s="166">
        <f t="shared" si="0"/>
        <v>2031518</v>
      </c>
      <c r="I5" s="174">
        <f t="shared" si="1"/>
        <v>44773793</v>
      </c>
    </row>
    <row r="6" spans="1:9">
      <c r="A6" s="199" t="s">
        <v>150</v>
      </c>
      <c r="B6" s="167"/>
      <c r="C6" s="173">
        <v>9097</v>
      </c>
      <c r="D6" s="186"/>
      <c r="E6" s="202">
        <v>4241525</v>
      </c>
      <c r="F6" s="202">
        <v>-2577126</v>
      </c>
      <c r="G6" s="202">
        <v>2960541</v>
      </c>
      <c r="H6" s="166">
        <f t="shared" si="0"/>
        <v>383415</v>
      </c>
      <c r="I6" s="174">
        <f t="shared" si="1"/>
        <v>4624940</v>
      </c>
    </row>
    <row r="7" spans="1:9">
      <c r="A7" s="199" t="s">
        <v>151</v>
      </c>
      <c r="B7" s="167"/>
      <c r="C7" s="173">
        <v>1841</v>
      </c>
      <c r="D7" s="186"/>
      <c r="E7" s="202">
        <v>106015055</v>
      </c>
      <c r="F7" s="202">
        <v>-71576593</v>
      </c>
      <c r="G7" s="202">
        <v>73393869</v>
      </c>
      <c r="H7" s="166">
        <f t="shared" si="0"/>
        <v>1817276</v>
      </c>
      <c r="I7" s="174">
        <f t="shared" si="1"/>
        <v>107832331</v>
      </c>
    </row>
    <row r="8" spans="1:9">
      <c r="A8" s="199" t="s">
        <v>152</v>
      </c>
      <c r="B8" s="167"/>
      <c r="C8" s="173">
        <v>48</v>
      </c>
      <c r="D8" s="186"/>
      <c r="E8" s="202">
        <v>2408860</v>
      </c>
      <c r="F8" s="202">
        <v>-1534003</v>
      </c>
      <c r="G8" s="202">
        <v>1686820</v>
      </c>
      <c r="H8" s="166">
        <f t="shared" si="0"/>
        <v>152817</v>
      </c>
      <c r="I8" s="174">
        <f t="shared" si="1"/>
        <v>2561677</v>
      </c>
    </row>
    <row r="9" spans="1:9">
      <c r="A9" s="199" t="s">
        <v>153</v>
      </c>
      <c r="B9" s="167"/>
      <c r="C9" s="173">
        <v>19</v>
      </c>
      <c r="D9" s="186"/>
      <c r="E9" s="202">
        <f>88451909-E10</f>
        <v>55097729</v>
      </c>
      <c r="F9" s="202">
        <v>-6727326</v>
      </c>
      <c r="G9" s="202">
        <v>6387957</v>
      </c>
      <c r="H9" s="166">
        <f t="shared" si="0"/>
        <v>-339369</v>
      </c>
      <c r="I9" s="174">
        <f t="shared" si="1"/>
        <v>54758360</v>
      </c>
    </row>
    <row r="10" spans="1:9">
      <c r="A10" s="199" t="s">
        <v>208</v>
      </c>
      <c r="B10" s="167"/>
      <c r="C10" s="173"/>
      <c r="D10" s="186"/>
      <c r="E10" s="202">
        <v>33354180</v>
      </c>
      <c r="F10" s="202">
        <v>0</v>
      </c>
      <c r="G10" s="202">
        <v>0</v>
      </c>
      <c r="H10" s="166">
        <f t="shared" si="0"/>
        <v>0</v>
      </c>
      <c r="I10" s="174">
        <f t="shared" si="1"/>
        <v>33354180</v>
      </c>
    </row>
    <row r="11" spans="1:9">
      <c r="A11" s="199" t="s">
        <v>209</v>
      </c>
      <c r="B11" s="167"/>
      <c r="C11" s="173">
        <v>29</v>
      </c>
      <c r="D11" s="186"/>
      <c r="E11" s="202">
        <v>114460</v>
      </c>
      <c r="F11" s="202">
        <v>0</v>
      </c>
      <c r="G11" s="202">
        <v>0</v>
      </c>
      <c r="H11" s="166">
        <f t="shared" si="0"/>
        <v>0</v>
      </c>
      <c r="I11" s="174">
        <f t="shared" si="1"/>
        <v>114460</v>
      </c>
    </row>
    <row r="12" spans="1:9">
      <c r="A12" s="199" t="s">
        <v>154</v>
      </c>
      <c r="B12" s="167"/>
      <c r="C12" s="173">
        <v>1206</v>
      </c>
      <c r="D12" s="186"/>
      <c r="E12" s="202">
        <v>3442381</v>
      </c>
      <c r="F12" s="202">
        <v>-4939490</v>
      </c>
      <c r="G12" s="202">
        <v>2099919</v>
      </c>
      <c r="H12" s="166">
        <f t="shared" si="0"/>
        <v>-2839571</v>
      </c>
      <c r="I12" s="174">
        <f t="shared" si="1"/>
        <v>602810</v>
      </c>
    </row>
    <row r="13" spans="1:9">
      <c r="A13" s="199" t="s">
        <v>155</v>
      </c>
      <c r="B13" s="167"/>
      <c r="C13" s="173">
        <v>1178</v>
      </c>
      <c r="D13" s="186"/>
      <c r="E13" s="202">
        <v>196737</v>
      </c>
      <c r="F13" s="202">
        <v>-245441</v>
      </c>
      <c r="G13" s="202">
        <v>137700</v>
      </c>
      <c r="H13" s="166">
        <f t="shared" si="0"/>
        <v>-107741</v>
      </c>
      <c r="I13" s="174">
        <f t="shared" si="1"/>
        <v>88996</v>
      </c>
    </row>
    <row r="14" spans="1:9">
      <c r="A14" s="199" t="s">
        <v>210</v>
      </c>
      <c r="B14" s="167"/>
      <c r="C14" s="173">
        <v>419</v>
      </c>
      <c r="D14" s="186"/>
      <c r="E14" s="202">
        <v>1201942</v>
      </c>
      <c r="F14" s="202"/>
      <c r="G14" s="202"/>
      <c r="H14" s="166"/>
      <c r="I14" s="174">
        <f t="shared" si="1"/>
        <v>1201942</v>
      </c>
    </row>
    <row r="15" spans="1:9">
      <c r="A15" s="199" t="s">
        <v>211</v>
      </c>
      <c r="B15" s="167"/>
      <c r="C15" s="173"/>
      <c r="D15" s="186"/>
      <c r="E15" s="202">
        <v>451713.30935</v>
      </c>
      <c r="F15" s="202"/>
      <c r="G15" s="202"/>
      <c r="H15" s="166">
        <f t="shared" si="0"/>
        <v>0</v>
      </c>
      <c r="I15" s="174">
        <f t="shared" si="1"/>
        <v>451713.30935</v>
      </c>
    </row>
    <row r="16" spans="1:9">
      <c r="A16" s="199" t="s">
        <v>212</v>
      </c>
      <c r="B16" s="167"/>
      <c r="C16" s="173"/>
      <c r="D16" s="216"/>
      <c r="E16" s="202">
        <v>235965.30931000001</v>
      </c>
      <c r="F16" s="202"/>
      <c r="G16" s="202"/>
      <c r="H16" s="166">
        <f t="shared" si="0"/>
        <v>0</v>
      </c>
      <c r="I16" s="174">
        <f t="shared" si="1"/>
        <v>235965.30931000001</v>
      </c>
    </row>
    <row r="17" spans="1:9">
      <c r="A17" s="167"/>
      <c r="B17" s="167"/>
      <c r="C17" s="175">
        <f>SUM(C3:C16)</f>
        <v>247546</v>
      </c>
      <c r="E17" s="175">
        <f t="shared" ref="E17:I17" si="2">SUM(E3:E16)</f>
        <v>421140616.61866003</v>
      </c>
      <c r="F17" s="175">
        <f t="shared" si="2"/>
        <v>-212897367</v>
      </c>
      <c r="G17" s="175">
        <f t="shared" si="2"/>
        <v>235657738</v>
      </c>
      <c r="H17" s="175">
        <f t="shared" si="2"/>
        <v>22760371</v>
      </c>
      <c r="I17" s="175">
        <f t="shared" si="2"/>
        <v>443900987.61866003</v>
      </c>
    </row>
    <row r="18" spans="1:9" ht="15" thickBot="1">
      <c r="A18" s="167"/>
      <c r="B18" s="167"/>
      <c r="C18" s="167"/>
      <c r="E18" s="167"/>
      <c r="F18" s="167"/>
      <c r="G18" s="167"/>
      <c r="I18" s="167"/>
    </row>
    <row r="19" spans="1:9">
      <c r="A19" s="167" t="s">
        <v>19</v>
      </c>
      <c r="B19" s="167"/>
      <c r="C19" s="176">
        <f>C3+C4</f>
        <v>211346</v>
      </c>
      <c r="E19" s="177">
        <f>E3+E4</f>
        <v>171637794</v>
      </c>
      <c r="F19" s="177">
        <f t="shared" ref="F19:I19" si="3">F3+F4</f>
        <v>-97654649</v>
      </c>
      <c r="G19" s="177">
        <f t="shared" si="3"/>
        <v>119316675</v>
      </c>
      <c r="H19" s="177">
        <f t="shared" si="3"/>
        <v>21662026</v>
      </c>
      <c r="I19" s="176">
        <f t="shared" si="3"/>
        <v>193299820</v>
      </c>
    </row>
    <row r="20" spans="1:9">
      <c r="A20" s="167"/>
      <c r="B20" s="167"/>
      <c r="C20" s="178"/>
      <c r="E20" s="167"/>
      <c r="F20" s="167"/>
      <c r="G20" s="167"/>
      <c r="H20" s="167"/>
      <c r="I20" s="178"/>
    </row>
    <row r="21" spans="1:9" ht="15" thickBot="1">
      <c r="A21" s="167" t="s">
        <v>213</v>
      </c>
      <c r="B21" s="167"/>
      <c r="C21" s="195">
        <f>SUM(C5:C8,C11:C13)</f>
        <v>35762</v>
      </c>
      <c r="E21" s="196">
        <f>SUM(E5:E8,E11:E13)</f>
        <v>159161293</v>
      </c>
      <c r="F21" s="196">
        <f t="shared" ref="F21:H21" si="4">SUM(F5:F8,F11:F13)</f>
        <v>-108515392</v>
      </c>
      <c r="G21" s="196">
        <f t="shared" si="4"/>
        <v>109953106</v>
      </c>
      <c r="H21" s="196">
        <f t="shared" si="4"/>
        <v>1437714</v>
      </c>
      <c r="I21" s="195">
        <f>SUM(I5:I8,I11:I13)</f>
        <v>160599007</v>
      </c>
    </row>
    <row r="22" spans="1:9">
      <c r="A22" s="167"/>
      <c r="B22" s="167"/>
      <c r="C22" s="167"/>
      <c r="D22" s="167"/>
      <c r="E22" s="167"/>
    </row>
    <row r="23" spans="1:9" ht="40.200000000000003">
      <c r="A23" s="168"/>
      <c r="B23" s="179"/>
      <c r="C23" s="189" t="s">
        <v>214</v>
      </c>
      <c r="D23" s="189" t="s">
        <v>215</v>
      </c>
      <c r="E23" s="171" t="s">
        <v>216</v>
      </c>
      <c r="F23" s="171" t="s">
        <v>217</v>
      </c>
      <c r="G23" s="171" t="s">
        <v>218</v>
      </c>
      <c r="H23" s="171" t="s">
        <v>219</v>
      </c>
      <c r="I23" s="171" t="s">
        <v>220</v>
      </c>
    </row>
    <row r="24" spans="1:9">
      <c r="A24" s="199" t="s">
        <v>148</v>
      </c>
      <c r="B24" s="167"/>
      <c r="C24" s="200">
        <v>1830277</v>
      </c>
      <c r="D24" s="200">
        <v>15155939.210000001</v>
      </c>
      <c r="E24" s="203">
        <v>-8836388</v>
      </c>
      <c r="F24" s="203">
        <v>11087698</v>
      </c>
      <c r="G24" s="191">
        <f>SUM(D24:F24)</f>
        <v>17407249.210000001</v>
      </c>
      <c r="H24" s="191">
        <f>-J64</f>
        <v>-348386.85560000001</v>
      </c>
      <c r="I24" s="191">
        <f>SUM(G24:H24)</f>
        <v>17058862.354400001</v>
      </c>
    </row>
    <row r="25" spans="1:9">
      <c r="A25" s="199" t="s">
        <v>207</v>
      </c>
      <c r="B25" s="167"/>
      <c r="C25" s="200">
        <v>4377.5</v>
      </c>
      <c r="D25" s="200">
        <v>42680.84</v>
      </c>
      <c r="E25" s="203">
        <v>-14474</v>
      </c>
      <c r="F25" s="203">
        <v>20722</v>
      </c>
      <c r="G25" s="191">
        <f t="shared" ref="G25:G34" si="5">SUM(D25:F25)</f>
        <v>48928.84</v>
      </c>
      <c r="H25" s="191">
        <f t="shared" ref="H25:H33" si="6">-J65</f>
        <v>1999.2013700000002</v>
      </c>
      <c r="I25" s="191">
        <f t="shared" ref="I25:I34" si="7">SUM(G25:H25)</f>
        <v>50928.041369999999</v>
      </c>
    </row>
    <row r="26" spans="1:9">
      <c r="A26" s="199" t="s">
        <v>149</v>
      </c>
      <c r="B26" s="167"/>
      <c r="C26" s="200">
        <v>410732.76</v>
      </c>
      <c r="D26" s="200">
        <v>5039947.1399999997</v>
      </c>
      <c r="E26" s="203">
        <v>-3214030</v>
      </c>
      <c r="F26" s="203">
        <v>3443258</v>
      </c>
      <c r="G26" s="191">
        <f t="shared" si="5"/>
        <v>5269175.1399999997</v>
      </c>
      <c r="H26" s="191">
        <f t="shared" si="6"/>
        <v>32946.998450000006</v>
      </c>
      <c r="I26" s="191">
        <f t="shared" si="7"/>
        <v>5302122.1384499995</v>
      </c>
    </row>
    <row r="27" spans="1:9">
      <c r="A27" s="199" t="s">
        <v>150</v>
      </c>
      <c r="B27" s="167"/>
      <c r="C27" s="200">
        <v>165232.75</v>
      </c>
      <c r="D27" s="200">
        <v>632476.74</v>
      </c>
      <c r="E27" s="203">
        <v>-377434</v>
      </c>
      <c r="F27" s="203">
        <v>428617</v>
      </c>
      <c r="G27" s="191">
        <f t="shared" si="5"/>
        <v>683659.74</v>
      </c>
      <c r="H27" s="191">
        <f t="shared" si="6"/>
        <v>3257.0774699999993</v>
      </c>
      <c r="I27" s="191">
        <f t="shared" si="7"/>
        <v>686916.81747000001</v>
      </c>
    </row>
    <row r="28" spans="1:9">
      <c r="A28" s="199" t="s">
        <v>151</v>
      </c>
      <c r="B28" s="167"/>
      <c r="C28" s="200">
        <v>923883.35</v>
      </c>
      <c r="D28" s="200">
        <v>9630204.4299999997</v>
      </c>
      <c r="E28" s="203">
        <v>-5743007</v>
      </c>
      <c r="F28" s="203">
        <v>5827934</v>
      </c>
      <c r="G28" s="191">
        <f t="shared" si="5"/>
        <v>9715131.4299999997</v>
      </c>
      <c r="H28" s="191">
        <f t="shared" si="6"/>
        <v>98792.667029999997</v>
      </c>
      <c r="I28" s="191">
        <f t="shared" si="7"/>
        <v>9813924.0970299989</v>
      </c>
    </row>
    <row r="29" spans="1:9">
      <c r="A29" s="199" t="s">
        <v>152</v>
      </c>
      <c r="B29" s="167"/>
      <c r="C29" s="200">
        <v>24000</v>
      </c>
      <c r="D29" s="200">
        <v>215603.22</v>
      </c>
      <c r="E29" s="203">
        <v>-126298</v>
      </c>
      <c r="F29" s="203">
        <v>136311</v>
      </c>
      <c r="G29" s="191">
        <f t="shared" si="5"/>
        <v>225616.22</v>
      </c>
      <c r="H29" s="191">
        <f t="shared" si="6"/>
        <v>2340.2003599999994</v>
      </c>
      <c r="I29" s="191">
        <f t="shared" si="7"/>
        <v>227956.42035999999</v>
      </c>
    </row>
    <row r="30" spans="1:9">
      <c r="A30" s="199" t="s">
        <v>153</v>
      </c>
      <c r="B30" s="167"/>
      <c r="C30" s="200">
        <v>420000</v>
      </c>
      <c r="D30" s="200">
        <v>5153236.16</v>
      </c>
      <c r="E30" s="203">
        <v>-430987</v>
      </c>
      <c r="F30" s="203">
        <v>414836</v>
      </c>
      <c r="G30" s="191">
        <f t="shared" si="5"/>
        <v>5137085.16</v>
      </c>
      <c r="H30" s="191">
        <f t="shared" si="6"/>
        <v>685.52538000000004</v>
      </c>
      <c r="I30" s="191">
        <f t="shared" si="7"/>
        <v>5137770.6853799997</v>
      </c>
    </row>
    <row r="31" spans="1:9">
      <c r="A31" s="199" t="s">
        <v>209</v>
      </c>
      <c r="B31" s="167"/>
      <c r="C31" s="200">
        <v>576</v>
      </c>
      <c r="D31" s="200">
        <v>8442.7900000000009</v>
      </c>
      <c r="E31" s="203">
        <v>0</v>
      </c>
      <c r="F31" s="203">
        <v>0</v>
      </c>
      <c r="G31" s="191">
        <f t="shared" si="5"/>
        <v>8442.7900000000009</v>
      </c>
      <c r="H31" s="191">
        <f t="shared" si="6"/>
        <v>0</v>
      </c>
      <c r="I31" s="191">
        <f t="shared" si="7"/>
        <v>8442.7900000000009</v>
      </c>
    </row>
    <row r="32" spans="1:9">
      <c r="A32" s="199" t="s">
        <v>154</v>
      </c>
      <c r="B32" s="167"/>
      <c r="C32" s="200">
        <v>33514.83</v>
      </c>
      <c r="D32" s="200">
        <v>326923.05</v>
      </c>
      <c r="E32" s="203">
        <v>-419765</v>
      </c>
      <c r="F32" s="203">
        <v>187901</v>
      </c>
      <c r="G32" s="191">
        <f t="shared" si="5"/>
        <v>95059.049999999988</v>
      </c>
      <c r="H32" s="191">
        <f t="shared" si="6"/>
        <v>11748.762849999999</v>
      </c>
      <c r="I32" s="191">
        <f t="shared" si="7"/>
        <v>106807.81284999999</v>
      </c>
    </row>
    <row r="33" spans="1:10">
      <c r="A33" s="199" t="s">
        <v>155</v>
      </c>
      <c r="B33" s="167"/>
      <c r="C33" s="200">
        <v>22257.05</v>
      </c>
      <c r="D33" s="200">
        <v>39509.18</v>
      </c>
      <c r="E33" s="203">
        <v>-31027</v>
      </c>
      <c r="F33" s="203">
        <v>23302</v>
      </c>
      <c r="G33" s="191">
        <f t="shared" si="5"/>
        <v>31784.18</v>
      </c>
      <c r="H33" s="191">
        <f t="shared" si="6"/>
        <v>532.71121000000005</v>
      </c>
      <c r="I33" s="191">
        <f t="shared" si="7"/>
        <v>32316.891210000002</v>
      </c>
    </row>
    <row r="34" spans="1:10">
      <c r="A34" s="199" t="s">
        <v>221</v>
      </c>
      <c r="B34" s="167"/>
      <c r="C34" s="191"/>
      <c r="D34" s="200">
        <v>576322.19999999995</v>
      </c>
      <c r="E34" s="200"/>
      <c r="F34" s="200"/>
      <c r="G34" s="191">
        <f t="shared" si="5"/>
        <v>576322.19999999995</v>
      </c>
      <c r="H34" s="191"/>
      <c r="I34" s="191">
        <f t="shared" si="7"/>
        <v>576322.19999999995</v>
      </c>
    </row>
    <row r="35" spans="1:10">
      <c r="A35" s="199" t="s">
        <v>222</v>
      </c>
      <c r="B35" s="167"/>
      <c r="C35" s="186"/>
      <c r="D35" s="200">
        <v>1343615.34</v>
      </c>
      <c r="E35" s="200"/>
      <c r="F35" s="200"/>
      <c r="G35" s="191"/>
      <c r="H35" s="191"/>
      <c r="I35" s="191"/>
    </row>
    <row r="36" spans="1:10">
      <c r="A36" s="199" t="s">
        <v>223</v>
      </c>
      <c r="B36" s="167"/>
      <c r="C36" s="186"/>
      <c r="D36" s="200">
        <v>1446208.82</v>
      </c>
      <c r="E36" s="200"/>
      <c r="F36" s="200"/>
      <c r="G36" s="191"/>
      <c r="H36" s="191"/>
      <c r="I36" s="191"/>
    </row>
    <row r="37" spans="1:10">
      <c r="A37" s="167"/>
      <c r="B37" s="167"/>
      <c r="C37" s="181">
        <f>SUM(C24:C36)</f>
        <v>3834851.2399999998</v>
      </c>
      <c r="D37" s="181">
        <f t="shared" ref="D37:I37" si="8">SUM(D24:D36)</f>
        <v>39611109.119999997</v>
      </c>
      <c r="E37" s="181">
        <f t="shared" si="8"/>
        <v>-19193410</v>
      </c>
      <c r="F37" s="181">
        <f t="shared" si="8"/>
        <v>21570579</v>
      </c>
      <c r="G37" s="181">
        <f t="shared" si="8"/>
        <v>39198453.959999993</v>
      </c>
      <c r="H37" s="181">
        <f t="shared" si="8"/>
        <v>-196083.71147999994</v>
      </c>
      <c r="I37" s="181">
        <f t="shared" si="8"/>
        <v>39002370.248519994</v>
      </c>
    </row>
    <row r="38" spans="1:10" ht="15" thickBot="1">
      <c r="A38" s="167"/>
      <c r="B38" s="167"/>
      <c r="D38" s="182"/>
      <c r="E38" s="167"/>
      <c r="F38" s="167"/>
    </row>
    <row r="39" spans="1:10">
      <c r="A39" s="167" t="s">
        <v>19</v>
      </c>
      <c r="B39" s="167"/>
      <c r="C39" s="184">
        <f>C24+C25</f>
        <v>1834654.5</v>
      </c>
      <c r="D39" s="183">
        <f t="shared" ref="D39:I39" si="9">D24+D25</f>
        <v>15198620.050000001</v>
      </c>
      <c r="E39" s="183">
        <f t="shared" si="9"/>
        <v>-8850862</v>
      </c>
      <c r="F39" s="183">
        <f t="shared" si="9"/>
        <v>11108420</v>
      </c>
      <c r="G39" s="183">
        <f t="shared" si="9"/>
        <v>17456178.050000001</v>
      </c>
      <c r="H39" s="183">
        <f t="shared" si="9"/>
        <v>-346387.65422999999</v>
      </c>
      <c r="I39" s="184">
        <f t="shared" si="9"/>
        <v>17109790.395770002</v>
      </c>
    </row>
    <row r="40" spans="1:10">
      <c r="A40" s="167"/>
      <c r="B40" s="167"/>
      <c r="C40" s="190"/>
      <c r="D40" s="183"/>
      <c r="E40" s="167"/>
      <c r="F40" s="167"/>
      <c r="I40" s="185"/>
    </row>
    <row r="41" spans="1:10" ht="15" thickBot="1">
      <c r="A41" s="167" t="s">
        <v>213</v>
      </c>
      <c r="B41" s="167"/>
      <c r="C41" s="193">
        <f>SUM(C26:C29,C31:C33)</f>
        <v>1580196.74</v>
      </c>
      <c r="D41" s="194">
        <f t="shared" ref="D41:I41" si="10">SUM(D26:D29,D31:D33)</f>
        <v>15893106.549999999</v>
      </c>
      <c r="E41" s="194">
        <f t="shared" si="10"/>
        <v>-9911561</v>
      </c>
      <c r="F41" s="194">
        <f t="shared" si="10"/>
        <v>10047323</v>
      </c>
      <c r="G41" s="194">
        <f t="shared" si="10"/>
        <v>16028868.549999999</v>
      </c>
      <c r="H41" s="194">
        <f t="shared" si="10"/>
        <v>149618.41736999998</v>
      </c>
      <c r="I41" s="193">
        <f t="shared" si="10"/>
        <v>16178486.967369998</v>
      </c>
    </row>
    <row r="42" spans="1:10">
      <c r="A42" s="167"/>
      <c r="B42" s="167"/>
      <c r="C42" s="218"/>
      <c r="D42" s="194"/>
      <c r="E42" s="194"/>
      <c r="F42" s="194"/>
      <c r="G42" s="194"/>
      <c r="H42" s="194"/>
      <c r="I42" s="218"/>
    </row>
    <row r="43" spans="1:10">
      <c r="A43" s="167"/>
      <c r="B43" s="167"/>
      <c r="C43" s="218"/>
      <c r="D43" s="194"/>
      <c r="E43" s="194"/>
      <c r="F43" s="194"/>
      <c r="G43" s="194"/>
      <c r="H43" s="194"/>
      <c r="I43" s="218"/>
    </row>
    <row r="44" spans="1:10">
      <c r="A44" s="167"/>
      <c r="B44" s="167"/>
      <c r="C44" s="218"/>
      <c r="D44" s="194"/>
      <c r="E44" s="194"/>
      <c r="F44" s="194"/>
      <c r="G44" s="194"/>
      <c r="H44" s="194"/>
      <c r="I44" s="218"/>
    </row>
    <row r="45" spans="1:10">
      <c r="A45" s="167"/>
      <c r="B45" s="167"/>
      <c r="C45" s="167"/>
    </row>
    <row r="46" spans="1:10">
      <c r="A46" s="172"/>
      <c r="D46" s="167"/>
      <c r="E46" s="105"/>
      <c r="I46" s="105"/>
    </row>
    <row r="47" spans="1:10">
      <c r="C47" s="188">
        <v>42309</v>
      </c>
      <c r="D47" s="188">
        <v>42675</v>
      </c>
      <c r="E47" s="188">
        <v>42278</v>
      </c>
      <c r="F47" s="164">
        <v>42583</v>
      </c>
      <c r="G47" s="164">
        <v>42644</v>
      </c>
      <c r="H47" s="164">
        <v>42380</v>
      </c>
      <c r="I47" s="164">
        <v>42552</v>
      </c>
      <c r="J47" s="164">
        <v>42675</v>
      </c>
    </row>
    <row r="48" spans="1:10" ht="27">
      <c r="A48" s="197" t="s">
        <v>224</v>
      </c>
      <c r="B48" s="169"/>
      <c r="C48" s="180" t="s">
        <v>225</v>
      </c>
      <c r="D48" s="180" t="s">
        <v>251</v>
      </c>
      <c r="E48" s="180" t="s">
        <v>226</v>
      </c>
      <c r="F48" s="180" t="s">
        <v>227</v>
      </c>
      <c r="G48" s="180" t="s">
        <v>228</v>
      </c>
      <c r="H48" s="180" t="s">
        <v>229</v>
      </c>
      <c r="I48" s="180" t="s">
        <v>230</v>
      </c>
      <c r="J48" s="180" t="s">
        <v>225</v>
      </c>
    </row>
    <row r="49" spans="1:13">
      <c r="A49" s="199" t="s">
        <v>148</v>
      </c>
      <c r="B49" s="167"/>
      <c r="C49" s="187">
        <v>-2.7E-4</v>
      </c>
      <c r="D49" s="187">
        <v>2.63E-3</v>
      </c>
      <c r="E49" s="187"/>
      <c r="F49" s="187">
        <v>2.6199999999999999E-3</v>
      </c>
      <c r="G49" s="187">
        <v>9.7000000000000005E-4</v>
      </c>
      <c r="H49" s="187">
        <v>0</v>
      </c>
      <c r="I49" s="187">
        <v>-3.5E-4</v>
      </c>
      <c r="J49" s="187">
        <v>-5.1000000000000004E-4</v>
      </c>
    </row>
    <row r="50" spans="1:13">
      <c r="A50" s="199" t="s">
        <v>207</v>
      </c>
      <c r="B50" s="167"/>
      <c r="C50" s="187">
        <v>-2.7E-4</v>
      </c>
      <c r="D50" s="187">
        <v>2.63E-3</v>
      </c>
      <c r="E50" s="187">
        <v>-3.1530000000000002E-2</v>
      </c>
      <c r="F50" s="187">
        <v>2.6199999999999999E-3</v>
      </c>
      <c r="G50" s="187">
        <v>9.7000000000000005E-4</v>
      </c>
      <c r="H50" s="187">
        <v>0</v>
      </c>
      <c r="I50" s="187">
        <v>-3.5E-4</v>
      </c>
      <c r="J50" s="187">
        <v>-5.1000000000000004E-4</v>
      </c>
    </row>
    <row r="51" spans="1:13">
      <c r="A51" s="199" t="s">
        <v>149</v>
      </c>
      <c r="B51" s="167"/>
      <c r="C51" s="187">
        <v>0</v>
      </c>
      <c r="D51" s="187">
        <v>-1.4300000000000001E-3</v>
      </c>
      <c r="E51" s="187"/>
      <c r="F51" s="187">
        <v>3.62E-3</v>
      </c>
      <c r="G51" s="187">
        <v>1.41E-3</v>
      </c>
      <c r="H51" s="187">
        <v>0</v>
      </c>
      <c r="I51" s="187">
        <v>-3.6000000000000002E-4</v>
      </c>
      <c r="J51" s="187"/>
    </row>
    <row r="52" spans="1:13">
      <c r="A52" s="199" t="s">
        <v>150</v>
      </c>
      <c r="B52" s="167"/>
      <c r="C52" s="187">
        <v>-2.7E-4</v>
      </c>
      <c r="D52" s="187">
        <v>-1.4300000000000001E-3</v>
      </c>
      <c r="E52" s="187"/>
      <c r="F52" s="187">
        <v>3.62E-3</v>
      </c>
      <c r="G52" s="187">
        <v>1.41E-3</v>
      </c>
      <c r="H52" s="187">
        <v>0</v>
      </c>
      <c r="I52" s="187">
        <v>-3.6000000000000002E-4</v>
      </c>
      <c r="J52" s="187">
        <v>-5.1000000000000004E-4</v>
      </c>
    </row>
    <row r="53" spans="1:13">
      <c r="A53" s="199" t="s">
        <v>151</v>
      </c>
      <c r="B53" s="167"/>
      <c r="C53" s="187">
        <v>0</v>
      </c>
      <c r="D53" s="187">
        <v>-1.4300000000000001E-3</v>
      </c>
      <c r="E53" s="187"/>
      <c r="F53" s="187">
        <v>2.7299999999999998E-3</v>
      </c>
      <c r="G53" s="187">
        <v>1.0200000000000001E-3</v>
      </c>
      <c r="H53" s="187">
        <v>0</v>
      </c>
      <c r="I53" s="187">
        <v>-3.6000000000000002E-4</v>
      </c>
      <c r="J53" s="187"/>
    </row>
    <row r="54" spans="1:13">
      <c r="A54" s="199" t="s">
        <v>152</v>
      </c>
      <c r="B54" s="167"/>
      <c r="C54" s="187">
        <v>-2.7E-4</v>
      </c>
      <c r="D54" s="187">
        <v>-1.4300000000000001E-3</v>
      </c>
      <c r="E54" s="187"/>
      <c r="F54" s="187">
        <v>2.7299999999999998E-3</v>
      </c>
      <c r="G54" s="187">
        <v>1.0200000000000001E-3</v>
      </c>
      <c r="H54" s="187">
        <v>0</v>
      </c>
      <c r="I54" s="187">
        <v>-3.6000000000000002E-4</v>
      </c>
      <c r="J54" s="187">
        <v>-5.1000000000000004E-4</v>
      </c>
    </row>
    <row r="55" spans="1:13">
      <c r="A55" s="199" t="s">
        <v>153</v>
      </c>
      <c r="B55" s="167"/>
      <c r="C55" s="187">
        <v>0</v>
      </c>
      <c r="D55" s="187"/>
      <c r="E55" s="187"/>
      <c r="F55" s="187">
        <v>1.72E-3</v>
      </c>
      <c r="G55" s="187">
        <v>6.4000000000000005E-4</v>
      </c>
      <c r="H55" s="187">
        <v>0</v>
      </c>
      <c r="I55" s="187">
        <v>-3.4000000000000002E-4</v>
      </c>
      <c r="J55" s="187"/>
    </row>
    <row r="56" spans="1:13">
      <c r="A56" s="199" t="s">
        <v>208</v>
      </c>
      <c r="B56" s="167"/>
      <c r="C56" s="187">
        <v>0</v>
      </c>
      <c r="D56" s="187"/>
      <c r="E56" s="187"/>
      <c r="F56" s="187">
        <v>1.72E-3</v>
      </c>
      <c r="G56" s="187">
        <v>0</v>
      </c>
      <c r="H56" s="187">
        <v>0</v>
      </c>
      <c r="I56" s="187">
        <v>-3.4000000000000002E-4</v>
      </c>
      <c r="J56" s="187"/>
    </row>
    <row r="57" spans="1:13">
      <c r="A57" s="199" t="s">
        <v>209</v>
      </c>
      <c r="B57" s="167"/>
      <c r="C57" s="187">
        <v>0</v>
      </c>
      <c r="D57" s="187">
        <v>-1.4300000000000001E-3</v>
      </c>
      <c r="E57" s="187"/>
      <c r="F57" s="187">
        <v>2.6099999999999999E-3</v>
      </c>
      <c r="G57" s="187">
        <v>8.8999999999999995E-4</v>
      </c>
      <c r="H57" s="187">
        <v>0</v>
      </c>
      <c r="I57" s="187">
        <v>-4.2000000000000002E-4</v>
      </c>
      <c r="J57" s="187"/>
    </row>
    <row r="58" spans="1:13">
      <c r="A58" s="199" t="s">
        <v>154</v>
      </c>
      <c r="B58" s="167"/>
      <c r="C58" s="187">
        <v>0</v>
      </c>
      <c r="D58" s="187">
        <v>-1.4300000000000001E-3</v>
      </c>
      <c r="E58" s="187"/>
      <c r="F58" s="187">
        <v>2.6099999999999999E-3</v>
      </c>
      <c r="G58" s="187">
        <v>8.8999999999999995E-4</v>
      </c>
      <c r="H58" s="187">
        <v>0</v>
      </c>
      <c r="I58" s="187">
        <v>-4.2000000000000002E-4</v>
      </c>
      <c r="J58" s="187"/>
    </row>
    <row r="59" spans="1:13">
      <c r="A59" s="199" t="s">
        <v>155</v>
      </c>
      <c r="B59" s="167"/>
      <c r="C59" s="187">
        <v>-2.7E-4</v>
      </c>
      <c r="D59" s="187">
        <v>-1.4300000000000001E-3</v>
      </c>
      <c r="E59" s="187"/>
      <c r="F59" s="187">
        <v>2.6099999999999999E-3</v>
      </c>
      <c r="G59" s="187">
        <v>8.8999999999999995E-4</v>
      </c>
      <c r="H59" s="187">
        <v>0</v>
      </c>
      <c r="I59" s="187">
        <v>-4.2000000000000002E-4</v>
      </c>
      <c r="J59" s="187">
        <v>-5.1000000000000004E-4</v>
      </c>
    </row>
    <row r="60" spans="1:13" ht="14.4" customHeight="1">
      <c r="A60" s="199" t="s">
        <v>221</v>
      </c>
      <c r="B60" s="167"/>
      <c r="C60" s="187"/>
      <c r="D60" s="187"/>
      <c r="E60" s="187"/>
      <c r="F60" s="214">
        <v>8.6199999999999992E-3</v>
      </c>
      <c r="G60" s="233" t="s">
        <v>241</v>
      </c>
      <c r="H60" s="187">
        <v>0</v>
      </c>
      <c r="I60" s="208">
        <v>-3.6999999999999999E-4</v>
      </c>
      <c r="J60" s="233"/>
    </row>
    <row r="61" spans="1:13">
      <c r="A61" s="199" t="s">
        <v>212</v>
      </c>
      <c r="B61" s="167"/>
      <c r="C61" s="187">
        <v>-2.7E-4</v>
      </c>
      <c r="D61" s="187"/>
      <c r="E61" s="187"/>
      <c r="F61" s="214">
        <v>8.6199999999999992E-3</v>
      </c>
      <c r="G61" s="233"/>
      <c r="H61" s="187">
        <v>0</v>
      </c>
      <c r="I61" s="208">
        <v>-3.6999999999999999E-4</v>
      </c>
      <c r="J61" s="233"/>
    </row>
    <row r="62" spans="1:13">
      <c r="E62" s="167"/>
    </row>
    <row r="63" spans="1:13" ht="40.200000000000003">
      <c r="A63" s="197" t="s">
        <v>233</v>
      </c>
      <c r="B63" s="169"/>
      <c r="C63" s="189" t="s">
        <v>240</v>
      </c>
      <c r="D63" s="189" t="s">
        <v>251</v>
      </c>
      <c r="E63" s="189" t="s">
        <v>234</v>
      </c>
      <c r="F63" s="189" t="s">
        <v>235</v>
      </c>
      <c r="G63" s="189" t="s">
        <v>236</v>
      </c>
      <c r="H63" s="189" t="s">
        <v>237</v>
      </c>
      <c r="I63" s="189" t="s">
        <v>238</v>
      </c>
      <c r="J63" s="189" t="s">
        <v>239</v>
      </c>
      <c r="M63" s="217"/>
    </row>
    <row r="64" spans="1:13">
      <c r="A64" s="199" t="s">
        <v>148</v>
      </c>
      <c r="C64" s="213">
        <f t="shared" ref="C64:C70" si="11">(C49*F3)+(J49*G3)</f>
        <v>-34375.451100000006</v>
      </c>
      <c r="D64" s="213">
        <f t="shared" ref="D64:D70" si="12">$G3*D49</f>
        <v>312897.48038000002</v>
      </c>
      <c r="E64" s="183">
        <f t="shared" ref="E64:I65" si="13">$H3*E49</f>
        <v>0</v>
      </c>
      <c r="F64" s="183">
        <f t="shared" si="13"/>
        <v>56495.631159999997</v>
      </c>
      <c r="G64" s="183">
        <f t="shared" si="13"/>
        <v>20916.321460000003</v>
      </c>
      <c r="H64" s="183">
        <f t="shared" si="13"/>
        <v>0</v>
      </c>
      <c r="I64" s="183">
        <f t="shared" si="13"/>
        <v>-7547.1262999999999</v>
      </c>
      <c r="J64" s="183">
        <f>SUM(C64:I64)</f>
        <v>348386.85560000001</v>
      </c>
      <c r="M64" s="183"/>
    </row>
    <row r="65" spans="1:13">
      <c r="A65" s="199" t="s">
        <v>207</v>
      </c>
      <c r="C65" s="213">
        <f t="shared" si="11"/>
        <v>-109.29792</v>
      </c>
      <c r="D65" s="213">
        <f t="shared" si="12"/>
        <v>905.37486999999999</v>
      </c>
      <c r="E65" s="183">
        <f t="shared" si="13"/>
        <v>-3115.4162400000005</v>
      </c>
      <c r="F65" s="183">
        <f t="shared" si="13"/>
        <v>258.87696</v>
      </c>
      <c r="G65" s="183">
        <f t="shared" si="13"/>
        <v>95.843760000000003</v>
      </c>
      <c r="H65" s="183">
        <f t="shared" si="13"/>
        <v>0</v>
      </c>
      <c r="I65" s="183">
        <f t="shared" si="13"/>
        <v>-34.582799999999999</v>
      </c>
      <c r="J65" s="183">
        <f t="shared" ref="J65:J74" si="14">SUM(C65:I65)</f>
        <v>-1999.2013700000002</v>
      </c>
      <c r="M65" s="183"/>
    </row>
    <row r="66" spans="1:13">
      <c r="A66" s="199" t="s">
        <v>149</v>
      </c>
      <c r="C66" s="213">
        <f t="shared" si="11"/>
        <v>0</v>
      </c>
      <c r="D66" s="213">
        <f t="shared" si="12"/>
        <v>-42434.187510000003</v>
      </c>
      <c r="E66" s="183">
        <f t="shared" ref="E66:F69" si="15">$H5*E51</f>
        <v>0</v>
      </c>
      <c r="F66" s="183">
        <f t="shared" si="15"/>
        <v>7354.0951599999999</v>
      </c>
      <c r="G66" s="183">
        <f t="shared" ref="G66" si="16">$H5*G51</f>
        <v>2864.44038</v>
      </c>
      <c r="H66" s="183">
        <f t="shared" ref="H66:I69" si="17">$H5*H51</f>
        <v>0</v>
      </c>
      <c r="I66" s="183">
        <f t="shared" si="17"/>
        <v>-731.34648000000004</v>
      </c>
      <c r="J66" s="183">
        <f t="shared" si="14"/>
        <v>-32946.998450000006</v>
      </c>
      <c r="M66" s="183"/>
    </row>
    <row r="67" spans="1:13">
      <c r="A67" s="199" t="s">
        <v>150</v>
      </c>
      <c r="C67" s="213">
        <f t="shared" si="11"/>
        <v>-814.05189000000018</v>
      </c>
      <c r="D67" s="213">
        <f t="shared" si="12"/>
        <v>-4233.5736299999999</v>
      </c>
      <c r="E67" s="183">
        <f t="shared" si="15"/>
        <v>0</v>
      </c>
      <c r="F67" s="183">
        <f t="shared" si="15"/>
        <v>1387.9622999999999</v>
      </c>
      <c r="G67" s="183">
        <f t="shared" ref="G67" si="18">$H6*G52</f>
        <v>540.61514999999997</v>
      </c>
      <c r="H67" s="183">
        <f t="shared" si="17"/>
        <v>0</v>
      </c>
      <c r="I67" s="183">
        <f t="shared" si="17"/>
        <v>-138.02940000000001</v>
      </c>
      <c r="J67" s="183">
        <f t="shared" si="14"/>
        <v>-3257.0774699999993</v>
      </c>
      <c r="M67" s="183"/>
    </row>
    <row r="68" spans="1:13">
      <c r="A68" s="199" t="s">
        <v>151</v>
      </c>
      <c r="C68" s="213">
        <f t="shared" si="11"/>
        <v>0</v>
      </c>
      <c r="D68" s="213">
        <f t="shared" si="12"/>
        <v>-104953.23267</v>
      </c>
      <c r="E68" s="183">
        <f t="shared" si="15"/>
        <v>0</v>
      </c>
      <c r="F68" s="183">
        <f t="shared" si="15"/>
        <v>4961.1634799999993</v>
      </c>
      <c r="G68" s="183">
        <f t="shared" ref="G68" si="19">$H7*G53</f>
        <v>1853.6215200000001</v>
      </c>
      <c r="H68" s="183">
        <f t="shared" si="17"/>
        <v>0</v>
      </c>
      <c r="I68" s="183">
        <f t="shared" si="17"/>
        <v>-654.21936000000005</v>
      </c>
      <c r="J68" s="183">
        <f t="shared" si="14"/>
        <v>-98792.667029999997</v>
      </c>
      <c r="M68" s="183"/>
    </row>
    <row r="69" spans="1:13">
      <c r="A69" s="199" t="s">
        <v>152</v>
      </c>
      <c r="C69" s="213">
        <f t="shared" si="11"/>
        <v>-446.09739000000008</v>
      </c>
      <c r="D69" s="213">
        <f t="shared" si="12"/>
        <v>-2412.1525999999999</v>
      </c>
      <c r="E69" s="183">
        <f t="shared" si="15"/>
        <v>0</v>
      </c>
      <c r="F69" s="183">
        <f t="shared" si="15"/>
        <v>417.19040999999999</v>
      </c>
      <c r="G69" s="183">
        <f t="shared" ref="G69" si="20">$H8*G54</f>
        <v>155.87334000000001</v>
      </c>
      <c r="H69" s="183">
        <f t="shared" si="17"/>
        <v>0</v>
      </c>
      <c r="I69" s="183">
        <f t="shared" si="17"/>
        <v>-55.014120000000005</v>
      </c>
      <c r="J69" s="183">
        <f t="shared" si="14"/>
        <v>-2340.2003599999994</v>
      </c>
      <c r="M69" s="183"/>
    </row>
    <row r="70" spans="1:13">
      <c r="A70" s="199" t="s">
        <v>153</v>
      </c>
      <c r="C70" s="213">
        <f t="shared" si="11"/>
        <v>0</v>
      </c>
      <c r="D70" s="213">
        <f t="shared" si="12"/>
        <v>0</v>
      </c>
      <c r="E70" s="183">
        <f>$H9*E55+$H10*E56</f>
        <v>0</v>
      </c>
      <c r="F70" s="183">
        <f>$H9*F55+$H10*F56</f>
        <v>-583.71467999999993</v>
      </c>
      <c r="G70" s="183">
        <f>$H9*G55+$H10*G56</f>
        <v>-217.19616000000002</v>
      </c>
      <c r="H70" s="183">
        <f>$H9*H55+$H10*H56</f>
        <v>0</v>
      </c>
      <c r="I70" s="183">
        <f>$H9*I55+$H10*I56</f>
        <v>115.38546000000001</v>
      </c>
      <c r="J70" s="183">
        <f t="shared" si="14"/>
        <v>-685.52538000000004</v>
      </c>
      <c r="M70" s="183"/>
    </row>
    <row r="71" spans="1:13">
      <c r="A71" s="199" t="s">
        <v>209</v>
      </c>
      <c r="C71" s="213">
        <f>(C57*F11)+(J57*G11)</f>
        <v>0</v>
      </c>
      <c r="D71" s="213">
        <f>$G11*D57</f>
        <v>0</v>
      </c>
      <c r="E71" s="183">
        <f t="shared" ref="E71:F73" si="21">$H11*E57</f>
        <v>0</v>
      </c>
      <c r="F71" s="183">
        <f t="shared" si="21"/>
        <v>0</v>
      </c>
      <c r="G71" s="183">
        <f t="shared" ref="G71" si="22">$H11*G57</f>
        <v>0</v>
      </c>
      <c r="H71" s="183">
        <f t="shared" ref="H71:I73" si="23">$H11*H57</f>
        <v>0</v>
      </c>
      <c r="I71" s="183">
        <f t="shared" si="23"/>
        <v>0</v>
      </c>
      <c r="J71" s="183">
        <f t="shared" si="14"/>
        <v>0</v>
      </c>
      <c r="M71" s="183"/>
    </row>
    <row r="72" spans="1:13">
      <c r="A72" s="199" t="s">
        <v>154</v>
      </c>
      <c r="C72" s="213">
        <f>(C58*F12)+(J58*G12)</f>
        <v>0</v>
      </c>
      <c r="D72" s="213">
        <f>$G12*D58</f>
        <v>-3002.8841700000003</v>
      </c>
      <c r="E72" s="183">
        <f t="shared" si="21"/>
        <v>0</v>
      </c>
      <c r="F72" s="183">
        <f t="shared" si="21"/>
        <v>-7411.2803100000001</v>
      </c>
      <c r="G72" s="183">
        <f t="shared" ref="G72" si="24">$H12*G58</f>
        <v>-2527.21819</v>
      </c>
      <c r="H72" s="183">
        <f t="shared" si="23"/>
        <v>0</v>
      </c>
      <c r="I72" s="183">
        <f t="shared" si="23"/>
        <v>1192.6198200000001</v>
      </c>
      <c r="J72" s="183">
        <f t="shared" si="14"/>
        <v>-11748.762849999999</v>
      </c>
      <c r="M72" s="183"/>
    </row>
    <row r="73" spans="1:13">
      <c r="A73" s="199" t="s">
        <v>155</v>
      </c>
      <c r="C73" s="213">
        <f>(C59*F13)+(J59*G13)</f>
        <v>-3.9579300000000046</v>
      </c>
      <c r="D73" s="213">
        <f>$G13*D59</f>
        <v>-196.911</v>
      </c>
      <c r="E73" s="183">
        <f t="shared" si="21"/>
        <v>0</v>
      </c>
      <c r="F73" s="183">
        <f t="shared" si="21"/>
        <v>-281.20400999999998</v>
      </c>
      <c r="G73" s="183">
        <f t="shared" ref="G73" si="25">$H13*G59</f>
        <v>-95.889489999999995</v>
      </c>
      <c r="H73" s="183">
        <f t="shared" si="23"/>
        <v>0</v>
      </c>
      <c r="I73" s="183">
        <f t="shared" si="23"/>
        <v>45.251220000000004</v>
      </c>
      <c r="J73" s="183">
        <f t="shared" si="14"/>
        <v>-532.71121000000005</v>
      </c>
      <c r="M73" s="183"/>
    </row>
    <row r="74" spans="1:13">
      <c r="A74" s="199" t="s">
        <v>221</v>
      </c>
      <c r="C74" s="213"/>
      <c r="D74" s="213"/>
      <c r="E74" s="183">
        <f>($H14+$H15+$H16)*E60</f>
        <v>0</v>
      </c>
      <c r="F74" s="183">
        <f>($H14+$H15+$H16)*F60</f>
        <v>0</v>
      </c>
      <c r="G74" s="183">
        <v>0</v>
      </c>
      <c r="H74" s="203">
        <v>0</v>
      </c>
      <c r="I74" s="203">
        <v>0</v>
      </c>
      <c r="J74" s="183">
        <f t="shared" si="14"/>
        <v>0</v>
      </c>
      <c r="M74" s="183"/>
    </row>
    <row r="75" spans="1:13">
      <c r="A75" s="172"/>
      <c r="C75" s="198">
        <f>SUM(C64:C74)</f>
        <v>-35748.856230000005</v>
      </c>
      <c r="D75" s="198">
        <f>SUM(D64:D74)</f>
        <v>156569.91367000001</v>
      </c>
      <c r="E75" s="198">
        <f t="shared" ref="E75:J75" si="26">SUM(E64:E74)</f>
        <v>-3115.4162400000005</v>
      </c>
      <c r="F75" s="198">
        <f t="shared" si="26"/>
        <v>62598.720469999986</v>
      </c>
      <c r="G75" s="198">
        <f t="shared" si="26"/>
        <v>23586.411770000002</v>
      </c>
      <c r="H75" s="198">
        <f t="shared" si="26"/>
        <v>0</v>
      </c>
      <c r="I75" s="198">
        <f t="shared" si="26"/>
        <v>-7807.0619599999991</v>
      </c>
      <c r="J75" s="198">
        <f t="shared" si="26"/>
        <v>196083.71147999994</v>
      </c>
    </row>
    <row r="77" spans="1:13">
      <c r="A77" s="167" t="s">
        <v>19</v>
      </c>
      <c r="B77" s="167"/>
      <c r="C77" s="183">
        <f>C64+C65</f>
        <v>-34484.749020000003</v>
      </c>
      <c r="D77" s="183">
        <f>D64+D65</f>
        <v>313802.85525000002</v>
      </c>
      <c r="E77" s="183">
        <f t="shared" ref="E77:J77" si="27">E64+E65</f>
        <v>-3115.4162400000005</v>
      </c>
      <c r="F77" s="183">
        <f t="shared" si="27"/>
        <v>56754.508119999999</v>
      </c>
      <c r="G77" s="183">
        <f t="shared" si="27"/>
        <v>21012.165220000003</v>
      </c>
      <c r="H77" s="183">
        <f t="shared" si="27"/>
        <v>0</v>
      </c>
      <c r="I77" s="183">
        <f t="shared" si="27"/>
        <v>-7581.7091</v>
      </c>
      <c r="J77" s="183">
        <f t="shared" si="27"/>
        <v>346387.65422999999</v>
      </c>
    </row>
    <row r="78" spans="1:13">
      <c r="A78" s="167"/>
      <c r="B78" s="167"/>
      <c r="C78" s="183"/>
      <c r="D78" s="183"/>
      <c r="E78" s="183"/>
      <c r="F78" s="183"/>
      <c r="G78" s="183"/>
      <c r="H78" s="183"/>
      <c r="I78" s="183"/>
      <c r="J78" s="183"/>
    </row>
    <row r="79" spans="1:13">
      <c r="A79" s="167" t="s">
        <v>213</v>
      </c>
      <c r="B79" s="167"/>
      <c r="C79" s="194">
        <f>SUM(C66:C69,C71:C73)</f>
        <v>-1264.1072100000004</v>
      </c>
      <c r="D79" s="194">
        <f>SUM(D66:D69,D71:D73)</f>
        <v>-157232.94158000001</v>
      </c>
      <c r="E79" s="194">
        <f t="shared" ref="E79:J79" si="28">SUM(E66:E69,E71:E73)</f>
        <v>0</v>
      </c>
      <c r="F79" s="194">
        <f t="shared" si="28"/>
        <v>6427.927029999998</v>
      </c>
      <c r="G79" s="194">
        <f t="shared" si="28"/>
        <v>2791.4427100000003</v>
      </c>
      <c r="H79" s="194">
        <f t="shared" si="28"/>
        <v>0</v>
      </c>
      <c r="I79" s="194">
        <f t="shared" si="28"/>
        <v>-340.73832000000004</v>
      </c>
      <c r="J79" s="194">
        <f t="shared" si="28"/>
        <v>-149618.41736999998</v>
      </c>
    </row>
  </sheetData>
  <mergeCells count="3">
    <mergeCell ref="A1:I1"/>
    <mergeCell ref="G60:G61"/>
    <mergeCell ref="J60:J61"/>
  </mergeCells>
  <pageMargins left="0.7" right="0.7" top="0.75" bottom="0.75" header="0.3" footer="0.3"/>
  <pageSetup scale="71" fitToHeight="2" orientation="landscape" r:id="rId1"/>
  <headerFooter>
    <oddFooter>&amp;L&amp;F / &amp;A&amp;RPage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2021-08-10T07:00:00+00:00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152253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9DBE3D6-62B6-4519-B17A-8FEB6BE967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091ECC-496E-405E-AF3E-30EE822DFEFB}"/>
</file>

<file path=customXml/itemProps3.xml><?xml version="1.0" encoding="utf-8"?>
<ds:datastoreItem xmlns:ds="http://schemas.openxmlformats.org/officeDocument/2006/customXml" ds:itemID="{D810545A-4576-4461-A5A5-C85285B8F1AF}"/>
</file>

<file path=customXml/itemProps4.xml><?xml version="1.0" encoding="utf-8"?>
<ds:datastoreItem xmlns:ds="http://schemas.openxmlformats.org/officeDocument/2006/customXml" ds:itemID="{7D53E33D-45F4-4FC7-9909-30363A5B2250}">
  <ds:schemaRefs>
    <ds:schemaRef ds:uri="http://schemas.microsoft.com/office/2006/metadata/properties"/>
    <ds:schemaRef ds:uri="http://schemas.microsoft.com/office/infopath/2007/PartnerControls"/>
    <ds:schemaRef ds:uri="dc463f71-b30c-4ab2-9473-d307f9d3588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TY Normalized Usage by Month</vt:lpstr>
      <vt:lpstr>Conversion Factor</vt:lpstr>
      <vt:lpstr>Attachment 4, Page 1</vt:lpstr>
      <vt:lpstr>Attachment 4, Page 2</vt:lpstr>
      <vt:lpstr>Attachment 4, Page 3</vt:lpstr>
      <vt:lpstr>Deferral Calc</vt:lpstr>
      <vt:lpstr>December Base Rate Revenue</vt:lpstr>
      <vt:lpstr>November Base Rate Revenue</vt:lpstr>
      <vt:lpstr>October Base Rate Revenue</vt:lpstr>
      <vt:lpstr>September Base Rate Revenue</vt:lpstr>
      <vt:lpstr>August Base Rate Revenue</vt:lpstr>
      <vt:lpstr>July Base Rate Revenue</vt:lpstr>
      <vt:lpstr>June Base Rate Revenue</vt:lpstr>
      <vt:lpstr>May Base Rate Revenue</vt:lpstr>
      <vt:lpstr>Apr Base Rate Revenue</vt:lpstr>
      <vt:lpstr>Mar Base Rate Revenue</vt:lpstr>
      <vt:lpstr>Feb Base Rate Revenue</vt:lpstr>
      <vt:lpstr>Jan Base Rate Revenue</vt:lpstr>
      <vt:lpstr>'Attachment 4, Page 1'!Print_Area</vt:lpstr>
      <vt:lpstr>'Attachment 4, Page 2'!Print_Area</vt:lpstr>
      <vt:lpstr>'August Base Rate Revenue'!Print_Area</vt:lpstr>
      <vt:lpstr>'Deferral Calc'!Print_Area</vt:lpstr>
      <vt:lpstr>'Feb Base Rate Revenue'!Print_Area</vt:lpstr>
      <vt:lpstr>'Jan Base Rate Revenue'!Print_Area</vt:lpstr>
      <vt:lpstr>'October Base Rate Revenue'!Print_Area</vt:lpstr>
      <vt:lpstr>'September Base Rate Revenue'!Print_Area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Meredith, Robert</cp:lastModifiedBy>
  <cp:lastPrinted>2017-08-18T19:34:59Z</cp:lastPrinted>
  <dcterms:created xsi:type="dcterms:W3CDTF">2013-02-28T17:31:50Z</dcterms:created>
  <dcterms:modified xsi:type="dcterms:W3CDTF">2021-02-13T00:01:26Z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