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816"/>
  </bookViews>
  <sheets>
    <sheet name="JAP-09" sheetId="1" r:id="rId1"/>
  </sheets>
  <externalReferences>
    <externalReference r:id="rId2"/>
  </externalReferences>
  <definedNames>
    <definedName name="CASE">[1]INPUTS!$C$11</definedName>
    <definedName name="EffTax">[1]INPUTS!$F$36</definedName>
    <definedName name="FTAX">[1]INPUTS!$F$35</definedName>
    <definedName name="JP_Bal">[1]ACCOUNTS!$AG$31</definedName>
    <definedName name="Load_Factor">[1]ACCOUNTS!$AG$167</definedName>
    <definedName name="_xlnm.Print_Area" localSheetId="0">'JAP-09'!$A$1:$P$392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45621" calcMode="manual" iterate="1" iterateDelta="1E-4" calcCompleted="0" calcOnSave="0"/>
</workbook>
</file>

<file path=xl/calcChain.xml><?xml version="1.0" encoding="utf-8"?>
<calcChain xmlns="http://schemas.openxmlformats.org/spreadsheetml/2006/main">
  <c r="B387" i="1" l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E386" i="1"/>
  <c r="P385" i="1"/>
  <c r="O385" i="1"/>
  <c r="N385" i="1"/>
  <c r="M385" i="1"/>
  <c r="L385" i="1"/>
  <c r="K385" i="1"/>
  <c r="J385" i="1"/>
  <c r="I385" i="1"/>
  <c r="H385" i="1"/>
  <c r="G385" i="1"/>
  <c r="E385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E384" i="1"/>
  <c r="B384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E383" i="1"/>
  <c r="B383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E382" i="1"/>
  <c r="B382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E381" i="1"/>
  <c r="B381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E380" i="1"/>
  <c r="B380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E379" i="1"/>
  <c r="B379" i="1"/>
  <c r="B376" i="1"/>
  <c r="C375" i="1"/>
  <c r="B375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E374" i="1"/>
  <c r="B374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E373" i="1"/>
  <c r="B373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E372" i="1"/>
  <c r="B372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E371" i="1"/>
  <c r="B371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E370" i="1"/>
  <c r="B370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E369" i="1"/>
  <c r="B369" i="1"/>
  <c r="B367" i="1"/>
  <c r="C366" i="1"/>
  <c r="B366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E365" i="1"/>
  <c r="B365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E364" i="1"/>
  <c r="B364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E363" i="1"/>
  <c r="B363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E362" i="1"/>
  <c r="B362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E361" i="1"/>
  <c r="B361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E360" i="1"/>
  <c r="B360" i="1"/>
  <c r="B358" i="1"/>
  <c r="C357" i="1"/>
  <c r="B357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E356" i="1"/>
  <c r="B356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E355" i="1"/>
  <c r="B355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E354" i="1"/>
  <c r="B354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E353" i="1"/>
  <c r="B353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E352" i="1"/>
  <c r="B352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E351" i="1"/>
  <c r="B351" i="1"/>
  <c r="B349" i="1"/>
  <c r="C348" i="1"/>
  <c r="B348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E347" i="1"/>
  <c r="B347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E346" i="1"/>
  <c r="B346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E345" i="1"/>
  <c r="B345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E344" i="1"/>
  <c r="B344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E343" i="1"/>
  <c r="B343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E342" i="1"/>
  <c r="B342" i="1"/>
  <c r="B340" i="1"/>
  <c r="C339" i="1"/>
  <c r="B339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E338" i="1"/>
  <c r="B338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E337" i="1"/>
  <c r="B337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E336" i="1"/>
  <c r="B336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E335" i="1"/>
  <c r="B335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E334" i="1"/>
  <c r="B334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E333" i="1"/>
  <c r="B333" i="1"/>
  <c r="B331" i="1"/>
  <c r="P330" i="1"/>
  <c r="O330" i="1"/>
  <c r="N330" i="1"/>
  <c r="M330" i="1"/>
  <c r="L330" i="1"/>
  <c r="K330" i="1"/>
  <c r="J330" i="1"/>
  <c r="I330" i="1"/>
  <c r="H330" i="1"/>
  <c r="G330" i="1"/>
  <c r="E330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E329" i="1"/>
  <c r="B329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E328" i="1"/>
  <c r="B328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E327" i="1"/>
  <c r="B327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E326" i="1"/>
  <c r="B326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E325" i="1"/>
  <c r="B325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E324" i="1"/>
  <c r="B324" i="1"/>
  <c r="B322" i="1"/>
  <c r="P321" i="1"/>
  <c r="O321" i="1"/>
  <c r="N321" i="1"/>
  <c r="M321" i="1"/>
  <c r="L321" i="1"/>
  <c r="K321" i="1"/>
  <c r="J321" i="1"/>
  <c r="I321" i="1"/>
  <c r="H321" i="1"/>
  <c r="G321" i="1"/>
  <c r="E321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E320" i="1"/>
  <c r="B320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E319" i="1"/>
  <c r="B319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E318" i="1"/>
  <c r="B318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E317" i="1"/>
  <c r="B317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E316" i="1"/>
  <c r="B316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E315" i="1"/>
  <c r="B315" i="1"/>
  <c r="B313" i="1"/>
  <c r="P312" i="1"/>
  <c r="O312" i="1"/>
  <c r="N312" i="1"/>
  <c r="M312" i="1"/>
  <c r="L312" i="1"/>
  <c r="K312" i="1"/>
  <c r="J312" i="1"/>
  <c r="I312" i="1"/>
  <c r="H312" i="1"/>
  <c r="G312" i="1"/>
  <c r="E312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E311" i="1"/>
  <c r="B311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E310" i="1"/>
  <c r="B310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E309" i="1"/>
  <c r="B309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E308" i="1"/>
  <c r="B308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E307" i="1"/>
  <c r="B307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E306" i="1"/>
  <c r="B306" i="1"/>
  <c r="B304" i="1"/>
  <c r="P303" i="1"/>
  <c r="O303" i="1"/>
  <c r="N303" i="1"/>
  <c r="M303" i="1"/>
  <c r="L303" i="1"/>
  <c r="K303" i="1"/>
  <c r="J303" i="1"/>
  <c r="I303" i="1"/>
  <c r="H303" i="1"/>
  <c r="G303" i="1"/>
  <c r="E303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E302" i="1"/>
  <c r="B302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E301" i="1"/>
  <c r="B301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E300" i="1"/>
  <c r="B300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E299" i="1"/>
  <c r="B299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E298" i="1"/>
  <c r="B298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E297" i="1"/>
  <c r="B297" i="1"/>
  <c r="B295" i="1"/>
  <c r="P294" i="1"/>
  <c r="O294" i="1"/>
  <c r="N294" i="1"/>
  <c r="M294" i="1"/>
  <c r="L294" i="1"/>
  <c r="K294" i="1"/>
  <c r="J294" i="1"/>
  <c r="I294" i="1"/>
  <c r="H294" i="1"/>
  <c r="G294" i="1"/>
  <c r="E294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E293" i="1"/>
  <c r="B293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E292" i="1"/>
  <c r="B292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E291" i="1"/>
  <c r="B291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E290" i="1"/>
  <c r="B290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E289" i="1"/>
  <c r="B289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E288" i="1"/>
  <c r="B288" i="1"/>
  <c r="A282" i="1"/>
  <c r="A281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E279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E277" i="1"/>
  <c r="B276" i="1"/>
  <c r="B274" i="1"/>
  <c r="B273" i="1"/>
  <c r="B272" i="1"/>
  <c r="B271" i="1"/>
  <c r="B270" i="1"/>
  <c r="B269" i="1"/>
  <c r="B266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E265" i="1"/>
  <c r="C265" i="1"/>
  <c r="B265" i="1"/>
  <c r="B264" i="1"/>
  <c r="B263" i="1"/>
  <c r="B262" i="1"/>
  <c r="B261" i="1"/>
  <c r="B260" i="1"/>
  <c r="B259" i="1"/>
  <c r="B257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E256" i="1"/>
  <c r="C256" i="1"/>
  <c r="B256" i="1"/>
  <c r="B255" i="1"/>
  <c r="B254" i="1"/>
  <c r="B253" i="1"/>
  <c r="B252" i="1"/>
  <c r="B251" i="1"/>
  <c r="B250" i="1"/>
  <c r="B248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E247" i="1"/>
  <c r="C247" i="1"/>
  <c r="B247" i="1"/>
  <c r="B246" i="1"/>
  <c r="B245" i="1"/>
  <c r="B244" i="1"/>
  <c r="B243" i="1"/>
  <c r="B242" i="1"/>
  <c r="B241" i="1"/>
  <c r="B239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E238" i="1"/>
  <c r="C238" i="1"/>
  <c r="B238" i="1"/>
  <c r="B237" i="1"/>
  <c r="B236" i="1"/>
  <c r="B235" i="1"/>
  <c r="B234" i="1"/>
  <c r="B233" i="1"/>
  <c r="B232" i="1"/>
  <c r="B230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E229" i="1"/>
  <c r="C229" i="1"/>
  <c r="B229" i="1"/>
  <c r="B228" i="1"/>
  <c r="B227" i="1"/>
  <c r="B226" i="1"/>
  <c r="B225" i="1"/>
  <c r="B224" i="1"/>
  <c r="B223" i="1"/>
  <c r="B221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E220" i="1"/>
  <c r="C220" i="1"/>
  <c r="B220" i="1"/>
  <c r="B219" i="1"/>
  <c r="B218" i="1"/>
  <c r="B217" i="1"/>
  <c r="B216" i="1"/>
  <c r="B215" i="1"/>
  <c r="B214" i="1"/>
  <c r="B212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E211" i="1"/>
  <c r="C211" i="1"/>
  <c r="B211" i="1"/>
  <c r="B210" i="1"/>
  <c r="B209" i="1"/>
  <c r="B208" i="1"/>
  <c r="B207" i="1"/>
  <c r="B206" i="1"/>
  <c r="B205" i="1"/>
  <c r="B203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E202" i="1"/>
  <c r="C202" i="1"/>
  <c r="B202" i="1"/>
  <c r="B201" i="1"/>
  <c r="B200" i="1"/>
  <c r="B199" i="1"/>
  <c r="B198" i="1"/>
  <c r="B197" i="1"/>
  <c r="B196" i="1"/>
  <c r="B194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E193" i="1"/>
  <c r="C193" i="1"/>
  <c r="B193" i="1"/>
  <c r="B192" i="1"/>
  <c r="B191" i="1"/>
  <c r="B190" i="1"/>
  <c r="B189" i="1"/>
  <c r="B188" i="1"/>
  <c r="B187" i="1"/>
  <c r="B185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E184" i="1"/>
  <c r="C184" i="1"/>
  <c r="B184" i="1"/>
  <c r="B183" i="1"/>
  <c r="B182" i="1"/>
  <c r="B181" i="1"/>
  <c r="B180" i="1"/>
  <c r="B179" i="1"/>
  <c r="B178" i="1"/>
  <c r="A172" i="1"/>
  <c r="A171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E169" i="1"/>
  <c r="B168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B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E157" i="1"/>
  <c r="C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B149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E148" i="1"/>
  <c r="C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B140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E139" i="1"/>
  <c r="C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B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E130" i="1"/>
  <c r="C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B122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E121" i="1"/>
  <c r="C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B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E112" i="1"/>
  <c r="C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B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E103" i="1"/>
  <c r="C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5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E94" i="1"/>
  <c r="C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6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E85" i="1"/>
  <c r="C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B77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E76" i="1"/>
  <c r="C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A64" i="1"/>
  <c r="A63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E60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E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E58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E56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E54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E52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E51" i="1"/>
  <c r="E50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E48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E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E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E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E38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E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E33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E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E28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E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E19" i="1"/>
  <c r="A19" i="1"/>
  <c r="A18" i="1"/>
  <c r="A17" i="1"/>
  <c r="A16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E13" i="1"/>
  <c r="A13" i="1"/>
  <c r="A12" i="1"/>
  <c r="A11" i="1"/>
</calcChain>
</file>

<file path=xl/sharedStrings.xml><?xml version="1.0" encoding="utf-8"?>
<sst xmlns="http://schemas.openxmlformats.org/spreadsheetml/2006/main" count="378" uniqueCount="101">
  <si>
    <t>Puget Sound Energy - 2017 Gas Cost of Service Study</t>
  </si>
  <si>
    <t>Summary</t>
  </si>
  <si>
    <t>Line No.</t>
  </si>
  <si>
    <t>Description</t>
  </si>
  <si>
    <t>Total Company</t>
  </si>
  <si>
    <t>(a)</t>
  </si>
  <si>
    <t>(b)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</si>
  <si>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</si>
  <si>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</si>
  <si>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</si>
  <si>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</si>
  <si>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</si>
  <si>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</si>
  <si>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</si>
  <si>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</si>
  <si>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</si>
  <si>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(n)</t>
  </si>
  <si>
    <t>(o)</t>
  </si>
  <si>
    <t>(p)</t>
  </si>
  <si>
    <t>(q)</t>
  </si>
  <si>
    <t>(r)</t>
  </si>
  <si>
    <t>(s)</t>
  </si>
  <si>
    <t>Rate Base</t>
  </si>
  <si>
    <t>Plant in Service</t>
  </si>
  <si>
    <t>Accumulated Reserve</t>
  </si>
  <si>
    <t>Other Rate Base Items</t>
  </si>
  <si>
    <t>TOTAL RATE BASE</t>
  </si>
  <si>
    <t>Revenue at Current Rates</t>
  </si>
  <si>
    <t>Gas Revenues</t>
  </si>
  <si>
    <t>Base Rate Revenues</t>
  </si>
  <si>
    <t>Other Revenues</t>
  </si>
  <si>
    <t>TOTAL REVENUE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</si>
  <si>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</si>
  <si>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</si>
  <si>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</si>
  <si>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</si>
  <si>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</si>
  <si>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</si>
  <si>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</si>
  <si>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</si>
  <si>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Requirement at Equal Rates of Return</t>
  </si>
  <si>
    <t>Required Return</t>
  </si>
  <si>
    <t>Required Operating Income</t>
  </si>
  <si>
    <t>Operating Income (Deficiency)/Surplus</t>
  </si>
  <si>
    <t>Revenue Conversion Factor</t>
  </si>
  <si>
    <t>Revenue (Deficiency) / Surplus</t>
  </si>
  <si>
    <t>Revenue Requirement</t>
  </si>
  <si>
    <t>Revenues Other Than Rate Sch. Rev.</t>
  </si>
  <si>
    <t>Rate Schedule Revenue Requirement</t>
  </si>
  <si>
    <t>Deficiency / (Surplus) as % of Rate Rev</t>
  </si>
  <si>
    <t>Expenses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</si>
  <si>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</si>
  <si>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</si>
  <si>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</si>
  <si>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</si>
  <si>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</si>
  <si>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Requirement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</si>
  <si>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</si>
  <si>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</si>
  <si>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</si>
  <si>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</si>
  <si>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</si>
  <si>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</si>
  <si>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</si>
  <si>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</si>
  <si>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TOTAL FIXED COSTS</t>
  </si>
  <si>
    <t xml:space="preserve">Unit Costs </t>
  </si>
  <si>
    <t>Demand (per Peak Day therm per month)</t>
  </si>
  <si>
    <t>Commodity (per therm)</t>
  </si>
  <si>
    <t>Customer (per customer per month)</t>
  </si>
  <si>
    <t>Direct Sales (per sales customer per month)</t>
  </si>
  <si>
    <t>Direct Transport (per transp. cust. per month)</t>
  </si>
  <si>
    <t>Demand and Commodity (per therm)</t>
  </si>
  <si>
    <t>All Customer (per customer per month)</t>
  </si>
  <si>
    <t>Proposed Test Year With Gas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</si>
  <si>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</si>
  <si>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</si>
  <si>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</si>
  <si>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</si>
  <si>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</si>
  <si>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</si>
  <si>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</si>
  <si>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</si>
  <si>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~</t>
  </si>
  <si>
    <t>Gas Supply</t>
  </si>
  <si>
    <t>Demand</t>
  </si>
  <si>
    <t>Commodity</t>
  </si>
  <si>
    <t>Customer</t>
  </si>
  <si>
    <t>Direct Sales</t>
  </si>
  <si>
    <t>Direct Transport</t>
  </si>
  <si>
    <t>Storage</t>
  </si>
  <si>
    <t>Transmission</t>
  </si>
  <si>
    <t>Distribution</t>
  </si>
  <si>
    <t>Gas Costs</t>
  </si>
  <si>
    <t>Sales Specific Costs</t>
  </si>
  <si>
    <t>Transport Specific Costs</t>
  </si>
  <si>
    <t>PDAY</t>
  </si>
  <si>
    <t>COM1</t>
  </si>
  <si>
    <t>CUST</t>
  </si>
  <si>
    <t>CUSTXT</t>
  </si>
  <si>
    <t>TRANSCUS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</si>
</sst>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%"/>
    <numFmt numFmtId="169" formatCode="_(* #,##0.000000_);_(* \(#,##0.000000\);_(* &quot;-&quot;??_);_(@_)"/>
    <numFmt numFmtId="170" formatCode="_(* #,##0.0000_);_(* \(#,##0.0000\);_(* &quot;-&quot;??_);_(@_)"/>
    <numFmt numFmtId="171" formatCode="_(&quot;$&quot;* #,##0.00000_);_(&quot;$&quot;* \(#,##0.00000\);_(&quot;$&quot;* &quot;-&quot;_);_(@_)"/>
    <numFmt numFmtId="172" formatCode="_(&quot;$&quot;* #,##0.0000_);_(&quot;$&quot;* \(#,##0.0000\);_(&quot;$&quot;* &quot;-&quot;_);_(@_)"/>
    <numFmt numFmtId="173" formatCode="_(&quot;$&quot;* #,##0.0000_);_(&quot;$&quot;* \(#,##0.0000\);_(&quot;$&quot;* &quot;-&quot;????_);_(@_)"/>
    <numFmt numFmtId="174" formatCode="_(&quot;$&quot;* #,##0.000_);_(&quot;$&quot;* \(#,##0.000\);_(&quot;$&quot;* &quot;-&quot;????_);_(@_)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_(* ###0_);_(* \(###0\);_(* &quot;-&quot;_);_(@_)"/>
    <numFmt numFmtId="180" formatCode="&quot;$&quot;#,##0\ ;\(&quot;$&quot;#,##0\)"/>
    <numFmt numFmtId="181" formatCode="mmmm\ d\,\ yyyy"/>
    <numFmt numFmtId="182" formatCode="00000"/>
    <numFmt numFmtId="183" formatCode="_([$€-2]* #,##0.00_);_([$€-2]* \(#,##0.00\);_([$€-2]* &quot;-&quot;??_)"/>
    <numFmt numFmtId="184" formatCode="0.00_)"/>
    <numFmt numFmtId="185" formatCode="&quot;$&quot;#,##0;\-&quot;$&quot;#,##0"/>
    <numFmt numFmtId="186" formatCode="#,##0.00\ ;\(#,##0.00\)"/>
    <numFmt numFmtId="187" formatCode="#,##0.00000000000;[Red]\-#,##0.00000000000"/>
    <numFmt numFmtId="188" formatCode="_(* #,##0.0_);_(* \(#,##0.0\);_(* &quot;-&quot;_);_(@_)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Arial"/>
      <family val="2"/>
    </font>
    <font>
      <b/>
      <u/>
      <sz val="12"/>
      <color indexed="56"/>
      <name val="Arial"/>
      <family val="2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color indexed="56"/>
      <name val="Arial"/>
      <family val="2"/>
    </font>
    <font>
      <i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4">
    <xf numFmtId="165" fontId="0" fillId="0" borderId="0">
      <alignment horizontal="left" wrapText="1"/>
    </xf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0" fontId="20" fillId="0" borderId="13"/>
    <xf numFmtId="41" fontId="20" fillId="33" borderId="0"/>
    <xf numFmtId="164" fontId="18" fillId="33" borderId="0">
      <alignment horizontal="left" vertical="center"/>
    </xf>
    <xf numFmtId="0" fontId="21" fillId="33" borderId="0">
      <alignment horizontal="left" wrapText="1"/>
    </xf>
    <xf numFmtId="0" fontId="21" fillId="33" borderId="10" applyNumberFormat="0">
      <alignment horizontal="center" vertical="center" wrapText="1"/>
    </xf>
    <xf numFmtId="42" fontId="24" fillId="33" borderId="0"/>
    <xf numFmtId="42" fontId="24" fillId="33" borderId="11">
      <alignment vertical="center"/>
    </xf>
    <xf numFmtId="42" fontId="24" fillId="33" borderId="12">
      <alignment horizontal="left"/>
    </xf>
    <xf numFmtId="0" fontId="25" fillId="0" borderId="0">
      <alignment horizontal="left" vertical="center"/>
    </xf>
    <xf numFmtId="173" fontId="20" fillId="33" borderId="0"/>
    <xf numFmtId="173" fontId="26" fillId="33" borderId="12">
      <alignment horizontal="left"/>
    </xf>
    <xf numFmtId="0" fontId="24" fillId="0" borderId="0"/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76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0" fontId="27" fillId="0" borderId="0"/>
    <xf numFmtId="0" fontId="27" fillId="0" borderId="0"/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0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0" fontId="27" fillId="0" borderId="0"/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0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0" fontId="27" fillId="0" borderId="0"/>
    <xf numFmtId="0" fontId="27" fillId="0" borderId="0"/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6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0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0" fontId="27" fillId="0" borderId="0"/>
    <xf numFmtId="0" fontId="27" fillId="0" borderId="0"/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0" fontId="27" fillId="0" borderId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34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1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18" borderId="0" applyNumberFormat="0" applyBorder="0" applyAlignment="0" applyProtection="0"/>
    <xf numFmtId="0" fontId="28" fillId="36" borderId="0" applyNumberFormat="0" applyBorder="0" applyAlignment="0" applyProtection="0"/>
    <xf numFmtId="0" fontId="1" fillId="36" borderId="0" applyNumberFormat="0" applyBorder="0" applyAlignment="0" applyProtection="0"/>
    <xf numFmtId="0" fontId="28" fillId="37" borderId="0" applyNumberFormat="0" applyBorder="0" applyAlignment="0" applyProtection="0"/>
    <xf numFmtId="0" fontId="1" fillId="22" borderId="0" applyNumberFormat="0" applyBorder="0" applyAlignment="0" applyProtection="0"/>
    <xf numFmtId="0" fontId="28" fillId="37" borderId="0" applyNumberFormat="0" applyBorder="0" applyAlignment="0" applyProtection="0"/>
    <xf numFmtId="0" fontId="1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28" fillId="39" borderId="0" applyNumberFormat="0" applyBorder="0" applyAlignment="0" applyProtection="0"/>
    <xf numFmtId="0" fontId="1" fillId="30" borderId="0" applyNumberFormat="0" applyBorder="0" applyAlignment="0" applyProtection="0"/>
    <xf numFmtId="0" fontId="28" fillId="39" borderId="0" applyNumberFormat="0" applyBorder="0" applyAlignment="0" applyProtection="0"/>
    <xf numFmtId="0" fontId="1" fillId="30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28" fillId="41" borderId="0" applyNumberFormat="0" applyBorder="0" applyAlignment="0" applyProtection="0"/>
    <xf numFmtId="0" fontId="1" fillId="15" borderId="0" applyNumberFormat="0" applyBorder="0" applyAlignment="0" applyProtection="0"/>
    <xf numFmtId="0" fontId="28" fillId="41" borderId="0" applyNumberFormat="0" applyBorder="0" applyAlignment="0" applyProtection="0"/>
    <xf numFmtId="0" fontId="1" fillId="15" borderId="0" applyNumberFormat="0" applyBorder="0" applyAlignment="0" applyProtection="0"/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1" fillId="42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5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7" fontId="29" fillId="0" borderId="0" applyFill="0" applyBorder="0" applyAlignment="0"/>
    <xf numFmtId="177" fontId="29" fillId="0" borderId="0" applyFill="0" applyBorder="0" applyAlignment="0"/>
    <xf numFmtId="177" fontId="29" fillId="0" borderId="0" applyFill="0" applyBorder="0" applyAlignment="0"/>
    <xf numFmtId="0" fontId="11" fillId="6" borderId="4" applyNumberFormat="0" applyAlignment="0" applyProtection="0"/>
    <xf numFmtId="0" fontId="30" fillId="46" borderId="16" applyNumberFormat="0" applyAlignment="0" applyProtection="0"/>
    <xf numFmtId="0" fontId="13" fillId="7" borderId="7" applyNumberFormat="0" applyAlignment="0" applyProtection="0"/>
    <xf numFmtId="41" fontId="24" fillId="47" borderId="0"/>
    <xf numFmtId="41" fontId="24" fillId="47" borderId="0"/>
    <xf numFmtId="41" fontId="24" fillId="47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33" fillId="0" borderId="0" applyFill="0" applyBorder="0" applyAlignment="0" applyProtection="0"/>
    <xf numFmtId="0" fontId="34" fillId="0" borderId="0"/>
    <xf numFmtId="0" fontId="34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8" fontId="40" fillId="0" borderId="0">
      <protection locked="0"/>
    </xf>
    <xf numFmtId="0" fontId="36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41" fillId="0" borderId="0" applyNumberFormat="0" applyAlignment="0">
      <alignment horizontal="left"/>
    </xf>
    <xf numFmtId="0" fontId="41" fillId="0" borderId="0" applyNumberFormat="0" applyAlignment="0">
      <alignment horizontal="left"/>
    </xf>
    <xf numFmtId="0" fontId="41" fillId="0" borderId="0" applyNumberFormat="0" applyAlignment="0">
      <alignment horizontal="left"/>
    </xf>
    <xf numFmtId="0" fontId="42" fillId="0" borderId="0" applyNumberFormat="0" applyAlignment="0"/>
    <xf numFmtId="0" fontId="42" fillId="0" borderId="0" applyNumberFormat="0" applyAlignment="0"/>
    <xf numFmtId="0" fontId="42" fillId="0" borderId="0" applyNumberFormat="0" applyAlignment="0"/>
    <xf numFmtId="0" fontId="34" fillId="0" borderId="0"/>
    <xf numFmtId="0" fontId="36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34" fillId="0" borderId="0"/>
    <xf numFmtId="0" fontId="36" fillId="0" borderId="0"/>
    <xf numFmtId="0" fontId="37" fillId="0" borderId="0"/>
    <xf numFmtId="0" fontId="37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5" fontId="33" fillId="0" borderId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5" fontId="33" fillId="0" borderId="0" applyFill="0" applyBorder="0" applyAlignment="0" applyProtection="0"/>
    <xf numFmtId="180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79" fontId="20" fillId="0" borderId="0" applyFont="0" applyFill="0" applyBorder="0" applyAlignment="0" applyProtection="0"/>
    <xf numFmtId="181" fontId="33" fillId="0" borderId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39" fillId="0" borderId="0" applyFont="0" applyFill="0" applyBorder="0" applyAlignment="0" applyProtection="0"/>
    <xf numFmtId="165" fontId="24" fillId="0" borderId="0"/>
    <xf numFmtId="182" fontId="24" fillId="0" borderId="0"/>
    <xf numFmtId="182" fontId="24" fillId="0" borderId="0"/>
    <xf numFmtId="182" fontId="24" fillId="0" borderId="0"/>
    <xf numFmtId="183" fontId="24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33" fillId="0" borderId="0" applyFill="0" applyBorder="0" applyAlignment="0" applyProtection="0"/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3" fillId="0" borderId="0" applyFill="0" applyBorder="0" applyAlignment="0" applyProtection="0"/>
    <xf numFmtId="2" fontId="33" fillId="0" borderId="0" applyFont="0" applyFill="0" applyBorder="0" applyAlignment="0" applyProtection="0"/>
    <xf numFmtId="2" fontId="33" fillId="0" borderId="0" applyFont="0" applyFill="0" applyBorder="0" applyAlignment="0" applyProtection="0"/>
    <xf numFmtId="2" fontId="39" fillId="0" borderId="0" applyFont="0" applyFill="0" applyBorder="0" applyAlignment="0" applyProtection="0"/>
    <xf numFmtId="0" fontId="34" fillId="0" borderId="0"/>
    <xf numFmtId="0" fontId="6" fillId="2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0" fontId="22" fillId="0" borderId="17" applyNumberFormat="0" applyAlignment="0" applyProtection="0">
      <alignment horizontal="left"/>
    </xf>
    <xf numFmtId="0" fontId="22" fillId="0" borderId="17" applyNumberFormat="0" applyAlignment="0" applyProtection="0">
      <alignment horizontal="left"/>
    </xf>
    <xf numFmtId="0" fontId="22" fillId="0" borderId="17" applyNumberFormat="0" applyAlignment="0" applyProtection="0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3" fillId="0" borderId="1" applyNumberFormat="0" applyFill="0" applyAlignment="0" applyProtection="0"/>
    <xf numFmtId="0" fontId="44" fillId="0" borderId="18" applyNumberFormat="0" applyFill="0" applyAlignment="0" applyProtection="0"/>
    <xf numFmtId="0" fontId="4" fillId="0" borderId="2" applyNumberFormat="0" applyFill="0" applyAlignment="0" applyProtection="0"/>
    <xf numFmtId="0" fontId="45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6" fillId="0" borderId="0"/>
    <xf numFmtId="38" fontId="46" fillId="0" borderId="0"/>
    <xf numFmtId="38" fontId="46" fillId="0" borderId="0"/>
    <xf numFmtId="40" fontId="46" fillId="0" borderId="0"/>
    <xf numFmtId="40" fontId="46" fillId="0" borderId="0"/>
    <xf numFmtId="40" fontId="46" fillId="0" borderId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7" fillId="48" borderId="13">
      <alignment horizontal="left"/>
      <protection locked="0"/>
    </xf>
    <xf numFmtId="10" fontId="47" fillId="48" borderId="13">
      <alignment horizontal="right"/>
      <protection locked="0"/>
    </xf>
    <xf numFmtId="41" fontId="48" fillId="48" borderId="13">
      <alignment horizontal="left"/>
      <protection locked="0"/>
    </xf>
    <xf numFmtId="0" fontId="43" fillId="47" borderId="0"/>
    <xf numFmtId="0" fontId="43" fillId="47" borderId="0"/>
    <xf numFmtId="0" fontId="43" fillId="47" borderId="0"/>
    <xf numFmtId="3" fontId="49" fillId="0" borderId="0" applyFill="0" applyBorder="0" applyAlignment="0" applyProtection="0"/>
    <xf numFmtId="0" fontId="12" fillId="0" borderId="6" applyNumberFormat="0" applyFill="0" applyAlignment="0" applyProtection="0"/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0" fontId="8" fillId="4" borderId="0" applyNumberFormat="0" applyBorder="0" applyAlignment="0" applyProtection="0"/>
    <xf numFmtId="37" fontId="50" fillId="0" borderId="0"/>
    <xf numFmtId="37" fontId="50" fillId="0" borderId="0"/>
    <xf numFmtId="37" fontId="50" fillId="0" borderId="0"/>
    <xf numFmtId="184" fontId="51" fillId="0" borderId="0"/>
    <xf numFmtId="185" fontId="24" fillId="0" borderId="0"/>
    <xf numFmtId="185" fontId="24" fillId="0" borderId="0"/>
    <xf numFmtId="185" fontId="24" fillId="0" borderId="0"/>
    <xf numFmtId="186" fontId="24" fillId="0" borderId="0"/>
    <xf numFmtId="187" fontId="24" fillId="0" borderId="0"/>
    <xf numFmtId="187" fontId="24" fillId="0" borderId="0"/>
    <xf numFmtId="187" fontId="24" fillId="0" borderId="0"/>
    <xf numFmtId="187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9" fontId="24" fillId="0" borderId="0">
      <alignment horizontal="left" wrapText="1"/>
    </xf>
    <xf numFmtId="0" fontId="24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28" fillId="0" borderId="0"/>
    <xf numFmtId="0" fontId="31" fillId="0" borderId="0"/>
    <xf numFmtId="0" fontId="1" fillId="0" borderId="0"/>
    <xf numFmtId="0" fontId="32" fillId="0" borderId="0"/>
    <xf numFmtId="181" fontId="24" fillId="0" borderId="0">
      <alignment horizontal="left" wrapText="1"/>
    </xf>
    <xf numFmtId="0" fontId="1" fillId="0" borderId="0"/>
    <xf numFmtId="0" fontId="24" fillId="0" borderId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28" fillId="49" borderId="23" applyNumberFormat="0" applyFont="0" applyAlignment="0" applyProtection="0"/>
    <xf numFmtId="0" fontId="28" fillId="49" borderId="23" applyNumberFormat="0" applyFont="0" applyAlignment="0" applyProtection="0"/>
    <xf numFmtId="0" fontId="28" fillId="49" borderId="23" applyNumberFormat="0" applyFont="0" applyAlignment="0" applyProtection="0"/>
    <xf numFmtId="0" fontId="28" fillId="49" borderId="23" applyNumberFormat="0" applyFont="0" applyAlignment="0" applyProtection="0"/>
    <xf numFmtId="0" fontId="10" fillId="6" borderId="5" applyNumberFormat="0" applyAlignment="0" applyProtection="0"/>
    <xf numFmtId="0" fontId="34" fillId="0" borderId="0"/>
    <xf numFmtId="0" fontId="34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1" fontId="24" fillId="50" borderId="13"/>
    <xf numFmtId="41" fontId="24" fillId="50" borderId="13"/>
    <xf numFmtId="41" fontId="24" fillId="50" borderId="13"/>
    <xf numFmtId="0" fontId="52" fillId="0" borderId="0" applyNumberFormat="0" applyFont="0" applyFill="0" applyBorder="0" applyAlignment="0" applyProtection="0">
      <alignment horizontal="left"/>
    </xf>
    <xf numFmtId="0" fontId="52" fillId="0" borderId="0" applyNumberFormat="0" applyFont="0" applyFill="0" applyBorder="0" applyAlignment="0" applyProtection="0">
      <alignment horizontal="left"/>
    </xf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15" fontId="52" fillId="0" borderId="0" applyFont="0" applyFill="0" applyBorder="0" applyAlignment="0" applyProtection="0"/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53" fillId="0" borderId="24">
      <alignment horizontal="center"/>
    </xf>
    <xf numFmtId="0" fontId="53" fillId="0" borderId="24">
      <alignment horizontal="center"/>
    </xf>
    <xf numFmtId="0" fontId="53" fillId="0" borderId="24">
      <alignment horizontal="center"/>
    </xf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2" fillId="51" borderId="0" applyNumberFormat="0" applyFont="0" applyBorder="0" applyAlignment="0" applyProtection="0"/>
    <xf numFmtId="0" fontId="52" fillId="51" borderId="0" applyNumberFormat="0" applyFont="0" applyBorder="0" applyAlignment="0" applyProtection="0"/>
    <xf numFmtId="0" fontId="52" fillId="51" borderId="0" applyNumberFormat="0" applyFont="0" applyBorder="0" applyAlignment="0" applyProtection="0"/>
    <xf numFmtId="0" fontId="36" fillId="0" borderId="0"/>
    <xf numFmtId="0" fontId="37" fillId="0" borderId="0"/>
    <xf numFmtId="0" fontId="37" fillId="0" borderId="0"/>
    <xf numFmtId="3" fontId="54" fillId="0" borderId="0" applyFill="0" applyBorder="0" applyAlignment="0" applyProtection="0"/>
    <xf numFmtId="0" fontId="55" fillId="0" borderId="0"/>
    <xf numFmtId="0" fontId="56" fillId="0" borderId="0"/>
    <xf numFmtId="0" fontId="56" fillId="0" borderId="0"/>
    <xf numFmtId="3" fontId="54" fillId="0" borderId="0" applyFill="0" applyBorder="0" applyAlignment="0" applyProtection="0"/>
    <xf numFmtId="0" fontId="35" fillId="52" borderId="0"/>
    <xf numFmtId="0" fontId="57" fillId="52" borderId="25"/>
    <xf numFmtId="0" fontId="58" fillId="53" borderId="26"/>
    <xf numFmtId="0" fontId="59" fillId="52" borderId="27"/>
    <xf numFmtId="42" fontId="24" fillId="33" borderId="0"/>
    <xf numFmtId="42" fontId="24" fillId="33" borderId="11">
      <alignment vertical="center"/>
    </xf>
    <xf numFmtId="42" fontId="60" fillId="48" borderId="14">
      <alignment vertical="center"/>
    </xf>
    <xf numFmtId="42" fontId="60" fillId="48" borderId="14">
      <alignment vertical="center"/>
    </xf>
    <xf numFmtId="42" fontId="24" fillId="33" borderId="11">
      <alignment vertical="center"/>
    </xf>
    <xf numFmtId="0" fontId="21" fillId="33" borderId="10" applyNumberFormat="0">
      <alignment horizontal="center" vertical="center" wrapText="1"/>
    </xf>
    <xf numFmtId="0" fontId="21" fillId="33" borderId="10" applyNumberFormat="0">
      <alignment horizontal="center" vertical="center" wrapText="1"/>
    </xf>
    <xf numFmtId="10" fontId="20" fillId="33" borderId="0"/>
    <xf numFmtId="10" fontId="24" fillId="33" borderId="0"/>
    <xf numFmtId="10" fontId="24" fillId="33" borderId="0"/>
    <xf numFmtId="173" fontId="24" fillId="33" borderId="0"/>
    <xf numFmtId="173" fontId="24" fillId="33" borderId="0"/>
    <xf numFmtId="173" fontId="24" fillId="33" borderId="0"/>
    <xf numFmtId="173" fontId="24" fillId="33" borderId="0"/>
    <xf numFmtId="42" fontId="24" fillId="33" borderId="0"/>
    <xf numFmtId="167" fontId="46" fillId="0" borderId="0" applyBorder="0" applyAlignment="0"/>
    <xf numFmtId="42" fontId="24" fillId="33" borderId="12">
      <alignment horizontal="left"/>
    </xf>
    <xf numFmtId="42" fontId="26" fillId="33" borderId="12">
      <alignment horizontal="left"/>
    </xf>
    <xf numFmtId="42" fontId="26" fillId="33" borderId="12">
      <alignment horizontal="left"/>
    </xf>
    <xf numFmtId="42" fontId="24" fillId="33" borderId="12">
      <alignment horizontal="left"/>
    </xf>
    <xf numFmtId="167" fontId="46" fillId="0" borderId="0" applyBorder="0" applyAlignment="0"/>
    <xf numFmtId="14" fontId="31" fillId="0" borderId="0" applyNumberFormat="0" applyFill="0" applyBorder="0" applyAlignment="0" applyProtection="0">
      <alignment horizontal="left"/>
    </xf>
    <xf numFmtId="188" fontId="24" fillId="0" borderId="0" applyFont="0" applyFill="0" applyAlignment="0">
      <alignment horizontal="right"/>
    </xf>
    <xf numFmtId="188" fontId="24" fillId="0" borderId="0" applyFont="0" applyFill="0" applyAlignment="0">
      <alignment horizontal="right"/>
    </xf>
    <xf numFmtId="188" fontId="24" fillId="0" borderId="0" applyFont="0" applyFill="0" applyAlignment="0">
      <alignment horizontal="right"/>
    </xf>
    <xf numFmtId="4" fontId="61" fillId="48" borderId="28" applyNumberFormat="0" applyProtection="0">
      <alignment vertical="center"/>
    </xf>
    <xf numFmtId="4" fontId="62" fillId="48" borderId="28" applyNumberFormat="0" applyProtection="0">
      <alignment vertical="center"/>
    </xf>
    <xf numFmtId="4" fontId="61" fillId="48" borderId="28" applyNumberFormat="0" applyProtection="0">
      <alignment horizontal="left" vertical="center" indent="1"/>
    </xf>
    <xf numFmtId="4" fontId="61" fillId="48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4" fontId="61" fillId="55" borderId="28" applyNumberFormat="0" applyProtection="0">
      <alignment horizontal="right" vertical="center"/>
    </xf>
    <xf numFmtId="4" fontId="61" fillId="56" borderId="28" applyNumberFormat="0" applyProtection="0">
      <alignment horizontal="right" vertical="center"/>
    </xf>
    <xf numFmtId="4" fontId="61" fillId="57" borderId="28" applyNumberFormat="0" applyProtection="0">
      <alignment horizontal="right" vertical="center"/>
    </xf>
    <xf numFmtId="4" fontId="61" fillId="58" borderId="28" applyNumberFormat="0" applyProtection="0">
      <alignment horizontal="right" vertical="center"/>
    </xf>
    <xf numFmtId="4" fontId="61" fillId="59" borderId="28" applyNumberFormat="0" applyProtection="0">
      <alignment horizontal="right" vertical="center"/>
    </xf>
    <xf numFmtId="4" fontId="61" fillId="60" borderId="28" applyNumberFormat="0" applyProtection="0">
      <alignment horizontal="right" vertical="center"/>
    </xf>
    <xf numFmtId="4" fontId="61" fillId="61" borderId="28" applyNumberFormat="0" applyProtection="0">
      <alignment horizontal="right" vertical="center"/>
    </xf>
    <xf numFmtId="4" fontId="61" fillId="62" borderId="28" applyNumberFormat="0" applyProtection="0">
      <alignment horizontal="right" vertical="center"/>
    </xf>
    <xf numFmtId="4" fontId="61" fillId="63" borderId="28" applyNumberFormat="0" applyProtection="0">
      <alignment horizontal="right" vertical="center"/>
    </xf>
    <xf numFmtId="4" fontId="63" fillId="64" borderId="28" applyNumberFormat="0" applyProtection="0">
      <alignment horizontal="left" vertical="center" indent="1"/>
    </xf>
    <xf numFmtId="4" fontId="61" fillId="65" borderId="29" applyNumberFormat="0" applyProtection="0">
      <alignment horizontal="left" vertical="center" indent="1"/>
    </xf>
    <xf numFmtId="4" fontId="64" fillId="66" borderId="0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4" fontId="61" fillId="65" borderId="28" applyNumberFormat="0" applyProtection="0">
      <alignment horizontal="left" vertical="center" indent="1"/>
    </xf>
    <xf numFmtId="4" fontId="61" fillId="67" borderId="28" applyNumberFormat="0" applyProtection="0">
      <alignment horizontal="left" vertical="center" indent="1"/>
    </xf>
    <xf numFmtId="0" fontId="24" fillId="67" borderId="28" applyNumberFormat="0" applyProtection="0">
      <alignment horizontal="left" vertical="center" indent="1"/>
    </xf>
    <xf numFmtId="0" fontId="24" fillId="67" borderId="28" applyNumberFormat="0" applyProtection="0">
      <alignment horizontal="left" vertical="center" indent="1"/>
    </xf>
    <xf numFmtId="0" fontId="24" fillId="68" borderId="28" applyNumberFormat="0" applyProtection="0">
      <alignment horizontal="left" vertical="center" indent="1"/>
    </xf>
    <xf numFmtId="0" fontId="24" fillId="68" borderId="28" applyNumberFormat="0" applyProtection="0">
      <alignment horizontal="left" vertical="center" indent="1"/>
    </xf>
    <xf numFmtId="0" fontId="24" fillId="47" borderId="28" applyNumberFormat="0" applyProtection="0">
      <alignment horizontal="left" vertical="center" indent="1"/>
    </xf>
    <xf numFmtId="0" fontId="24" fillId="47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4" fontId="61" fillId="69" borderId="28" applyNumberFormat="0" applyProtection="0">
      <alignment vertical="center"/>
    </xf>
    <xf numFmtId="4" fontId="62" fillId="69" borderId="28" applyNumberFormat="0" applyProtection="0">
      <alignment vertical="center"/>
    </xf>
    <xf numFmtId="4" fontId="61" fillId="69" borderId="28" applyNumberFormat="0" applyProtection="0">
      <alignment horizontal="left" vertical="center" indent="1"/>
    </xf>
    <xf numFmtId="4" fontId="61" fillId="69" borderId="28" applyNumberFormat="0" applyProtection="0">
      <alignment horizontal="left" vertical="center" indent="1"/>
    </xf>
    <xf numFmtId="4" fontId="61" fillId="65" borderId="28" applyNumberFormat="0" applyProtection="0">
      <alignment horizontal="right" vertical="center"/>
    </xf>
    <xf numFmtId="4" fontId="62" fillId="65" borderId="28" applyNumberFormat="0" applyProtection="0">
      <alignment horizontal="right" vertical="center"/>
    </xf>
    <xf numFmtId="0" fontId="24" fillId="54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0" fontId="65" fillId="0" borderId="0"/>
    <xf numFmtId="4" fontId="66" fillId="65" borderId="28" applyNumberFormat="0" applyProtection="0">
      <alignment horizontal="right" vertical="center"/>
    </xf>
    <xf numFmtId="39" fontId="24" fillId="70" borderId="0"/>
    <xf numFmtId="39" fontId="24" fillId="70" borderId="0"/>
    <xf numFmtId="39" fontId="24" fillId="70" borderId="0"/>
    <xf numFmtId="39" fontId="20" fillId="70" borderId="0"/>
    <xf numFmtId="38" fontId="43" fillId="0" borderId="30"/>
    <xf numFmtId="38" fontId="43" fillId="0" borderId="30"/>
    <xf numFmtId="38" fontId="43" fillId="0" borderId="30"/>
    <xf numFmtId="38" fontId="43" fillId="0" borderId="30"/>
    <xf numFmtId="38" fontId="43" fillId="0" borderId="30"/>
    <xf numFmtId="38" fontId="46" fillId="0" borderId="12"/>
    <xf numFmtId="38" fontId="46" fillId="0" borderId="12"/>
    <xf numFmtId="38" fontId="46" fillId="0" borderId="12"/>
    <xf numFmtId="39" fontId="31" fillId="71" borderId="0"/>
    <xf numFmtId="16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40" fontId="67" fillId="0" borderId="0" applyBorder="0">
      <alignment horizontal="right"/>
    </xf>
    <xf numFmtId="41" fontId="60" fillId="33" borderId="0">
      <alignment horizontal="left"/>
    </xf>
    <xf numFmtId="0" fontId="24" fillId="0" borderId="0" applyNumberFormat="0" applyBorder="0" applyAlignment="0"/>
    <xf numFmtId="0" fontId="2" fillId="0" borderId="0" applyNumberFormat="0" applyFill="0" applyBorder="0" applyAlignment="0" applyProtection="0"/>
    <xf numFmtId="0" fontId="35" fillId="0" borderId="0"/>
    <xf numFmtId="0" fontId="57" fillId="52" borderId="0"/>
    <xf numFmtId="164" fontId="68" fillId="0" borderId="0">
      <alignment horizontal="left" vertical="center"/>
    </xf>
    <xf numFmtId="164" fontId="68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6" fillId="0" borderId="9" applyNumberFormat="0" applyFill="0" applyAlignment="0" applyProtection="0"/>
    <xf numFmtId="0" fontId="69" fillId="0" borderId="31" applyNumberFormat="0" applyFill="0" applyAlignment="0" applyProtection="0"/>
    <xf numFmtId="0" fontId="36" fillId="0" borderId="32"/>
    <xf numFmtId="0" fontId="37" fillId="0" borderId="32"/>
    <xf numFmtId="0" fontId="37" fillId="0" borderId="32"/>
    <xf numFmtId="0" fontId="14" fillId="0" borderId="0" applyNumberFormat="0" applyFill="0" applyBorder="0" applyAlignment="0" applyProtection="0"/>
  </cellStyleXfs>
  <cellXfs count="108">
    <xf numFmtId="165" fontId="0" fillId="0" borderId="0" xfId="0">
      <alignment horizontal="left" wrapText="1"/>
    </xf>
    <xf numFmtId="164" fontId="18" fillId="33" borderId="0" xfId="5" applyFont="1" applyFill="1" applyAlignment="1">
      <alignment horizontal="centerContinuous" vertical="center"/>
    </xf>
    <xf numFmtId="164" fontId="18" fillId="33" borderId="0" xfId="5" applyFill="1" applyAlignment="1">
      <alignment horizontal="centerContinuous" vertical="center"/>
    </xf>
    <xf numFmtId="164" fontId="18" fillId="33" borderId="0" xfId="5" applyFill="1">
      <alignment horizontal="left" vertical="center"/>
    </xf>
    <xf numFmtId="164" fontId="19" fillId="33" borderId="0" xfId="5" applyFont="1" applyFill="1" applyAlignment="1">
      <alignment horizontal="centerContinuous" vertical="center"/>
    </xf>
    <xf numFmtId="0" fontId="0" fillId="33" borderId="0" xfId="0" applyNumberFormat="1" applyFill="1" applyAlignment="1"/>
    <xf numFmtId="0" fontId="22" fillId="33" borderId="0" xfId="6" applyFont="1" applyFill="1" applyAlignment="1">
      <alignment horizontal="left"/>
    </xf>
    <xf numFmtId="0" fontId="21" fillId="33" borderId="0" xfId="6" applyFill="1">
      <alignment horizontal="left" wrapText="1"/>
    </xf>
    <xf numFmtId="0" fontId="21" fillId="33" borderId="10" xfId="7" applyFont="1" applyFill="1">
      <alignment horizontal="center" vertical="center" wrapText="1"/>
    </xf>
    <xf numFmtId="0" fontId="21" fillId="33" borderId="0" xfId="7" applyFill="1" applyBorder="1">
      <alignment horizontal="center" vertical="center" wrapText="1"/>
    </xf>
    <xf numFmtId="0" fontId="21" fillId="33" borderId="10" xfId="7" applyFill="1">
      <alignment horizontal="center" vertical="center" wrapText="1"/>
    </xf>
    <xf numFmtId="41" fontId="21" fillId="33" borderId="10" xfId="7" applyNumberFormat="1" applyFill="1">
      <alignment horizontal="center" vertical="center" wrapText="1"/>
    </xf>
    <xf numFmtId="0" fontId="0" fillId="33" borderId="0" xfId="0" applyNumberFormat="1" applyFill="1" applyAlignment="1">
      <alignment horizontal="center"/>
    </xf>
    <xf numFmtId="0" fontId="0" fillId="33" borderId="0" xfId="0" quotePrefix="1" applyNumberFormat="1" applyFill="1" applyAlignment="1">
      <alignment horizontal="center"/>
    </xf>
    <xf numFmtId="0" fontId="23" fillId="33" borderId="0" xfId="0" applyNumberFormat="1" applyFont="1" applyFill="1" applyAlignment="1">
      <alignment horizontal="left"/>
    </xf>
    <xf numFmtId="0" fontId="21" fillId="33" borderId="0" xfId="0" applyNumberFormat="1" applyFont="1" applyFill="1" applyAlignment="1"/>
    <xf numFmtId="0" fontId="21" fillId="33" borderId="0" xfId="0" applyNumberFormat="1" applyFont="1" applyFill="1" applyAlignment="1">
      <alignment horizontal="center"/>
    </xf>
    <xf numFmtId="42" fontId="24" fillId="33" borderId="0" xfId="8" applyFont="1" applyFill="1"/>
    <xf numFmtId="166" fontId="24" fillId="33" borderId="0" xfId="2" applyNumberFormat="1" applyFont="1" applyFill="1"/>
    <xf numFmtId="167" fontId="24" fillId="33" borderId="0" xfId="1" applyNumberFormat="1" applyFont="1" applyFill="1"/>
    <xf numFmtId="41" fontId="0" fillId="33" borderId="0" xfId="0" applyNumberFormat="1" applyFill="1" applyAlignment="1"/>
    <xf numFmtId="42" fontId="24" fillId="33" borderId="11" xfId="9" applyFont="1" applyFill="1">
      <alignment vertical="center"/>
    </xf>
    <xf numFmtId="42" fontId="24" fillId="33" borderId="11" xfId="9" applyFill="1">
      <alignment vertical="center"/>
    </xf>
    <xf numFmtId="0" fontId="21" fillId="33" borderId="0" xfId="6" applyFont="1" applyFill="1">
      <alignment horizontal="left" wrapText="1"/>
    </xf>
    <xf numFmtId="42" fontId="0" fillId="33" borderId="0" xfId="0" applyNumberFormat="1" applyFill="1" applyAlignment="1"/>
    <xf numFmtId="0" fontId="24" fillId="33" borderId="0" xfId="0" applyNumberFormat="1" applyFont="1" applyFill="1" applyAlignment="1"/>
    <xf numFmtId="166" fontId="0" fillId="33" borderId="0" xfId="0" applyNumberFormat="1" applyFill="1" applyAlignment="1"/>
    <xf numFmtId="42" fontId="24" fillId="33" borderId="0" xfId="8" applyFill="1"/>
    <xf numFmtId="42" fontId="24" fillId="33" borderId="11" xfId="10" applyFont="1" applyFill="1" applyBorder="1">
      <alignment horizontal="left"/>
    </xf>
    <xf numFmtId="0" fontId="21" fillId="33" borderId="0" xfId="6" applyFill="1" applyAlignment="1">
      <alignment horizontal="center" wrapText="1"/>
    </xf>
    <xf numFmtId="0" fontId="24" fillId="33" borderId="0" xfId="6" applyFont="1" applyFill="1">
      <alignment horizontal="left" wrapText="1"/>
    </xf>
    <xf numFmtId="42" fontId="24" fillId="33" borderId="11" xfId="8" applyFont="1" applyFill="1" applyBorder="1"/>
    <xf numFmtId="0" fontId="24" fillId="33" borderId="11" xfId="6" applyFont="1" applyFill="1" applyBorder="1">
      <alignment horizontal="left" wrapText="1"/>
    </xf>
    <xf numFmtId="10" fontId="20" fillId="33" borderId="11" xfId="3" applyNumberFormat="1" applyFill="1" applyBorder="1"/>
    <xf numFmtId="10" fontId="24" fillId="33" borderId="11" xfId="8" applyNumberFormat="1" applyFill="1" applyBorder="1"/>
    <xf numFmtId="168" fontId="20" fillId="33" borderId="11" xfId="3" applyNumberFormat="1" applyFill="1" applyBorder="1"/>
    <xf numFmtId="42" fontId="24" fillId="33" borderId="0" xfId="8" applyFont="1" applyFill="1" applyBorder="1"/>
    <xf numFmtId="0" fontId="24" fillId="33" borderId="0" xfId="6" applyFont="1" applyFill="1" applyBorder="1">
      <alignment horizontal="left" wrapText="1"/>
    </xf>
    <xf numFmtId="167" fontId="20" fillId="33" borderId="0" xfId="1" applyNumberFormat="1" applyFill="1" applyBorder="1"/>
    <xf numFmtId="42" fontId="24" fillId="33" borderId="0" xfId="8" applyFill="1" applyBorder="1"/>
    <xf numFmtId="168" fontId="20" fillId="33" borderId="0" xfId="3" applyNumberFormat="1" applyFill="1" applyBorder="1"/>
    <xf numFmtId="0" fontId="21" fillId="33" borderId="0" xfId="6" applyFont="1" applyFill="1" applyAlignment="1">
      <alignment horizontal="left"/>
    </xf>
    <xf numFmtId="43" fontId="20" fillId="33" borderId="0" xfId="1" applyFill="1" applyBorder="1"/>
    <xf numFmtId="10" fontId="20" fillId="33" borderId="0" xfId="3" applyNumberFormat="1" applyFill="1" applyBorder="1"/>
    <xf numFmtId="169" fontId="24" fillId="33" borderId="0" xfId="1" applyNumberFormat="1" applyFont="1" applyFill="1"/>
    <xf numFmtId="170" fontId="24" fillId="33" borderId="0" xfId="1" applyNumberFormat="1" applyFont="1" applyFill="1"/>
    <xf numFmtId="42" fontId="24" fillId="33" borderId="14" xfId="8" applyFont="1" applyFill="1" applyBorder="1"/>
    <xf numFmtId="0" fontId="24" fillId="33" borderId="14" xfId="6" applyFont="1" applyFill="1" applyBorder="1">
      <alignment horizontal="left" wrapText="1"/>
    </xf>
    <xf numFmtId="42" fontId="24" fillId="33" borderId="14" xfId="8" applyFill="1" applyBorder="1"/>
    <xf numFmtId="42" fontId="24" fillId="33" borderId="0" xfId="8" applyNumberFormat="1" applyFill="1"/>
    <xf numFmtId="171" fontId="24" fillId="33" borderId="0" xfId="8" applyNumberFormat="1" applyFill="1"/>
    <xf numFmtId="172" fontId="24" fillId="33" borderId="0" xfId="8" applyNumberFormat="1" applyFill="1"/>
    <xf numFmtId="0" fontId="0" fillId="33" borderId="0" xfId="0" applyNumberFormat="1" applyFill="1" applyBorder="1" applyAlignment="1"/>
    <xf numFmtId="167" fontId="24" fillId="33" borderId="0" xfId="1" applyNumberFormat="1" applyFont="1" applyFill="1" applyBorder="1"/>
    <xf numFmtId="0" fontId="21" fillId="33" borderId="0" xfId="0" applyNumberFormat="1" applyFont="1" applyFill="1" applyBorder="1" applyAlignment="1">
      <alignment horizontal="center"/>
    </xf>
    <xf numFmtId="0" fontId="24" fillId="33" borderId="0" xfId="0" applyNumberFormat="1" applyFont="1" applyFill="1" applyBorder="1" applyAlignment="1"/>
    <xf numFmtId="42" fontId="24" fillId="33" borderId="12" xfId="9" applyFont="1" applyFill="1" applyBorder="1">
      <alignment vertical="center"/>
    </xf>
    <xf numFmtId="42" fontId="24" fillId="33" borderId="12" xfId="10" applyFont="1" applyFill="1" applyBorder="1">
      <alignment horizontal="left"/>
    </xf>
    <xf numFmtId="42" fontId="24" fillId="33" borderId="0" xfId="9" applyFont="1" applyFill="1" applyBorder="1">
      <alignment vertical="center"/>
    </xf>
    <xf numFmtId="42" fontId="24" fillId="33" borderId="0" xfId="10" applyFont="1" applyFill="1" applyBorder="1">
      <alignment horizontal="left"/>
    </xf>
    <xf numFmtId="167" fontId="24" fillId="33" borderId="0" xfId="1" applyNumberFormat="1" applyFont="1" applyFill="1" applyBorder="1" applyAlignment="1">
      <alignment horizontal="left"/>
    </xf>
    <xf numFmtId="42" fontId="24" fillId="33" borderId="11" xfId="9" applyFont="1" applyFill="1" applyBorder="1">
      <alignment vertical="center"/>
    </xf>
    <xf numFmtId="42" fontId="24" fillId="33" borderId="10" xfId="9" applyFont="1" applyFill="1" applyBorder="1">
      <alignment vertical="center"/>
    </xf>
    <xf numFmtId="42" fontId="24" fillId="33" borderId="10" xfId="10" applyFont="1" applyFill="1" applyBorder="1">
      <alignment horizontal="left"/>
    </xf>
    <xf numFmtId="42" fontId="24" fillId="33" borderId="15" xfId="9" applyFont="1" applyFill="1" applyBorder="1">
      <alignment vertical="center"/>
    </xf>
    <xf numFmtId="42" fontId="24" fillId="33" borderId="15" xfId="10" applyFont="1" applyFill="1" applyBorder="1">
      <alignment horizontal="left"/>
    </xf>
    <xf numFmtId="43" fontId="24" fillId="33" borderId="0" xfId="1" applyFont="1" applyFill="1"/>
    <xf numFmtId="42" fontId="21" fillId="33" borderId="12" xfId="8" applyFont="1" applyFill="1" applyBorder="1"/>
    <xf numFmtId="0" fontId="21" fillId="33" borderId="12" xfId="6" applyFont="1" applyFill="1" applyBorder="1">
      <alignment horizontal="left" wrapText="1"/>
    </xf>
    <xf numFmtId="43" fontId="21" fillId="33" borderId="12" xfId="1" applyFont="1" applyFill="1" applyBorder="1"/>
    <xf numFmtId="0" fontId="21" fillId="33" borderId="12" xfId="1" applyNumberFormat="1" applyFont="1" applyFill="1" applyBorder="1"/>
    <xf numFmtId="43" fontId="24" fillId="33" borderId="11" xfId="1" applyFont="1" applyFill="1" applyBorder="1"/>
    <xf numFmtId="42" fontId="24" fillId="33" borderId="11" xfId="8" applyFill="1" applyBorder="1"/>
    <xf numFmtId="170" fontId="24" fillId="33" borderId="0" xfId="1" applyNumberFormat="1" applyFont="1" applyFill="1" applyBorder="1" applyAlignment="1">
      <alignment horizontal="left"/>
    </xf>
    <xf numFmtId="164" fontId="18" fillId="33" borderId="0" xfId="5" applyFont="1" applyAlignment="1">
      <alignment horizontal="centerContinuous" vertical="center"/>
    </xf>
    <xf numFmtId="164" fontId="18" fillId="33" borderId="0" xfId="5" applyAlignment="1">
      <alignment horizontal="centerContinuous" vertical="center"/>
    </xf>
    <xf numFmtId="164" fontId="18" fillId="33" borderId="0" xfId="5">
      <alignment horizontal="left" vertical="center"/>
    </xf>
    <xf numFmtId="164" fontId="19" fillId="33" borderId="0" xfId="5" applyFont="1" applyAlignment="1">
      <alignment horizontal="centerContinuous" vertical="center"/>
    </xf>
    <xf numFmtId="0" fontId="25" fillId="0" borderId="0" xfId="11" applyFont="1">
      <alignment horizontal="left" vertical="center"/>
    </xf>
    <xf numFmtId="0" fontId="21" fillId="33" borderId="10" xfId="7">
      <alignment horizontal="center" vertical="center" wrapText="1"/>
    </xf>
    <xf numFmtId="0" fontId="21" fillId="33" borderId="10" xfId="7" applyFont="1">
      <alignment horizontal="center" vertical="center" wrapText="1"/>
    </xf>
    <xf numFmtId="41" fontId="21" fillId="33" borderId="10" xfId="7" applyNumberFormat="1">
      <alignment horizontal="center" vertical="center" wrapText="1"/>
    </xf>
    <xf numFmtId="41" fontId="21" fillId="33" borderId="0" xfId="0" applyNumberFormat="1" applyFont="1" applyFill="1" applyAlignment="1"/>
    <xf numFmtId="41" fontId="20" fillId="33" borderId="0" xfId="4"/>
    <xf numFmtId="42" fontId="24" fillId="33" borderId="0" xfId="8"/>
    <xf numFmtId="42" fontId="24" fillId="33" borderId="12" xfId="10">
      <alignment horizontal="left"/>
    </xf>
    <xf numFmtId="42" fontId="24" fillId="33" borderId="0" xfId="10" applyBorder="1">
      <alignment horizontal="left"/>
    </xf>
    <xf numFmtId="42" fontId="24" fillId="33" borderId="11" xfId="9" applyFont="1" applyBorder="1">
      <alignment vertical="center"/>
    </xf>
    <xf numFmtId="42" fontId="24" fillId="33" borderId="11" xfId="9">
      <alignment vertical="center"/>
    </xf>
    <xf numFmtId="42" fontId="24" fillId="33" borderId="0" xfId="9" applyBorder="1">
      <alignment vertical="center"/>
    </xf>
    <xf numFmtId="42" fontId="24" fillId="33" borderId="11" xfId="9" applyFont="1">
      <alignment vertical="center"/>
    </xf>
    <xf numFmtId="42" fontId="24" fillId="33" borderId="12" xfId="9" applyFont="1" applyBorder="1">
      <alignment vertical="center"/>
    </xf>
    <xf numFmtId="42" fontId="24" fillId="33" borderId="12" xfId="9" applyBorder="1">
      <alignment vertical="center"/>
    </xf>
    <xf numFmtId="164" fontId="18" fillId="33" borderId="0" xfId="5" applyFont="1" applyBorder="1" applyAlignment="1">
      <alignment horizontal="centerContinuous" vertical="center"/>
    </xf>
    <xf numFmtId="164" fontId="18" fillId="33" borderId="0" xfId="5" applyBorder="1" applyAlignment="1">
      <alignment horizontal="centerContinuous" vertical="center"/>
    </xf>
    <xf numFmtId="41" fontId="20" fillId="33" borderId="0" xfId="4" applyFont="1"/>
    <xf numFmtId="173" fontId="20" fillId="33" borderId="0" xfId="12" applyNumberFormat="1"/>
    <xf numFmtId="173" fontId="20" fillId="33" borderId="0" xfId="12"/>
    <xf numFmtId="174" fontId="20" fillId="33" borderId="0" xfId="12" applyNumberFormat="1"/>
    <xf numFmtId="173" fontId="20" fillId="33" borderId="0" xfId="12" applyNumberFormat="1" applyBorder="1"/>
    <xf numFmtId="41" fontId="21" fillId="33" borderId="0" xfId="0" applyNumberFormat="1" applyFont="1" applyFill="1" applyBorder="1" applyAlignment="1"/>
    <xf numFmtId="173" fontId="20" fillId="33" borderId="0" xfId="12" applyBorder="1"/>
    <xf numFmtId="173" fontId="26" fillId="33" borderId="0" xfId="13" applyBorder="1">
      <alignment horizontal="left"/>
    </xf>
    <xf numFmtId="41" fontId="20" fillId="33" borderId="0" xfId="4" applyBorder="1"/>
    <xf numFmtId="42" fontId="24" fillId="33" borderId="14" xfId="9" applyFont="1" applyBorder="1">
      <alignment vertical="center"/>
    </xf>
    <xf numFmtId="42" fontId="24" fillId="33" borderId="14" xfId="9" applyBorder="1">
      <alignment vertical="center"/>
    </xf>
    <xf numFmtId="37" fontId="24" fillId="33" borderId="14" xfId="9" applyNumberFormat="1" applyFont="1" applyBorder="1">
      <alignment vertical="center"/>
    </xf>
    <xf numFmtId="173" fontId="0" fillId="33" borderId="0" xfId="0" applyNumberFormat="1" applyFill="1" applyAlignment="1"/>
  </cellXfs>
  <cellStyles count="634">
    <cellStyle name="_x0013_" xfId="14"/>
    <cellStyle name="_09GRC Gas Transport For Review" xfId="15"/>
    <cellStyle name="_4.06E Pass Throughs" xfId="16"/>
    <cellStyle name="_4.06E Pass Throughs 2" xfId="17"/>
    <cellStyle name="_4.06E Pass Throughs 3" xfId="18"/>
    <cellStyle name="_4.06E Pass Throughs_04 07E Wild Horse Wind Expansion (C) (2)" xfId="19"/>
    <cellStyle name="_4.06E Pass Throughs_4 31 Regulatory Assets and Liabilities  7 06- Exhibit D" xfId="20"/>
    <cellStyle name="_4.06E Pass Throughs_4 32 Regulatory Assets and Liabilities  7 06- Exhibit D" xfId="21"/>
    <cellStyle name="_4.06E Pass Throughs_Book9" xfId="22"/>
    <cellStyle name="_4.13E Montana Energy Tax" xfId="23"/>
    <cellStyle name="_4.13E Montana Energy Tax 2" xfId="24"/>
    <cellStyle name="_4.13E Montana Energy Tax 3" xfId="25"/>
    <cellStyle name="_4.13E Montana Energy Tax_04 07E Wild Horse Wind Expansion (C) (2)" xfId="26"/>
    <cellStyle name="_4.13E Montana Energy Tax_4 31 Regulatory Assets and Liabilities  7 06- Exhibit D" xfId="27"/>
    <cellStyle name="_4.13E Montana Energy Tax_4 32 Regulatory Assets and Liabilities  7 06- Exhibit D" xfId="28"/>
    <cellStyle name="_4.13E Montana Energy Tax_Book9" xfId="29"/>
    <cellStyle name="_AURORA WIP" xfId="30"/>
    <cellStyle name="_Book1" xfId="31"/>
    <cellStyle name="_Book1 (2)" xfId="32"/>
    <cellStyle name="_Book1 (2) 2" xfId="33"/>
    <cellStyle name="_Book1 (2) 3" xfId="34"/>
    <cellStyle name="_Book1 (2)_04 07E Wild Horse Wind Expansion (C) (2)" xfId="35"/>
    <cellStyle name="_Book1 (2)_4 31 Regulatory Assets and Liabilities  7 06- Exhibit D" xfId="36"/>
    <cellStyle name="_Book1 (2)_4 32 Regulatory Assets and Liabilities  7 06- Exhibit D" xfId="37"/>
    <cellStyle name="_Book1 (2)_ACCOUNTS" xfId="38"/>
    <cellStyle name="_Book1 (2)_Book9" xfId="39"/>
    <cellStyle name="_Book1 (2)_Gas Rev Req Model (2010 GRC)" xfId="40"/>
    <cellStyle name="_Book1 2" xfId="41"/>
    <cellStyle name="_Book1 3" xfId="42"/>
    <cellStyle name="_Book1_4 31 Regulatory Assets and Liabilities  7 06- Exhibit D" xfId="43"/>
    <cellStyle name="_Book1_4 32 Regulatory Assets and Liabilities  7 06- Exhibit D" xfId="44"/>
    <cellStyle name="_Book1_Book9" xfId="45"/>
    <cellStyle name="_Book2" xfId="46"/>
    <cellStyle name="_Book2 2" xfId="47"/>
    <cellStyle name="_Book2 3" xfId="48"/>
    <cellStyle name="_Book2_04 07E Wild Horse Wind Expansion (C) (2)" xfId="49"/>
    <cellStyle name="_Book2_4 31 Regulatory Assets and Liabilities  7 06- Exhibit D" xfId="50"/>
    <cellStyle name="_Book2_4 32 Regulatory Assets and Liabilities  7 06- Exhibit D" xfId="51"/>
    <cellStyle name="_Book2_ACCOUNTS" xfId="52"/>
    <cellStyle name="_Book2_Book9" xfId="53"/>
    <cellStyle name="_Book2_Gas Rev Req Model (2010 GRC)" xfId="54"/>
    <cellStyle name="_Book3" xfId="55"/>
    <cellStyle name="_Book5" xfId="56"/>
    <cellStyle name="_Chelan Debt Forecast 12.19.05" xfId="57"/>
    <cellStyle name="_Chelan Debt Forecast 12.19.05 2" xfId="58"/>
    <cellStyle name="_Chelan Debt Forecast 12.19.05 3" xfId="59"/>
    <cellStyle name="_Chelan Debt Forecast 12.19.05_4 31 Regulatory Assets and Liabilities  7 06- Exhibit D" xfId="60"/>
    <cellStyle name="_Chelan Debt Forecast 12.19.05_4 32 Regulatory Assets and Liabilities  7 06- Exhibit D" xfId="61"/>
    <cellStyle name="_Chelan Debt Forecast 12.19.05_ACCOUNTS" xfId="62"/>
    <cellStyle name="_Chelan Debt Forecast 12.19.05_Book9" xfId="63"/>
    <cellStyle name="_Chelan Debt Forecast 12.19.05_Gas Rev Req Model (2010 GRC)" xfId="64"/>
    <cellStyle name="_Copy 11-9 Sumas Proforma - Current" xfId="65"/>
    <cellStyle name="_Costs not in AURORA 06GRC" xfId="66"/>
    <cellStyle name="_Costs not in AURORA 06GRC 2" xfId="67"/>
    <cellStyle name="_Costs not in AURORA 06GRC 3" xfId="68"/>
    <cellStyle name="_Costs not in AURORA 06GRC_04 07E Wild Horse Wind Expansion (C) (2)" xfId="69"/>
    <cellStyle name="_Costs not in AURORA 06GRC_4 31 Regulatory Assets and Liabilities  7 06- Exhibit D" xfId="70"/>
    <cellStyle name="_Costs not in AURORA 06GRC_4 32 Regulatory Assets and Liabilities  7 06- Exhibit D" xfId="71"/>
    <cellStyle name="_Costs not in AURORA 06GRC_ACCOUNTS" xfId="72"/>
    <cellStyle name="_Costs not in AURORA 06GRC_Book9" xfId="73"/>
    <cellStyle name="_Costs not in AURORA 06GRC_Gas Rev Req Model (2010 GRC)" xfId="74"/>
    <cellStyle name="_Costs not in AURORA 2006GRC 6.15.06" xfId="75"/>
    <cellStyle name="_Costs not in AURORA 2006GRC 6.15.06 2" xfId="76"/>
    <cellStyle name="_Costs not in AURORA 2006GRC 6.15.06 3" xfId="77"/>
    <cellStyle name="_Costs not in AURORA 2006GRC 6.15.06_04 07E Wild Horse Wind Expansion (C) (2)" xfId="78"/>
    <cellStyle name="_Costs not in AURORA 2006GRC 6.15.06_4 31 Regulatory Assets and Liabilities  7 06- Exhibit D" xfId="79"/>
    <cellStyle name="_Costs not in AURORA 2006GRC 6.15.06_4 32 Regulatory Assets and Liabilities  7 06- Exhibit D" xfId="80"/>
    <cellStyle name="_Costs not in AURORA 2006GRC 6.15.06_ACCOUNTS" xfId="81"/>
    <cellStyle name="_Costs not in AURORA 2006GRC 6.15.06_Book9" xfId="82"/>
    <cellStyle name="_Costs not in AURORA 2006GRC 6.15.06_Gas Rev Req Model (2010 GRC)" xfId="83"/>
    <cellStyle name="_Costs not in AURORA 2006GRC w gas price updated" xfId="84"/>
    <cellStyle name="_Costs not in AURORA 2007 Rate Case" xfId="85"/>
    <cellStyle name="_Costs not in AURORA 2007 Rate Case 2" xfId="86"/>
    <cellStyle name="_Costs not in AURORA 2007 Rate Case 3" xfId="87"/>
    <cellStyle name="_Costs not in AURORA 2007 Rate Case_4 31 Regulatory Assets and Liabilities  7 06- Exhibit D" xfId="88"/>
    <cellStyle name="_Costs not in AURORA 2007 Rate Case_4 32 Regulatory Assets and Liabilities  7 06- Exhibit D" xfId="89"/>
    <cellStyle name="_Costs not in AURORA 2007 Rate Case_Book9" xfId="90"/>
    <cellStyle name="_Costs not in KWI3000 '06Budget" xfId="91"/>
    <cellStyle name="_Costs not in KWI3000 '06Budget 2" xfId="92"/>
    <cellStyle name="_Costs not in KWI3000 '06Budget 3" xfId="93"/>
    <cellStyle name="_Costs not in KWI3000 '06Budget_4 31 Regulatory Assets and Liabilities  7 06- Exhibit D" xfId="94"/>
    <cellStyle name="_Costs not in KWI3000 '06Budget_4 32 Regulatory Assets and Liabilities  7 06- Exhibit D" xfId="95"/>
    <cellStyle name="_Costs not in KWI3000 '06Budget_ACCOUNTS" xfId="96"/>
    <cellStyle name="_Costs not in KWI3000 '06Budget_Book9" xfId="97"/>
    <cellStyle name="_Costs not in KWI3000 '06Budget_Gas Rev Req Model (2010 GRC)" xfId="98"/>
    <cellStyle name="_DEM-WP (C) Power Cost 2006GRC Order" xfId="99"/>
    <cellStyle name="_DEM-WP (C) Power Cost 2006GRC Order 2" xfId="100"/>
    <cellStyle name="_DEM-WP (C) Power Cost 2006GRC Order 3" xfId="101"/>
    <cellStyle name="_DEM-WP (C) Power Cost 2006GRC Order_04 07E Wild Horse Wind Expansion (C) (2)" xfId="102"/>
    <cellStyle name="_DEM-WP (C) Power Cost 2006GRC Order_4 31 Regulatory Assets and Liabilities  7 06- Exhibit D" xfId="103"/>
    <cellStyle name="_DEM-WP (C) Power Cost 2006GRC Order_4 32 Regulatory Assets and Liabilities  7 06- Exhibit D" xfId="104"/>
    <cellStyle name="_DEM-WP (C) Power Cost 2006GRC Order_Book9" xfId="105"/>
    <cellStyle name="_DEM-WP Revised (HC) Wild Horse 2006GRC" xfId="106"/>
    <cellStyle name="_DEM-WP Revised (HC) Wild Horse 2006GRC_Electric Rev Req Model (2009 GRC) Rebuttal" xfId="107"/>
    <cellStyle name="_DEM-WP(C) Colstrip FOR" xfId="108"/>
    <cellStyle name="_DEM-WP(C) Costs not in AURORA 2006GRC" xfId="109"/>
    <cellStyle name="_DEM-WP(C) Costs not in AURORA 2006GRC 2" xfId="110"/>
    <cellStyle name="_DEM-WP(C) Costs not in AURORA 2006GRC 3" xfId="111"/>
    <cellStyle name="_DEM-WP(C) Costs not in AURORA 2006GRC_4 31 Regulatory Assets and Liabilities  7 06- Exhibit D" xfId="112"/>
    <cellStyle name="_DEM-WP(C) Costs not in AURORA 2006GRC_4 32 Regulatory Assets and Liabilities  7 06- Exhibit D" xfId="113"/>
    <cellStyle name="_DEM-WP(C) Costs not in AURORA 2006GRC_Book9" xfId="114"/>
    <cellStyle name="_DEM-WP(C) Costs not in AURORA 2007GRC" xfId="115"/>
    <cellStyle name="_DEM-WP(C) Costs not in AURORA 2007GRC_Electric Rev Req Model (2009 GRC) Rebuttal" xfId="116"/>
    <cellStyle name="_DEM-WP(C) Costs not in AURORA 2007PCORC-5.07Update" xfId="117"/>
    <cellStyle name="_DEM-WP(C) Costs not in AURORA 2007PCORC-5.07Update_DEM-WP(C) Production O&amp;M 2009GRC Rebuttal" xfId="118"/>
    <cellStyle name="_DEM-WP(C) Costs not in AURORA 2007PCORC-5.07Update_Electric Rev Req Model (2009 GRC) Rebuttal" xfId="119"/>
    <cellStyle name="_DEM-WP(C) Prod O&amp;M 2007GRC" xfId="120"/>
    <cellStyle name="_DEM-WP(C) Rate Year Sumas by Month Update Corrected" xfId="121"/>
    <cellStyle name="_DEM-WP(C) Sumas Proforma 11.5.07" xfId="122"/>
    <cellStyle name="_DEM-WP(C) Westside Hydro Data_051007" xfId="123"/>
    <cellStyle name="_DEM-WP(C) Westside Hydro Data_051007_Electric Rev Req Model (2009 GRC) Rebuttal" xfId="124"/>
    <cellStyle name="_Fixed Gas Transport 1 19 09" xfId="125"/>
    <cellStyle name="_Fuel Prices 4-14" xfId="126"/>
    <cellStyle name="_Fuel Prices 4-14 2" xfId="127"/>
    <cellStyle name="_Fuel Prices 4-14 3" xfId="128"/>
    <cellStyle name="_Fuel Prices 4-14_04 07E Wild Horse Wind Expansion (C) (2)" xfId="129"/>
    <cellStyle name="_Fuel Prices 4-14_4 31 Regulatory Assets and Liabilities  7 06- Exhibit D" xfId="130"/>
    <cellStyle name="_Fuel Prices 4-14_4 32 Regulatory Assets and Liabilities  7 06- Exhibit D" xfId="131"/>
    <cellStyle name="_Fuel Prices 4-14_Book9" xfId="132"/>
    <cellStyle name="_Gas Transportation Charges_2009GRC_120308" xfId="133"/>
    <cellStyle name="_NIM 06 Base Case Current Trends" xfId="134"/>
    <cellStyle name="_Portfolio SPlan Base Case.xls Chart 1" xfId="135"/>
    <cellStyle name="_Portfolio SPlan Base Case.xls Chart 2" xfId="136"/>
    <cellStyle name="_Portfolio SPlan Base Case.xls Chart 3" xfId="137"/>
    <cellStyle name="_Power Cost Value Copy 11.30.05 gas 1.09.06 AURORA at 1.10.06" xfId="138"/>
    <cellStyle name="_Power Cost Value Copy 11.30.05 gas 1.09.06 AURORA at 1.10.06 2" xfId="139"/>
    <cellStyle name="_Power Cost Value Copy 11.30.05 gas 1.09.06 AURORA at 1.10.06 3" xfId="140"/>
    <cellStyle name="_Power Cost Value Copy 11.30.05 gas 1.09.06 AURORA at 1.10.06_04 07E Wild Horse Wind Expansion (C) (2)" xfId="141"/>
    <cellStyle name="_Power Cost Value Copy 11.30.05 gas 1.09.06 AURORA at 1.10.06_4 31 Regulatory Assets and Liabilities  7 06- Exhibit D" xfId="142"/>
    <cellStyle name="_Power Cost Value Copy 11.30.05 gas 1.09.06 AURORA at 1.10.06_4 32 Regulatory Assets and Liabilities  7 06- Exhibit D" xfId="143"/>
    <cellStyle name="_Power Cost Value Copy 11.30.05 gas 1.09.06 AURORA at 1.10.06_ACCOUNTS" xfId="144"/>
    <cellStyle name="_Power Cost Value Copy 11.30.05 gas 1.09.06 AURORA at 1.10.06_Book9" xfId="145"/>
    <cellStyle name="_Power Cost Value Copy 11.30.05 gas 1.09.06 AURORA at 1.10.06_Gas Rev Req Model (2010 GRC)" xfId="146"/>
    <cellStyle name="_Pro Forma Rev 07 GRC" xfId="147"/>
    <cellStyle name="_Recon to Darrin's 5.11.05 proforma" xfId="148"/>
    <cellStyle name="_Recon to Darrin's 5.11.05 proforma 2" xfId="149"/>
    <cellStyle name="_Recon to Darrin's 5.11.05 proforma 3" xfId="150"/>
    <cellStyle name="_Recon to Darrin's 5.11.05 proforma_4 31 Regulatory Assets and Liabilities  7 06- Exhibit D" xfId="151"/>
    <cellStyle name="_Recon to Darrin's 5.11.05 proforma_4 32 Regulatory Assets and Liabilities  7 06- Exhibit D" xfId="152"/>
    <cellStyle name="_Recon to Darrin's 5.11.05 proforma_ACCOUNTS" xfId="153"/>
    <cellStyle name="_Recon to Darrin's 5.11.05 proforma_Book9" xfId="154"/>
    <cellStyle name="_Recon to Darrin's 5.11.05 proforma_Gas Rev Req Model (2010 GRC)" xfId="155"/>
    <cellStyle name="_Revenue" xfId="156"/>
    <cellStyle name="_Revenue_Data" xfId="157"/>
    <cellStyle name="_Revenue_Data_1" xfId="158"/>
    <cellStyle name="_Revenue_Data_Pro Forma Rev 09 GRC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Sheet2" xfId="164"/>
    <cellStyle name="_Revenue_Therms Data" xfId="165"/>
    <cellStyle name="_Revenue_Therms Data Rerun" xfId="166"/>
    <cellStyle name="_Sumas Proforma - 11-09-07" xfId="167"/>
    <cellStyle name="_Sumas Property Taxes v1" xfId="168"/>
    <cellStyle name="_Tenaska Comparison" xfId="169"/>
    <cellStyle name="_Tenaska Comparison 2" xfId="170"/>
    <cellStyle name="_Tenaska Comparison 3" xfId="171"/>
    <cellStyle name="_Tenaska Comparison_4 31 Regulatory Assets and Liabilities  7 06- Exhibit D" xfId="172"/>
    <cellStyle name="_Tenaska Comparison_4 32 Regulatory Assets and Liabilities  7 06- Exhibit D" xfId="173"/>
    <cellStyle name="_Tenaska Comparison_Book9" xfId="174"/>
    <cellStyle name="_Therms Data" xfId="175"/>
    <cellStyle name="_Therms Data_Pro Forma Rev 09 GRC" xfId="176"/>
    <cellStyle name="_Value Copy 11 30 05 gas 12 09 05 AURORA at 12 14 05" xfId="177"/>
    <cellStyle name="_Value Copy 11 30 05 gas 12 09 05 AURORA at 12 14 05 2" xfId="178"/>
    <cellStyle name="_Value Copy 11 30 05 gas 12 09 05 AURORA at 12 14 05 3" xfId="179"/>
    <cellStyle name="_Value Copy 11 30 05 gas 12 09 05 AURORA at 12 14 05_04 07E Wild Horse Wind Expansion (C) (2)" xfId="180"/>
    <cellStyle name="_Value Copy 11 30 05 gas 12 09 05 AURORA at 12 14 05_4 31 Regulatory Assets and Liabilities  7 06- Exhibit D" xfId="181"/>
    <cellStyle name="_Value Copy 11 30 05 gas 12 09 05 AURORA at 12 14 05_4 32 Regulatory Assets and Liabilities  7 06- Exhibit D" xfId="182"/>
    <cellStyle name="_Value Copy 11 30 05 gas 12 09 05 AURORA at 12 14 05_ACCOUNTS" xfId="183"/>
    <cellStyle name="_Value Copy 11 30 05 gas 12 09 05 AURORA at 12 14 05_Book9" xfId="184"/>
    <cellStyle name="_Value Copy 11 30 05 gas 12 09 05 AURORA at 12 14 05_Gas Rev Req Model (2010 GRC)" xfId="185"/>
    <cellStyle name="_VC 6.15.06 update on 06GRC power costs.xls Chart 1" xfId="186"/>
    <cellStyle name="_VC 6.15.06 update on 06GRC power costs.xls Chart 1 2" xfId="187"/>
    <cellStyle name="_VC 6.15.06 update on 06GRC power costs.xls Chart 1 3" xfId="188"/>
    <cellStyle name="_VC 6.15.06 update on 06GRC power costs.xls Chart 1_04 07E Wild Horse Wind Expansion (C) (2)" xfId="189"/>
    <cellStyle name="_VC 6.15.06 update on 06GRC power costs.xls Chart 1_4 31 Regulatory Assets and Liabilities  7 06- Exhibit D" xfId="190"/>
    <cellStyle name="_VC 6.15.06 update on 06GRC power costs.xls Chart 1_4 32 Regulatory Assets and Liabilities  7 06- Exhibit D" xfId="191"/>
    <cellStyle name="_VC 6.15.06 update on 06GRC power costs.xls Chart 1_ACCOUNTS" xfId="192"/>
    <cellStyle name="_VC 6.15.06 update on 06GRC power costs.xls Chart 1_Book9" xfId="193"/>
    <cellStyle name="_VC 6.15.06 update on 06GRC power costs.xls Chart 1_Gas Rev Req Model (2010 GRC)" xfId="194"/>
    <cellStyle name="_VC 6.15.06 update on 06GRC power costs.xls Chart 2" xfId="195"/>
    <cellStyle name="_VC 6.15.06 update on 06GRC power costs.xls Chart 2 2" xfId="196"/>
    <cellStyle name="_VC 6.15.06 update on 06GRC power costs.xls Chart 2 3" xfId="197"/>
    <cellStyle name="_VC 6.15.06 update on 06GRC power costs.xls Chart 2_04 07E Wild Horse Wind Expansion (C) (2)" xfId="198"/>
    <cellStyle name="_VC 6.15.06 update on 06GRC power costs.xls Chart 2_4 31 Regulatory Assets and Liabilities  7 06- Exhibit D" xfId="199"/>
    <cellStyle name="_VC 6.15.06 update on 06GRC power costs.xls Chart 2_4 32 Regulatory Assets and Liabilities  7 06- Exhibit D" xfId="200"/>
    <cellStyle name="_VC 6.15.06 update on 06GRC power costs.xls Chart 2_ACCOUNTS" xfId="201"/>
    <cellStyle name="_VC 6.15.06 update on 06GRC power costs.xls Chart 2_Book9" xfId="202"/>
    <cellStyle name="_VC 6.15.06 update on 06GRC power costs.xls Chart 2_Gas Rev Req Model (2010 GRC)" xfId="203"/>
    <cellStyle name="_VC 6.15.06 update on 06GRC power costs.xls Chart 3" xfId="204"/>
    <cellStyle name="_VC 6.15.06 update on 06GRC power costs.xls Chart 3 2" xfId="205"/>
    <cellStyle name="_VC 6.15.06 update on 06GRC power costs.xls Chart 3 3" xfId="206"/>
    <cellStyle name="_VC 6.15.06 update on 06GRC power costs.xls Chart 3_04 07E Wild Horse Wind Expansion (C) (2)" xfId="207"/>
    <cellStyle name="_VC 6.15.06 update on 06GRC power costs.xls Chart 3_4 31 Regulatory Assets and Liabilities  7 06- Exhibit D" xfId="208"/>
    <cellStyle name="_VC 6.15.06 update on 06GRC power costs.xls Chart 3_4 32 Regulatory Assets and Liabilities  7 06- Exhibit D" xfId="209"/>
    <cellStyle name="_VC 6.15.06 update on 06GRC power costs.xls Chart 3_ACCOUNTS" xfId="210"/>
    <cellStyle name="_VC 6.15.06 update on 06GRC power costs.xls Chart 3_Book9" xfId="211"/>
    <cellStyle name="_VC 6.15.06 update on 06GRC power costs.xls Chart 3_Gas Rev Req Model (2010 GRC)" xfId="212"/>
    <cellStyle name="0,0_x000d__x000a_NA_x000d__x000a_" xfId="213"/>
    <cellStyle name="20% - Accent1 2" xfId="214"/>
    <cellStyle name="20% - Accent1 2 2" xfId="215"/>
    <cellStyle name="20% - Accent1 3" xfId="216"/>
    <cellStyle name="20% - Accent1 4" xfId="217"/>
    <cellStyle name="20% - Accent2 2" xfId="218"/>
    <cellStyle name="20% - Accent2 2 2" xfId="219"/>
    <cellStyle name="20% - Accent2 3" xfId="220"/>
    <cellStyle name="20% - Accent2 4" xfId="221"/>
    <cellStyle name="20% - Accent3 2" xfId="222"/>
    <cellStyle name="20% - Accent3 2 2" xfId="223"/>
    <cellStyle name="20% - Accent3 3" xfId="224"/>
    <cellStyle name="20% - Accent3 4" xfId="225"/>
    <cellStyle name="20% - Accent4 2" xfId="226"/>
    <cellStyle name="20% - Accent4 2 2" xfId="227"/>
    <cellStyle name="20% - Accent4 3" xfId="228"/>
    <cellStyle name="20% - Accent4 4" xfId="229"/>
    <cellStyle name="20% - Accent5 2" xfId="230"/>
    <cellStyle name="20% - Accent5 2 2" xfId="231"/>
    <cellStyle name="20% - Accent5 3" xfId="232"/>
    <cellStyle name="20% - Accent5 4" xfId="233"/>
    <cellStyle name="20% - Accent6 2" xfId="234"/>
    <cellStyle name="20% - Accent6 2 2" xfId="235"/>
    <cellStyle name="20% - Accent6 3" xfId="236"/>
    <cellStyle name="20% - Accent6 4" xfId="237"/>
    <cellStyle name="40% - Accent1 2" xfId="238"/>
    <cellStyle name="40% - Accent1 2 2" xfId="239"/>
    <cellStyle name="40% - Accent1 3" xfId="240"/>
    <cellStyle name="40% - Accent1 4" xfId="241"/>
    <cellStyle name="40% - Accent2 2" xfId="242"/>
    <cellStyle name="40% - Accent2 2 2" xfId="243"/>
    <cellStyle name="40% - Accent2 3" xfId="244"/>
    <cellStyle name="40% - Accent2 4" xfId="245"/>
    <cellStyle name="40% - Accent3 2" xfId="246"/>
    <cellStyle name="40% - Accent3 2 2" xfId="247"/>
    <cellStyle name="40% - Accent3 3" xfId="248"/>
    <cellStyle name="40% - Accent3 4" xfId="249"/>
    <cellStyle name="40% - Accent4 2" xfId="250"/>
    <cellStyle name="40% - Accent4 2 2" xfId="251"/>
    <cellStyle name="40% - Accent4 3" xfId="252"/>
    <cellStyle name="40% - Accent4 4" xfId="253"/>
    <cellStyle name="40% - Accent5 2" xfId="254"/>
    <cellStyle name="40% - Accent5 2 2" xfId="255"/>
    <cellStyle name="40% - Accent5 3" xfId="256"/>
    <cellStyle name="40% - Accent5 4" xfId="257"/>
    <cellStyle name="40% - Accent6 2" xfId="258"/>
    <cellStyle name="40% - Accent6 2 2" xfId="259"/>
    <cellStyle name="40% - Accent6 3" xfId="260"/>
    <cellStyle name="40% - Accent6 4" xfId="261"/>
    <cellStyle name="60% - Accent1 2" xfId="262"/>
    <cellStyle name="60% - Accent2 2" xfId="263"/>
    <cellStyle name="60% - Accent3 2" xfId="264"/>
    <cellStyle name="60% - Accent3 2 2" xfId="265"/>
    <cellStyle name="60% - Accent4 2" xfId="266"/>
    <cellStyle name="60% - Accent4 2 2" xfId="267"/>
    <cellStyle name="60% - Accent5 2" xfId="268"/>
    <cellStyle name="60% - Accent6 2" xfId="269"/>
    <cellStyle name="60% - Accent6 2 2" xfId="270"/>
    <cellStyle name="Accent1 2" xfId="271"/>
    <cellStyle name="Accent2 2" xfId="272"/>
    <cellStyle name="Accent3 2" xfId="273"/>
    <cellStyle name="Accent4 2" xfId="274"/>
    <cellStyle name="Accent5 2" xfId="275"/>
    <cellStyle name="Accent6 2" xfId="276"/>
    <cellStyle name="Bad 2" xfId="277"/>
    <cellStyle name="Calc Currency (0)" xfId="278"/>
    <cellStyle name="Calc Currency (0) 2" xfId="279"/>
    <cellStyle name="Calc Currency (0) 3" xfId="280"/>
    <cellStyle name="Calculation" xfId="4" builtinId="22"/>
    <cellStyle name="Calculation 2" xfId="281"/>
    <cellStyle name="Calculation 3" xfId="282"/>
    <cellStyle name="Check Cell 2" xfId="283"/>
    <cellStyle name="CheckCell" xfId="284"/>
    <cellStyle name="CheckCell 2" xfId="285"/>
    <cellStyle name="CheckCell_Electric Rev Req Model (2009 GRC) Rebuttal" xfId="286"/>
    <cellStyle name="Comma" xfId="1" builtinId="3"/>
    <cellStyle name="Comma 10" xfId="287"/>
    <cellStyle name="Comma 11" xfId="288"/>
    <cellStyle name="Comma 12" xfId="289"/>
    <cellStyle name="Comma 13" xfId="290"/>
    <cellStyle name="Comma 2" xfId="291"/>
    <cellStyle name="Comma 2 2" xfId="292"/>
    <cellStyle name="Comma 2 3" xfId="293"/>
    <cellStyle name="Comma 2 4" xfId="294"/>
    <cellStyle name="Comma 3" xfId="295"/>
    <cellStyle name="Comma 3 2" xfId="296"/>
    <cellStyle name="Comma 4" xfId="297"/>
    <cellStyle name="Comma 4 2" xfId="298"/>
    <cellStyle name="Comma 5" xfId="299"/>
    <cellStyle name="Comma 6" xfId="300"/>
    <cellStyle name="Comma 7" xfId="301"/>
    <cellStyle name="Comma 8" xfId="302"/>
    <cellStyle name="Comma 8 2" xfId="303"/>
    <cellStyle name="Comma 9" xfId="304"/>
    <cellStyle name="Comma0" xfId="305"/>
    <cellStyle name="Comma0 - Style2" xfId="306"/>
    <cellStyle name="Comma0 - Style4" xfId="307"/>
    <cellStyle name="Comma0 - Style4 2" xfId="308"/>
    <cellStyle name="Comma0 - Style4 3" xfId="309"/>
    <cellStyle name="Comma0 - Style5" xfId="310"/>
    <cellStyle name="Comma0 - Style5 2" xfId="311"/>
    <cellStyle name="Comma0 - Style5_ACCOUNTS" xfId="312"/>
    <cellStyle name="Comma0 2" xfId="313"/>
    <cellStyle name="Comma0 3" xfId="314"/>
    <cellStyle name="Comma0 4" xfId="315"/>
    <cellStyle name="Comma0 5" xfId="316"/>
    <cellStyle name="Comma0 6" xfId="317"/>
    <cellStyle name="Comma0 7" xfId="318"/>
    <cellStyle name="Comma0 8" xfId="319"/>
    <cellStyle name="Comma0_00COS Ind Allocators" xfId="320"/>
    <cellStyle name="Comma1 - Style1" xfId="321"/>
    <cellStyle name="Comma1 - Style1 2" xfId="322"/>
    <cellStyle name="Comma1 - Style1 3" xfId="323"/>
    <cellStyle name="Comma1 - Style1 4" xfId="324"/>
    <cellStyle name="Comma1 - Style1_ACCOUNTS" xfId="325"/>
    <cellStyle name="Copied" xfId="326"/>
    <cellStyle name="Copied 2" xfId="327"/>
    <cellStyle name="Copied 3" xfId="328"/>
    <cellStyle name="COST1" xfId="329"/>
    <cellStyle name="COST1 2" xfId="330"/>
    <cellStyle name="COST1 3" xfId="331"/>
    <cellStyle name="Curren - Style1" xfId="332"/>
    <cellStyle name="Curren - Style2" xfId="333"/>
    <cellStyle name="Curren - Style2 2" xfId="334"/>
    <cellStyle name="Curren - Style2 3" xfId="335"/>
    <cellStyle name="Curren - Style2 4" xfId="336"/>
    <cellStyle name="Curren - Style2_ACCOUNTS" xfId="337"/>
    <cellStyle name="Curren - Style5" xfId="338"/>
    <cellStyle name="Curren - Style6" xfId="339"/>
    <cellStyle name="Curren - Style6 2" xfId="340"/>
    <cellStyle name="Curren - Style6_ACCOUNTS" xfId="341"/>
    <cellStyle name="Currency" xfId="2" builtinId="4"/>
    <cellStyle name="Currency 10" xfId="342"/>
    <cellStyle name="Currency 11" xfId="343"/>
    <cellStyle name="Currency 2" xfId="344"/>
    <cellStyle name="Currency 2 2" xfId="345"/>
    <cellStyle name="Currency 2 3" xfId="346"/>
    <cellStyle name="Currency 2 4" xfId="347"/>
    <cellStyle name="Currency 3" xfId="348"/>
    <cellStyle name="Currency 3 2" xfId="349"/>
    <cellStyle name="Currency 4" xfId="350"/>
    <cellStyle name="Currency 5" xfId="351"/>
    <cellStyle name="Currency 6" xfId="352"/>
    <cellStyle name="Currency 7" xfId="353"/>
    <cellStyle name="Currency 8" xfId="354"/>
    <cellStyle name="Currency 9" xfId="355"/>
    <cellStyle name="Currency0" xfId="356"/>
    <cellStyle name="Currency0 2" xfId="357"/>
    <cellStyle name="Currency0 3" xfId="358"/>
    <cellStyle name="Currency0 4" xfId="359"/>
    <cellStyle name="Currency0 5" xfId="360"/>
    <cellStyle name="Currency0 6" xfId="361"/>
    <cellStyle name="Currency0_ACCOUNTS" xfId="362"/>
    <cellStyle name="Date" xfId="363"/>
    <cellStyle name="Date 2" xfId="364"/>
    <cellStyle name="Date 3" xfId="365"/>
    <cellStyle name="Date 4" xfId="366"/>
    <cellStyle name="Date 5" xfId="367"/>
    <cellStyle name="Date 6" xfId="368"/>
    <cellStyle name="Date 7" xfId="369"/>
    <cellStyle name="Date_ACCOUNTS" xfId="370"/>
    <cellStyle name="Entered" xfId="371"/>
    <cellStyle name="Entered 2" xfId="372"/>
    <cellStyle name="Entered 3" xfId="373"/>
    <cellStyle name="Entered 4" xfId="374"/>
    <cellStyle name="Euro" xfId="375"/>
    <cellStyle name="Explanatory Text 2" xfId="376"/>
    <cellStyle name="Fixed" xfId="377"/>
    <cellStyle name="Fixed 2" xfId="378"/>
    <cellStyle name="Fixed 3" xfId="379"/>
    <cellStyle name="Fixed 4" xfId="380"/>
    <cellStyle name="Fixed 5" xfId="381"/>
    <cellStyle name="Fixed 6" xfId="382"/>
    <cellStyle name="Fixed_ACCOUNTS" xfId="383"/>
    <cellStyle name="Fixed3 - Style3" xfId="384"/>
    <cellStyle name="Good 2" xfId="385"/>
    <cellStyle name="Grey" xfId="386"/>
    <cellStyle name="Grey 2" xfId="387"/>
    <cellStyle name="Grey 3" xfId="388"/>
    <cellStyle name="Grey 4" xfId="389"/>
    <cellStyle name="Grey_Gas Rev Req Model (2010 GRC)" xfId="390"/>
    <cellStyle name="Header1" xfId="391"/>
    <cellStyle name="Header1 2" xfId="392"/>
    <cellStyle name="Header1 3" xfId="393"/>
    <cellStyle name="Header2" xfId="394"/>
    <cellStyle name="Header2 2" xfId="395"/>
    <cellStyle name="Header2 3" xfId="396"/>
    <cellStyle name="Heading 1 2" xfId="397"/>
    <cellStyle name="Heading 1 3" xfId="398"/>
    <cellStyle name="Heading 2 2" xfId="399"/>
    <cellStyle name="Heading 2 3" xfId="400"/>
    <cellStyle name="Heading 3 2 2" xfId="401"/>
    <cellStyle name="Heading 4 2 2" xfId="402"/>
    <cellStyle name="Heading1" xfId="403"/>
    <cellStyle name="Heading1 2" xfId="404"/>
    <cellStyle name="Heading1 3" xfId="405"/>
    <cellStyle name="Heading2" xfId="406"/>
    <cellStyle name="Heading2 2" xfId="407"/>
    <cellStyle name="Heading2 3" xfId="408"/>
    <cellStyle name="Input [yellow]" xfId="409"/>
    <cellStyle name="Input [yellow] 2" xfId="410"/>
    <cellStyle name="Input [yellow] 3" xfId="411"/>
    <cellStyle name="Input [yellow] 4" xfId="412"/>
    <cellStyle name="Input [yellow]_Gas Rev Req Model (2010 GRC)" xfId="413"/>
    <cellStyle name="Input 2" xfId="414"/>
    <cellStyle name="Input 3" xfId="415"/>
    <cellStyle name="Input Cells" xfId="416"/>
    <cellStyle name="Input Cells Percent" xfId="417"/>
    <cellStyle name="Input Cells_ACCOUNTALLOC" xfId="418"/>
    <cellStyle name="Lines" xfId="419"/>
    <cellStyle name="Lines 2" xfId="420"/>
    <cellStyle name="Lines_Electric Rev Req Model (2009 GRC) Rebuttal" xfId="421"/>
    <cellStyle name="LINKED" xfId="422"/>
    <cellStyle name="Linked Cell 2" xfId="423"/>
    <cellStyle name="modified border" xfId="424"/>
    <cellStyle name="modified border 2" xfId="425"/>
    <cellStyle name="modified border 3" xfId="426"/>
    <cellStyle name="modified border 4" xfId="427"/>
    <cellStyle name="modified border1" xfId="428"/>
    <cellStyle name="modified border1 2" xfId="429"/>
    <cellStyle name="modified border1 3" xfId="430"/>
    <cellStyle name="modified border1 4" xfId="431"/>
    <cellStyle name="Neutral 2" xfId="432"/>
    <cellStyle name="no dec" xfId="433"/>
    <cellStyle name="no dec 2" xfId="434"/>
    <cellStyle name="no dec 3" xfId="435"/>
    <cellStyle name="Normal" xfId="0" builtinId="0"/>
    <cellStyle name="Normal - Style1" xfId="436"/>
    <cellStyle name="Normal - Style1 2" xfId="437"/>
    <cellStyle name="Normal - Style1 3" xfId="438"/>
    <cellStyle name="Normal - Style1 4" xfId="439"/>
    <cellStyle name="Normal - Style1 5" xfId="440"/>
    <cellStyle name="Normal - Style1 6" xfId="441"/>
    <cellStyle name="Normal - Style1 7" xfId="442"/>
    <cellStyle name="Normal - Style1 8" xfId="443"/>
    <cellStyle name="Normal - Style1_Book2" xfId="444"/>
    <cellStyle name="Normal 10" xfId="445"/>
    <cellStyle name="Normal 10 2" xfId="446"/>
    <cellStyle name="Normal 11" xfId="447"/>
    <cellStyle name="Normal 12" xfId="448"/>
    <cellStyle name="Normal 13" xfId="449"/>
    <cellStyle name="Normal 14" xfId="450"/>
    <cellStyle name="Normal 2" xfId="451"/>
    <cellStyle name="Normal 2 2" xfId="452"/>
    <cellStyle name="Normal 2 2 2" xfId="453"/>
    <cellStyle name="Normal 2 2 3" xfId="454"/>
    <cellStyle name="Normal 2 2_ACCOUNTS" xfId="455"/>
    <cellStyle name="Normal 2 3" xfId="456"/>
    <cellStyle name="Normal 2 4" xfId="457"/>
    <cellStyle name="Normal 2 5" xfId="458"/>
    <cellStyle name="Normal 2 6" xfId="459"/>
    <cellStyle name="Normal 2_ACCOUNTS" xfId="460"/>
    <cellStyle name="Normal 3" xfId="461"/>
    <cellStyle name="Normal 3 2" xfId="462"/>
    <cellStyle name="Normal 3 3" xfId="463"/>
    <cellStyle name="Normal 3_Electric Rev Req Model (2009 GRC) Rebuttal" xfId="464"/>
    <cellStyle name="Normal 4" xfId="465"/>
    <cellStyle name="Normal 4 2" xfId="466"/>
    <cellStyle name="Normal 4_ACCOUNTS" xfId="467"/>
    <cellStyle name="Normal 5" xfId="468"/>
    <cellStyle name="Normal 6" xfId="469"/>
    <cellStyle name="Normal 7" xfId="470"/>
    <cellStyle name="Normal 8" xfId="471"/>
    <cellStyle name="Normal 9" xfId="472"/>
    <cellStyle name="Note 2" xfId="473"/>
    <cellStyle name="Note 2 2" xfId="474"/>
    <cellStyle name="Note 3" xfId="475"/>
    <cellStyle name="Note 4" xfId="476"/>
    <cellStyle name="Note 8" xfId="477"/>
    <cellStyle name="Note 9" xfId="478"/>
    <cellStyle name="Output 2" xfId="479"/>
    <cellStyle name="Percen - Style1" xfId="480"/>
    <cellStyle name="Percen - Style2" xfId="481"/>
    <cellStyle name="Percen - Style2 2" xfId="482"/>
    <cellStyle name="Percen - Style2 3" xfId="483"/>
    <cellStyle name="Percen - Style3" xfId="484"/>
    <cellStyle name="Percen - Style3 2" xfId="485"/>
    <cellStyle name="Percen - Style3 3" xfId="486"/>
    <cellStyle name="Percen - Style3 4" xfId="487"/>
    <cellStyle name="Percen - Style3_ACCOUNTS" xfId="488"/>
    <cellStyle name="Percent" xfId="3" builtinId="5"/>
    <cellStyle name="Percent [2]" xfId="489"/>
    <cellStyle name="Percent [2] 2" xfId="490"/>
    <cellStyle name="Percent [2] 3" xfId="491"/>
    <cellStyle name="Percent [2] 4" xfId="492"/>
    <cellStyle name="Percent 2" xfId="493"/>
    <cellStyle name="Percent 2 2" xfId="494"/>
    <cellStyle name="Percent 2 3" xfId="495"/>
    <cellStyle name="Percent 2 4" xfId="496"/>
    <cellStyle name="Percent 3" xfId="497"/>
    <cellStyle name="Percent 4" xfId="498"/>
    <cellStyle name="Percent 4 2" xfId="499"/>
    <cellStyle name="Percent 5" xfId="500"/>
    <cellStyle name="Percent 6" xfId="501"/>
    <cellStyle name="Processing" xfId="502"/>
    <cellStyle name="Processing 2" xfId="503"/>
    <cellStyle name="Processing_Electric Rev Req Model (2009 GRC) Rebuttal" xfId="504"/>
    <cellStyle name="PSChar" xfId="505"/>
    <cellStyle name="PSChar 2" xfId="506"/>
    <cellStyle name="PSChar 3" xfId="507"/>
    <cellStyle name="PSDate" xfId="508"/>
    <cellStyle name="PSDate 2" xfId="509"/>
    <cellStyle name="PSDate 3" xfId="510"/>
    <cellStyle name="PSDec" xfId="511"/>
    <cellStyle name="PSDec 2" xfId="512"/>
    <cellStyle name="PSDec 3" xfId="513"/>
    <cellStyle name="PSHeading" xfId="514"/>
    <cellStyle name="PSHeading 2" xfId="515"/>
    <cellStyle name="PSHeading 3" xfId="516"/>
    <cellStyle name="PSInt" xfId="517"/>
    <cellStyle name="PSInt 2" xfId="518"/>
    <cellStyle name="PSInt 3" xfId="519"/>
    <cellStyle name="PSSpacer" xfId="520"/>
    <cellStyle name="PSSpacer 2" xfId="521"/>
    <cellStyle name="PSSpacer 3" xfId="522"/>
    <cellStyle name="purple - Style8" xfId="523"/>
    <cellStyle name="purple - Style8 2" xfId="524"/>
    <cellStyle name="purple - Style8_ACCOUNTS" xfId="525"/>
    <cellStyle name="RED" xfId="526"/>
    <cellStyle name="Red - Style7" xfId="527"/>
    <cellStyle name="Red - Style7 2" xfId="528"/>
    <cellStyle name="Red - Style7_ACCOUNTS" xfId="529"/>
    <cellStyle name="RED_04 07E Wild Horse Wind Expansion (C) (2)" xfId="530"/>
    <cellStyle name="Report" xfId="8"/>
    <cellStyle name="Report - Style5" xfId="531"/>
    <cellStyle name="Report - Style6" xfId="532"/>
    <cellStyle name="Report - Style7" xfId="533"/>
    <cellStyle name="Report - Style8" xfId="534"/>
    <cellStyle name="Report 2" xfId="535"/>
    <cellStyle name="Report Bar" xfId="9"/>
    <cellStyle name="Report Bar 2" xfId="536"/>
    <cellStyle name="Report Bar 3" xfId="537"/>
    <cellStyle name="Report Bar 4" xfId="538"/>
    <cellStyle name="Report Bar_Electric Rev Req Model (2009 GRC) Rebuttal" xfId="539"/>
    <cellStyle name="Report Heading" xfId="7"/>
    <cellStyle name="Report Heading 2" xfId="540"/>
    <cellStyle name="Report Heading_Electric Rev Req Model (2009 GRC) Rebuttal" xfId="541"/>
    <cellStyle name="Report Percent" xfId="542"/>
    <cellStyle name="Report Percent 2" xfId="543"/>
    <cellStyle name="Report Percent_ACCOUNTS" xfId="544"/>
    <cellStyle name="Report Unit Cost" xfId="12"/>
    <cellStyle name="Report Unit Cost 2" xfId="545"/>
    <cellStyle name="Report Unit Cost 3" xfId="546"/>
    <cellStyle name="Report Unit Cost 4" xfId="547"/>
    <cellStyle name="Report Unit Cost_ACCOUNTS" xfId="548"/>
    <cellStyle name="Report_Electric Rev Req Model (2009 GRC) Rebuttal" xfId="549"/>
    <cellStyle name="Reports" xfId="550"/>
    <cellStyle name="Reports Total" xfId="10"/>
    <cellStyle name="Reports Total 2" xfId="551"/>
    <cellStyle name="Reports Total 3" xfId="552"/>
    <cellStyle name="Reports Total 4" xfId="553"/>
    <cellStyle name="Reports Total_Electric Rev Req Model (2009 GRC) Rebuttal" xfId="554"/>
    <cellStyle name="Reports Unit Cost Total" xfId="13"/>
    <cellStyle name="Reports_Book9" xfId="555"/>
    <cellStyle name="RevList" xfId="556"/>
    <cellStyle name="round100" xfId="557"/>
    <cellStyle name="round100 2" xfId="558"/>
    <cellStyle name="round100 3" xfId="559"/>
    <cellStyle name="SAPBEXaggData" xfId="560"/>
    <cellStyle name="SAPBEXaggDataEmph" xfId="561"/>
    <cellStyle name="SAPBEXaggItem" xfId="562"/>
    <cellStyle name="SAPBEXaggItemX" xfId="563"/>
    <cellStyle name="SAPBEXchaText" xfId="564"/>
    <cellStyle name="SAPBEXexcBad7" xfId="565"/>
    <cellStyle name="SAPBEXexcBad8" xfId="566"/>
    <cellStyle name="SAPBEXexcBad9" xfId="567"/>
    <cellStyle name="SAPBEXexcCritical4" xfId="568"/>
    <cellStyle name="SAPBEXexcCritical5" xfId="569"/>
    <cellStyle name="SAPBEXexcCritical6" xfId="570"/>
    <cellStyle name="SAPBEXexcGood1" xfId="571"/>
    <cellStyle name="SAPBEXexcGood2" xfId="572"/>
    <cellStyle name="SAPBEXexcGood3" xfId="573"/>
    <cellStyle name="SAPBEXfilterDrill" xfId="574"/>
    <cellStyle name="SAPBEXfilterItem" xfId="575"/>
    <cellStyle name="SAPBEXfilterText" xfId="576"/>
    <cellStyle name="SAPBEXformats" xfId="577"/>
    <cellStyle name="SAPBEXheaderItem" xfId="578"/>
    <cellStyle name="SAPBEXheaderText" xfId="579"/>
    <cellStyle name="SAPBEXHLevel0" xfId="580"/>
    <cellStyle name="SAPBEXHLevel0X" xfId="581"/>
    <cellStyle name="SAPBEXHLevel1" xfId="582"/>
    <cellStyle name="SAPBEXHLevel1X" xfId="583"/>
    <cellStyle name="SAPBEXHLevel2" xfId="584"/>
    <cellStyle name="SAPBEXHLevel2X" xfId="585"/>
    <cellStyle name="SAPBEXHLevel3" xfId="586"/>
    <cellStyle name="SAPBEXHLevel3X" xfId="587"/>
    <cellStyle name="SAPBEXresData" xfId="588"/>
    <cellStyle name="SAPBEXresDataEmph" xfId="589"/>
    <cellStyle name="SAPBEXresItem" xfId="590"/>
    <cellStyle name="SAPBEXresItemX" xfId="591"/>
    <cellStyle name="SAPBEXstdData" xfId="592"/>
    <cellStyle name="SAPBEXstdDataEmph" xfId="593"/>
    <cellStyle name="SAPBEXstdItem" xfId="594"/>
    <cellStyle name="SAPBEXstdItemX" xfId="595"/>
    <cellStyle name="SAPBEXtitle" xfId="596"/>
    <cellStyle name="SAPBEXundefined" xfId="597"/>
    <cellStyle name="shade" xfId="598"/>
    <cellStyle name="shade 2" xfId="599"/>
    <cellStyle name="shade 3" xfId="600"/>
    <cellStyle name="shade_ACCOUNTS" xfId="601"/>
    <cellStyle name="StmtTtl1" xfId="602"/>
    <cellStyle name="StmtTtl1 2" xfId="603"/>
    <cellStyle name="StmtTtl1 3" xfId="604"/>
    <cellStyle name="StmtTtl1 4" xfId="605"/>
    <cellStyle name="StmtTtl1_Gas Rev Req Model (2010 GRC)" xfId="606"/>
    <cellStyle name="StmtTtl2" xfId="607"/>
    <cellStyle name="StmtTtl2 2" xfId="608"/>
    <cellStyle name="StmtTtl2 3" xfId="609"/>
    <cellStyle name="STYL1 - Style1" xfId="610"/>
    <cellStyle name="Style 1" xfId="611"/>
    <cellStyle name="Style 1 2" xfId="612"/>
    <cellStyle name="Style 1 3" xfId="613"/>
    <cellStyle name="Style 1 4" xfId="614"/>
    <cellStyle name="Style 1 5" xfId="615"/>
    <cellStyle name="Style 1 6" xfId="616"/>
    <cellStyle name="Style 1_4 31 Regulatory Assets and Liabilities  7 06- Exhibit D" xfId="617"/>
    <cellStyle name="Subtotal" xfId="618"/>
    <cellStyle name="Sub-total" xfId="619"/>
    <cellStyle name="Test" xfId="620"/>
    <cellStyle name="Title 2 2" xfId="621"/>
    <cellStyle name="Title: - Style3" xfId="622"/>
    <cellStyle name="Title: - Style4" xfId="623"/>
    <cellStyle name="Title: Major" xfId="5"/>
    <cellStyle name="Title: Major 2" xfId="624"/>
    <cellStyle name="Title: Major 3" xfId="625"/>
    <cellStyle name="Title: Minor" xfId="6"/>
    <cellStyle name="Title: Minor 2" xfId="626"/>
    <cellStyle name="Title: Minor_Electric Rev Req Model (2009 GRC) Rebuttal" xfId="627"/>
    <cellStyle name="Title: Worksheet" xfId="11"/>
    <cellStyle name="Total 2" xfId="628"/>
    <cellStyle name="Total 3" xfId="629"/>
    <cellStyle name="Total4 - Style4" xfId="630"/>
    <cellStyle name="Total4 - Style4 2" xfId="631"/>
    <cellStyle name="Total4 - Style4_ACCOUNTS" xfId="632"/>
    <cellStyle name="Warning Text 2" xfId="6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st%20Of%20Service/COS%20Model/2017%20Gas%20COSS%20September%20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/>
      <sheetData sheetId="1">
        <row r="11">
          <cell r="C11">
            <v>4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1">
          <cell r="F31">
            <v>4.7500000000000001E-2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/>
      <sheetData sheetId="3"/>
      <sheetData sheetId="4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W397"/>
  <sheetViews>
    <sheetView showGridLines="0" tabSelected="1" view="pageBreakPreview" topLeftCell="B1" zoomScale="60" zoomScaleNormal="100" workbookViewId="0">
      <selection activeCell="C23" sqref="C23"/>
    </sheetView>
  </sheetViews>
  <sheetFormatPr defaultColWidth="9.109375" defaultRowHeight="13.2" x14ac:dyDescent="0.25"/>
  <cols>
    <col min="1" max="1" width="6.6640625" style="5" customWidth="1"/>
    <col min="2" max="2" width="1.6640625" style="5" customWidth="1"/>
    <col min="3" max="3" width="40.33203125" style="5" customWidth="1"/>
    <col min="4" max="4" width="1.6640625" style="5" customWidth="1"/>
    <col min="5" max="5" width="16.33203125" style="5" customWidth="1"/>
    <col min="6" max="6" width="4.109375" style="5" customWidth="1"/>
    <col min="7" max="7" width="18.109375" style="5" bestFit="1" customWidth="1"/>
    <col min="8" max="8" width="16.44140625" style="5" bestFit="1" customWidth="1"/>
    <col min="9" max="9" width="15.44140625" style="5" bestFit="1" customWidth="1"/>
    <col min="10" max="10" width="14.88671875" style="5" customWidth="1"/>
    <col min="11" max="11" width="15.44140625" style="5" bestFit="1" customWidth="1"/>
    <col min="12" max="12" width="16" style="5" bestFit="1" customWidth="1"/>
    <col min="13" max="13" width="14.88671875" style="5" customWidth="1"/>
    <col min="14" max="14" width="14.5546875" style="5" bestFit="1" customWidth="1"/>
    <col min="15" max="15" width="13.5546875" style="5" hidden="1" customWidth="1"/>
    <col min="16" max="16" width="15.44140625" style="5" hidden="1" customWidth="1"/>
    <col min="17" max="21" width="15.5546875" style="5" hidden="1" customWidth="1"/>
    <col min="22" max="22" width="9.109375" style="5"/>
    <col min="23" max="23" width="15" style="5" bestFit="1" customWidth="1"/>
    <col min="24" max="16384" width="9.109375" style="5"/>
  </cols>
  <sheetData>
    <row r="1" spans="1:23" s="3" customFormat="1" ht="15.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3" s="3" customFormat="1" ht="15.6" x14ac:dyDescent="0.25">
      <c r="A2" s="1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s="3" customFormat="1" ht="15.6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ht="15" customHeigh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3" s="7" customFormat="1" ht="15.6" x14ac:dyDescent="0.3">
      <c r="A5" s="6"/>
    </row>
    <row r="6" spans="1:23" s="7" customFormat="1" ht="39.6" x14ac:dyDescent="0.25">
      <c r="A6" s="8" t="s">
        <v>2</v>
      </c>
      <c r="B6" s="9"/>
      <c r="C6" s="8" t="s">
        <v>3</v>
      </c>
      <c r="D6" s="10"/>
      <c r="E6" s="8" t="s">
        <v>4</v>
      </c>
      <c r="F6" s="10"/>
      <c r="G6" s="11" t="s">
        <v>75</v>
      </c>
      <c r="H6" s="10" t="s">
        <v>76</v>
      </c>
      <c r="I6" s="10" t="s">
        <v>77</v>
      </c>
      <c r="J6" s="10" t="s">
        <v>78</v>
      </c>
      <c r="K6" s="10" t="s">
        <v>79</v>
      </c>
      <c r="L6" s="10" t="s">
        <v>80</v>
      </c>
      <c r="M6" s="11" t="s">
        <v>81</v>
      </c>
      <c r="N6" s="11" t="s">
        <v>82</v>
      </c>
      <c r="O6" s="11" t="s">
        <v>83</v>
      </c>
      <c r="P6" s="11" t="s">
        <v>83</v>
      </c>
      <c r="Q6" s="11" t="s">
        <v>83</v>
      </c>
      <c r="R6" s="11" t="s">
        <v>83</v>
      </c>
      <c r="S6" s="11" t="s">
        <v>83</v>
      </c>
      <c r="T6" s="11" t="s">
        <v>83</v>
      </c>
      <c r="U6" s="11" t="s">
        <v>83</v>
      </c>
    </row>
    <row r="7" spans="1:23" x14ac:dyDescent="0.25">
      <c r="C7" s="12" t="s">
        <v>5</v>
      </c>
      <c r="E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2" t="s">
        <v>11</v>
      </c>
      <c r="L7" s="12" t="s">
        <v>12</v>
      </c>
      <c r="M7" s="13" t="s">
        <v>13</v>
      </c>
      <c r="N7" s="13" t="s">
        <v>14</v>
      </c>
      <c r="O7" s="13" t="s">
        <v>15</v>
      </c>
      <c r="P7" s="13" t="s">
        <v>16</v>
      </c>
      <c r="Q7" s="13" t="s">
        <v>17</v>
      </c>
      <c r="R7" s="13" t="s">
        <v>18</v>
      </c>
      <c r="S7" s="13" t="s">
        <v>19</v>
      </c>
      <c r="T7" s="13" t="s">
        <v>20</v>
      </c>
      <c r="U7" s="12" t="s">
        <v>21</v>
      </c>
    </row>
    <row r="8" spans="1:23" x14ac:dyDescent="0.25">
      <c r="A8" s="14"/>
    </row>
    <row r="9" spans="1:23" x14ac:dyDescent="0.25">
      <c r="A9" s="14"/>
      <c r="C9" s="15" t="s">
        <v>22</v>
      </c>
    </row>
    <row r="10" spans="1:23" x14ac:dyDescent="0.25">
      <c r="A10" s="16">
        <v>1</v>
      </c>
      <c r="C10" s="17" t="s">
        <v>23</v>
      </c>
      <c r="E10" s="18">
        <v>3588211730.0531125</v>
      </c>
      <c r="F10" s="18"/>
      <c r="G10" s="18">
        <v>2300492525.2895417</v>
      </c>
      <c r="H10" s="18">
        <v>969895179.55471742</v>
      </c>
      <c r="I10" s="18">
        <v>103744506.05813569</v>
      </c>
      <c r="J10" s="18">
        <v>100953487.17811596</v>
      </c>
      <c r="K10" s="18">
        <v>11276015.545089349</v>
      </c>
      <c r="L10" s="18">
        <v>53646676.087427303</v>
      </c>
      <c r="M10" s="18">
        <v>19867051.368911754</v>
      </c>
      <c r="N10" s="18">
        <v>28336288.97117294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W10" s="19"/>
    </row>
    <row r="11" spans="1:23" x14ac:dyDescent="0.25">
      <c r="A11" s="16">
        <f ca="1">A10+1</f>
        <v>2</v>
      </c>
      <c r="C11" s="17" t="s">
        <v>24</v>
      </c>
      <c r="E11" s="20">
        <v>-1372435513.8609135</v>
      </c>
      <c r="G11" s="20">
        <v>-869743795.97379851</v>
      </c>
      <c r="H11" s="20">
        <v>-381294306.57297182</v>
      </c>
      <c r="I11" s="20">
        <v>-34472639.745469294</v>
      </c>
      <c r="J11" s="20">
        <v>-34332339.557491943</v>
      </c>
      <c r="K11" s="20">
        <v>-3649370.6202799296</v>
      </c>
      <c r="L11" s="20">
        <v>-18502353.825410757</v>
      </c>
      <c r="M11" s="20">
        <v>-6742281.3739367845</v>
      </c>
      <c r="N11" s="20">
        <v>-23698426.191554323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W11" s="19"/>
    </row>
    <row r="12" spans="1:23" x14ac:dyDescent="0.25">
      <c r="A12" s="16">
        <f ca="1">A11+1</f>
        <v>3</v>
      </c>
      <c r="C12" s="17" t="s">
        <v>25</v>
      </c>
      <c r="E12" s="20">
        <v>-455082583.41140008</v>
      </c>
      <c r="G12" s="20">
        <v>-297099664.77022153</v>
      </c>
      <c r="H12" s="20">
        <v>-120252974.25528178</v>
      </c>
      <c r="I12" s="20">
        <v>-13164802.435361722</v>
      </c>
      <c r="J12" s="20">
        <v>-12850033.088568155</v>
      </c>
      <c r="K12" s="20">
        <v>-1269142.7462101013</v>
      </c>
      <c r="L12" s="20">
        <v>-7017312.3862116989</v>
      </c>
      <c r="M12" s="20">
        <v>-2660147.0137084951</v>
      </c>
      <c r="N12" s="20">
        <v>-768506.71583655686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W12" s="19"/>
    </row>
    <row r="13" spans="1:23" ht="13.8" thickBot="1" x14ac:dyDescent="0.3">
      <c r="A13" s="16">
        <f ca="1">A12+1</f>
        <v>4</v>
      </c>
      <c r="C13" s="21" t="s">
        <v>26</v>
      </c>
      <c r="D13" s="22"/>
      <c r="E13" s="22">
        <f ca="1">SUM(E10:E12)</f>
        <v>1760693632.7807987</v>
      </c>
      <c r="F13" s="22"/>
      <c r="G13" s="22">
        <f t="shared" ref="G13:U13" ca="1" si="0">SUM(G10:G12)</f>
        <v>1133649064.5455217</v>
      </c>
      <c r="H13" s="22">
        <f t="shared" ca="1" si="0"/>
        <v>468347898.72646379</v>
      </c>
      <c r="I13" s="22">
        <f t="shared" ca="1" si="0"/>
        <v>56107063.877304666</v>
      </c>
      <c r="J13" s="22">
        <f t="shared" ca="1" si="0"/>
        <v>53771114.53205587</v>
      </c>
      <c r="K13" s="22">
        <f t="shared" ca="1" si="0"/>
        <v>6357502.1785993185</v>
      </c>
      <c r="L13" s="22">
        <f t="shared" ca="1" si="0"/>
        <v>28127009.875804849</v>
      </c>
      <c r="M13" s="22">
        <f t="shared" ca="1" si="0"/>
        <v>10464622.981266476</v>
      </c>
      <c r="N13" s="22">
        <f t="shared" ca="1" si="0"/>
        <v>3869356.0637820605</v>
      </c>
      <c r="O13" s="22">
        <f t="shared" ca="1" si="0"/>
        <v>0</v>
      </c>
      <c r="P13" s="22">
        <f t="shared" ca="1" si="0"/>
        <v>0</v>
      </c>
      <c r="Q13" s="22">
        <f t="shared" ca="1" si="0"/>
        <v>0</v>
      </c>
      <c r="R13" s="22">
        <f t="shared" ca="1" si="0"/>
        <v>0</v>
      </c>
      <c r="S13" s="22">
        <f t="shared" ca="1" si="0"/>
        <v>0</v>
      </c>
      <c r="T13" s="22">
        <f t="shared" ca="1" si="0"/>
        <v>0</v>
      </c>
      <c r="U13" s="22">
        <f t="shared" ca="1" si="0"/>
        <v>0</v>
      </c>
      <c r="W13" s="19"/>
    </row>
    <row r="14" spans="1:23" ht="13.8" thickTop="1" x14ac:dyDescent="0.25">
      <c r="A14" s="14"/>
      <c r="W14" s="19"/>
    </row>
    <row r="15" spans="1:23" x14ac:dyDescent="0.25">
      <c r="A15" s="16"/>
      <c r="C15" s="23" t="s">
        <v>27</v>
      </c>
      <c r="E15" s="24"/>
      <c r="W15" s="19"/>
    </row>
    <row r="16" spans="1:23" x14ac:dyDescent="0.25">
      <c r="A16" s="16">
        <f ca="1">A13+1</f>
        <v>5</v>
      </c>
      <c r="B16" s="15"/>
      <c r="C16" s="17" t="s">
        <v>28</v>
      </c>
      <c r="E16" s="19">
        <v>374239633.87109828</v>
      </c>
      <c r="F16" s="19"/>
      <c r="G16" s="19">
        <v>241458158.91637483</v>
      </c>
      <c r="H16" s="19">
        <v>88240148.940744311</v>
      </c>
      <c r="I16" s="19">
        <v>19551215.729296993</v>
      </c>
      <c r="J16" s="19">
        <v>13012174.846591234</v>
      </c>
      <c r="K16" s="19">
        <v>3588371.4953389997</v>
      </c>
      <c r="L16" s="19">
        <v>8389563.9427518807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W16" s="19"/>
    </row>
    <row r="17" spans="1:23" x14ac:dyDescent="0.25">
      <c r="A17" s="16">
        <f ca="1">A16+1</f>
        <v>6</v>
      </c>
      <c r="B17" s="15"/>
      <c r="C17" s="17" t="s">
        <v>29</v>
      </c>
      <c r="E17" s="19">
        <v>434535123.08606613</v>
      </c>
      <c r="F17" s="19"/>
      <c r="G17" s="19">
        <v>304383540.92716998</v>
      </c>
      <c r="H17" s="19">
        <v>88444666.035886839</v>
      </c>
      <c r="I17" s="19">
        <v>13505384.730862012</v>
      </c>
      <c r="J17" s="19">
        <v>13826317.966484332</v>
      </c>
      <c r="K17" s="19">
        <v>2175329.2926611654</v>
      </c>
      <c r="L17" s="19">
        <v>4788873.709284802</v>
      </c>
      <c r="M17" s="19">
        <v>1369461.9637169461</v>
      </c>
      <c r="N17" s="19">
        <v>6041548.46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W17" s="19"/>
    </row>
    <row r="18" spans="1:23" x14ac:dyDescent="0.25">
      <c r="A18" s="16">
        <f ca="1">A17+1</f>
        <v>7</v>
      </c>
      <c r="B18" s="15"/>
      <c r="C18" s="17" t="s">
        <v>30</v>
      </c>
      <c r="E18" s="19">
        <v>7009594.2300000004</v>
      </c>
      <c r="F18" s="19"/>
      <c r="G18" s="19">
        <v>6572761.1729409071</v>
      </c>
      <c r="H18" s="19">
        <v>318759.0350356354</v>
      </c>
      <c r="I18" s="19">
        <v>8225.9483356933233</v>
      </c>
      <c r="J18" s="19">
        <v>-153798.83315156089</v>
      </c>
      <c r="K18" s="19">
        <v>2146.5551063117568</v>
      </c>
      <c r="L18" s="19">
        <v>12526.252774165609</v>
      </c>
      <c r="M18" s="19">
        <v>10.430826341981751</v>
      </c>
      <c r="N18" s="19">
        <v>248963.66813250817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W18" s="19"/>
    </row>
    <row r="19" spans="1:23" s="25" customFormat="1" ht="13.8" thickBot="1" x14ac:dyDescent="0.3">
      <c r="A19" s="16">
        <f ca="1">A18+1</f>
        <v>8</v>
      </c>
      <c r="C19" s="22" t="s">
        <v>31</v>
      </c>
      <c r="D19" s="22"/>
      <c r="E19" s="22">
        <f ca="1">SUM(E16:E18)</f>
        <v>815784351.18716443</v>
      </c>
      <c r="F19" s="22"/>
      <c r="G19" s="22">
        <f ca="1">SUM(G16:G18)</f>
        <v>552414461.01648569</v>
      </c>
      <c r="H19" s="22">
        <f t="shared" ref="H19:U19" ca="1" si="1">SUM(H16:H18)</f>
        <v>177003574.0116668</v>
      </c>
      <c r="I19" s="22">
        <f t="shared" ca="1" si="1"/>
        <v>33064826.408494696</v>
      </c>
      <c r="J19" s="22">
        <f t="shared" ca="1" si="1"/>
        <v>26684693.979924005</v>
      </c>
      <c r="K19" s="22">
        <f t="shared" ca="1" si="1"/>
        <v>5765847.3431064766</v>
      </c>
      <c r="L19" s="22">
        <f t="shared" ca="1" si="1"/>
        <v>13190963.904810848</v>
      </c>
      <c r="M19" s="22">
        <f t="shared" ca="1" si="1"/>
        <v>1369472.394543288</v>
      </c>
      <c r="N19" s="22">
        <f t="shared" ca="1" si="1"/>
        <v>6290512.1281325081</v>
      </c>
      <c r="O19" s="22">
        <f t="shared" ca="1" si="1"/>
        <v>0</v>
      </c>
      <c r="P19" s="22">
        <f t="shared" ca="1" si="1"/>
        <v>0</v>
      </c>
      <c r="Q19" s="22">
        <f t="shared" ca="1" si="1"/>
        <v>0</v>
      </c>
      <c r="R19" s="22">
        <f t="shared" ca="1" si="1"/>
        <v>0</v>
      </c>
      <c r="S19" s="22">
        <f t="shared" ca="1" si="1"/>
        <v>0</v>
      </c>
      <c r="T19" s="22">
        <f t="shared" ca="1" si="1"/>
        <v>0</v>
      </c>
      <c r="U19" s="22">
        <f t="shared" ca="1" si="1"/>
        <v>0</v>
      </c>
      <c r="W19" s="19"/>
    </row>
    <row r="20" spans="1:23" ht="13.8" thickTop="1" x14ac:dyDescent="0.25">
      <c r="A20" s="16"/>
      <c r="B20" s="15"/>
      <c r="E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W20" s="19"/>
    </row>
    <row r="21" spans="1:23" x14ac:dyDescent="0.25">
      <c r="A21" s="16"/>
      <c r="C21" s="23" t="s">
        <v>32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W21" s="19"/>
    </row>
    <row r="22" spans="1:23" x14ac:dyDescent="0.25">
      <c r="A22" s="16">
        <v>9</v>
      </c>
      <c r="B22" s="15"/>
      <c r="C22" s="17" t="s">
        <v>33</v>
      </c>
      <c r="E22" s="19">
        <v>499478222.99317354</v>
      </c>
      <c r="F22" s="19"/>
      <c r="G22" s="19">
        <v>326539315.41913754</v>
      </c>
      <c r="H22" s="19">
        <v>118097400.53685288</v>
      </c>
      <c r="I22" s="19">
        <v>23274645.44253806</v>
      </c>
      <c r="J22" s="19">
        <v>16161159.021456581</v>
      </c>
      <c r="K22" s="19">
        <v>4088703.5331244245</v>
      </c>
      <c r="L22" s="19">
        <v>9632371.7391822208</v>
      </c>
      <c r="M22" s="19">
        <v>722115.56604982528</v>
      </c>
      <c r="N22" s="19">
        <v>962511.73483198404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W22" s="19"/>
    </row>
    <row r="23" spans="1:23" x14ac:dyDescent="0.25">
      <c r="A23" s="16">
        <v>10</v>
      </c>
      <c r="B23" s="15"/>
      <c r="C23" s="27" t="s">
        <v>34</v>
      </c>
      <c r="E23" s="19">
        <v>121950123.07886522</v>
      </c>
      <c r="F23" s="19"/>
      <c r="G23" s="19">
        <v>78347868.598112047</v>
      </c>
      <c r="H23" s="19">
        <v>31775752.036545176</v>
      </c>
      <c r="I23" s="19">
        <v>3559893.7360494458</v>
      </c>
      <c r="J23" s="19">
        <v>3397989.3814789108</v>
      </c>
      <c r="K23" s="19">
        <v>414376.82057958894</v>
      </c>
      <c r="L23" s="19">
        <v>1789910.560469097</v>
      </c>
      <c r="M23" s="19">
        <v>624797.08631437074</v>
      </c>
      <c r="N23" s="19">
        <v>2039534.8593165777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W23" s="19"/>
    </row>
    <row r="24" spans="1:23" x14ac:dyDescent="0.25">
      <c r="A24" s="16">
        <v>11</v>
      </c>
      <c r="B24" s="15"/>
      <c r="C24" s="17" t="s">
        <v>35</v>
      </c>
      <c r="E24" s="19">
        <v>34356123.47781001</v>
      </c>
      <c r="F24" s="19"/>
      <c r="G24" s="19">
        <v>23164085.246585157</v>
      </c>
      <c r="H24" s="19">
        <v>7509712.1824267684</v>
      </c>
      <c r="I24" s="19">
        <v>1392386.0254859088</v>
      </c>
      <c r="J24" s="19">
        <v>1142948.8094607498</v>
      </c>
      <c r="K24" s="19">
        <v>240422.04847261953</v>
      </c>
      <c r="L24" s="19">
        <v>559045.53637356602</v>
      </c>
      <c r="M24" s="19">
        <v>72049.904210199165</v>
      </c>
      <c r="N24" s="19">
        <v>275473.72479504225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W24" s="19"/>
    </row>
    <row r="25" spans="1:23" x14ac:dyDescent="0.25">
      <c r="A25" s="16">
        <v>12</v>
      </c>
      <c r="B25" s="15"/>
      <c r="C25" s="17" t="s">
        <v>36</v>
      </c>
      <c r="E25" s="19">
        <v>37987932.277359597</v>
      </c>
      <c r="F25" s="19"/>
      <c r="G25" s="19">
        <f ca="1">(G13/$E13)*$E25</f>
        <v>24459101.281709924</v>
      </c>
      <c r="H25" s="19">
        <f t="shared" ref="H25:U25" ca="1" si="2">(H13/$E13)*$E25</f>
        <v>10104863.178817196</v>
      </c>
      <c r="I25" s="19">
        <f t="shared" ca="1" si="2"/>
        <v>1210540.722798133</v>
      </c>
      <c r="J25" s="19">
        <f t="shared" ca="1" si="2"/>
        <v>1160141.3325359537</v>
      </c>
      <c r="K25" s="19">
        <f t="shared" ca="1" si="2"/>
        <v>137166.60168320386</v>
      </c>
      <c r="L25" s="19">
        <f t="shared" ca="1" si="2"/>
        <v>606855.68825460889</v>
      </c>
      <c r="M25" s="19">
        <f t="shared" ca="1" si="2"/>
        <v>225779.98904477386</v>
      </c>
      <c r="N25" s="19">
        <f t="shared" ca="1" si="2"/>
        <v>83483.482515804208</v>
      </c>
      <c r="O25" s="19">
        <f t="shared" ca="1" si="2"/>
        <v>0</v>
      </c>
      <c r="P25" s="19">
        <f t="shared" ca="1" si="2"/>
        <v>0</v>
      </c>
      <c r="Q25" s="19">
        <f t="shared" ca="1" si="2"/>
        <v>0</v>
      </c>
      <c r="R25" s="19">
        <f t="shared" ca="1" si="2"/>
        <v>0</v>
      </c>
      <c r="S25" s="19">
        <f t="shared" ca="1" si="2"/>
        <v>0</v>
      </c>
      <c r="T25" s="19">
        <f t="shared" ca="1" si="2"/>
        <v>0</v>
      </c>
      <c r="U25" s="19">
        <f t="shared" ca="1" si="2"/>
        <v>0</v>
      </c>
      <c r="V25" s="19"/>
      <c r="W25" s="19"/>
    </row>
    <row r="26" spans="1:23" s="25" customFormat="1" ht="13.8" thickBot="1" x14ac:dyDescent="0.3">
      <c r="A26" s="16">
        <v>13</v>
      </c>
      <c r="C26" s="21" t="s">
        <v>37</v>
      </c>
      <c r="D26" s="28"/>
      <c r="E26" s="28">
        <f ca="1">SUM(E22:E25)</f>
        <v>693772401.8272084</v>
      </c>
      <c r="F26" s="28"/>
      <c r="G26" s="28">
        <f t="shared" ref="G26:U26" ca="1" si="3">SUM(G22:G25)</f>
        <v>452510370.54554462</v>
      </c>
      <c r="H26" s="28">
        <f t="shared" ca="1" si="3"/>
        <v>167487727.93464202</v>
      </c>
      <c r="I26" s="28">
        <f t="shared" ca="1" si="3"/>
        <v>29437465.926871549</v>
      </c>
      <c r="J26" s="28">
        <f t="shared" ca="1" si="3"/>
        <v>21862238.544932194</v>
      </c>
      <c r="K26" s="28">
        <f t="shared" ca="1" si="3"/>
        <v>4880669.0038598375</v>
      </c>
      <c r="L26" s="28">
        <f t="shared" ca="1" si="3"/>
        <v>12588183.524279494</v>
      </c>
      <c r="M26" s="28">
        <f t="shared" ca="1" si="3"/>
        <v>1644742.545619169</v>
      </c>
      <c r="N26" s="28">
        <f t="shared" ca="1" si="3"/>
        <v>3361003.8014594079</v>
      </c>
      <c r="O26" s="28">
        <f t="shared" ca="1" si="3"/>
        <v>0</v>
      </c>
      <c r="P26" s="28">
        <f t="shared" ca="1" si="3"/>
        <v>0</v>
      </c>
      <c r="Q26" s="28">
        <f t="shared" ca="1" si="3"/>
        <v>0</v>
      </c>
      <c r="R26" s="28">
        <f t="shared" ca="1" si="3"/>
        <v>0</v>
      </c>
      <c r="S26" s="28">
        <f t="shared" ca="1" si="3"/>
        <v>0</v>
      </c>
      <c r="T26" s="28">
        <f t="shared" ca="1" si="3"/>
        <v>0</v>
      </c>
      <c r="U26" s="28">
        <f t="shared" ca="1" si="3"/>
        <v>0</v>
      </c>
      <c r="W26" s="19"/>
    </row>
    <row r="27" spans="1:23" ht="13.8" thickTop="1" x14ac:dyDescent="0.25">
      <c r="A27" s="16"/>
      <c r="E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W27" s="19"/>
    </row>
    <row r="28" spans="1:23" x14ac:dyDescent="0.25">
      <c r="A28" s="29">
        <v>14</v>
      </c>
      <c r="B28" s="7"/>
      <c r="C28" s="17" t="s">
        <v>38</v>
      </c>
      <c r="D28" s="30"/>
      <c r="E28" s="27">
        <f ca="1">E19-E26</f>
        <v>122011949.35995603</v>
      </c>
      <c r="F28" s="27"/>
      <c r="G28" s="27">
        <f ca="1">G19-G26</f>
        <v>99904090.470941067</v>
      </c>
      <c r="H28" s="27">
        <f t="shared" ref="H28:U28" ca="1" si="4">H19-H26</f>
        <v>9515846.0770247877</v>
      </c>
      <c r="I28" s="27">
        <f t="shared" ca="1" si="4"/>
        <v>3627360.4816231467</v>
      </c>
      <c r="J28" s="27">
        <f t="shared" ca="1" si="4"/>
        <v>4822455.4349918105</v>
      </c>
      <c r="K28" s="27">
        <f t="shared" ca="1" si="4"/>
        <v>885178.33924663905</v>
      </c>
      <c r="L28" s="27">
        <f t="shared" ca="1" si="4"/>
        <v>602780.38053135388</v>
      </c>
      <c r="M28" s="27">
        <f t="shared" ca="1" si="4"/>
        <v>-275270.15107588097</v>
      </c>
      <c r="N28" s="27">
        <f t="shared" ca="1" si="4"/>
        <v>2929508.3266731002</v>
      </c>
      <c r="O28" s="27">
        <f t="shared" ca="1" si="4"/>
        <v>0</v>
      </c>
      <c r="P28" s="27">
        <f t="shared" ca="1" si="4"/>
        <v>0</v>
      </c>
      <c r="Q28" s="27">
        <f t="shared" ca="1" si="4"/>
        <v>0</v>
      </c>
      <c r="R28" s="27">
        <f t="shared" ca="1" si="4"/>
        <v>0</v>
      </c>
      <c r="S28" s="27">
        <f t="shared" ca="1" si="4"/>
        <v>0</v>
      </c>
      <c r="T28" s="27">
        <f t="shared" ca="1" si="4"/>
        <v>0</v>
      </c>
      <c r="U28" s="27">
        <f t="shared" ca="1" si="4"/>
        <v>0</v>
      </c>
      <c r="W28" s="19"/>
    </row>
    <row r="29" spans="1:23" ht="13.8" thickBot="1" x14ac:dyDescent="0.3">
      <c r="A29" s="16">
        <v>15</v>
      </c>
      <c r="B29" s="7"/>
      <c r="C29" s="31" t="s">
        <v>39</v>
      </c>
      <c r="D29" s="32"/>
      <c r="E29" s="33">
        <f ca="1">IF(E13=0, 0, E28/E13)</f>
        <v>6.9297660358578789E-2</v>
      </c>
      <c r="F29" s="34"/>
      <c r="G29" s="33">
        <f t="shared" ref="G29:U29" ca="1" si="5">IF(G13=0, 0, G28/G13)</f>
        <v>8.812611732802203E-2</v>
      </c>
      <c r="H29" s="33">
        <f ca="1">IF(H13=0, 0, H28/H13)</f>
        <v>2.0317900652272316E-2</v>
      </c>
      <c r="I29" s="33">
        <f t="shared" ca="1" si="5"/>
        <v>6.4650691569879418E-2</v>
      </c>
      <c r="J29" s="33">
        <f t="shared" ca="1" si="5"/>
        <v>8.9684870342735479E-2</v>
      </c>
      <c r="K29" s="33">
        <f t="shared" ca="1" si="5"/>
        <v>0.1392336666790826</v>
      </c>
      <c r="L29" s="33">
        <f t="shared" ca="1" si="5"/>
        <v>2.143065982459344E-2</v>
      </c>
      <c r="M29" s="33">
        <f t="shared" ca="1" si="5"/>
        <v>-2.6304832153882962E-2</v>
      </c>
      <c r="N29" s="33">
        <f t="shared" ca="1" si="5"/>
        <v>0.75710487181417052</v>
      </c>
      <c r="O29" s="35">
        <f t="shared" ca="1" si="5"/>
        <v>0</v>
      </c>
      <c r="P29" s="35">
        <f ca="1">IF(P13=0, 0, P28/P13)</f>
        <v>0</v>
      </c>
      <c r="Q29" s="35">
        <f t="shared" ca="1" si="5"/>
        <v>0</v>
      </c>
      <c r="R29" s="35">
        <f t="shared" ca="1" si="5"/>
        <v>0</v>
      </c>
      <c r="S29" s="35">
        <f t="shared" ca="1" si="5"/>
        <v>0</v>
      </c>
      <c r="T29" s="35">
        <f t="shared" ca="1" si="5"/>
        <v>0</v>
      </c>
      <c r="U29" s="35">
        <f t="shared" ca="1" si="5"/>
        <v>0</v>
      </c>
      <c r="W29" s="19"/>
    </row>
    <row r="30" spans="1:23" ht="13.8" thickTop="1" x14ac:dyDescent="0.25">
      <c r="A30" s="16"/>
      <c r="B30" s="7"/>
      <c r="C30" s="36"/>
      <c r="D30" s="37"/>
      <c r="E30" s="38"/>
      <c r="F30" s="39"/>
      <c r="G30" s="38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W30" s="19"/>
    </row>
    <row r="31" spans="1:23" x14ac:dyDescent="0.25">
      <c r="A31" s="16"/>
      <c r="B31" s="7"/>
      <c r="C31" s="41" t="s">
        <v>40</v>
      </c>
      <c r="D31" s="37"/>
      <c r="E31" s="38"/>
      <c r="F31" s="39"/>
      <c r="G31" s="42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W31" s="19"/>
    </row>
    <row r="32" spans="1:23" x14ac:dyDescent="0.25">
      <c r="A32" s="29">
        <v>16</v>
      </c>
      <c r="B32" s="7"/>
      <c r="C32" s="17" t="s">
        <v>41</v>
      </c>
      <c r="D32" s="30"/>
      <c r="E32" s="43">
        <v>7.7399999999999997E-2</v>
      </c>
      <c r="F32" s="43"/>
      <c r="G32" s="43">
        <v>7.7399999999999997E-2</v>
      </c>
      <c r="H32" s="43">
        <v>7.7399999999999997E-2</v>
      </c>
      <c r="I32" s="43">
        <v>7.7399999999999997E-2</v>
      </c>
      <c r="J32" s="43">
        <v>7.7399999999999997E-2</v>
      </c>
      <c r="K32" s="43">
        <v>7.7399999999999997E-2</v>
      </c>
      <c r="L32" s="43">
        <v>7.7399999999999997E-2</v>
      </c>
      <c r="M32" s="43">
        <v>7.7399999999999997E-2</v>
      </c>
      <c r="N32" s="43">
        <v>7.7399999999999997E-2</v>
      </c>
      <c r="O32" s="40">
        <v>7.7399999999999997E-2</v>
      </c>
      <c r="P32" s="40">
        <v>7.7399999999999997E-2</v>
      </c>
      <c r="Q32" s="40">
        <v>7.7399999999999997E-2</v>
      </c>
      <c r="R32" s="40">
        <v>7.7399999999999997E-2</v>
      </c>
      <c r="S32" s="40">
        <v>7.7399999999999997E-2</v>
      </c>
      <c r="T32" s="40">
        <v>7.7399999999999997E-2</v>
      </c>
      <c r="U32" s="40">
        <v>7.7399999999999997E-2</v>
      </c>
      <c r="W32" s="19"/>
    </row>
    <row r="33" spans="1:23" x14ac:dyDescent="0.25">
      <c r="A33" s="16">
        <v>17</v>
      </c>
      <c r="B33" s="7"/>
      <c r="C33" s="17" t="s">
        <v>42</v>
      </c>
      <c r="D33" s="30"/>
      <c r="E33" s="27">
        <f ca="1">E32*E13</f>
        <v>136277687.17723382</v>
      </c>
      <c r="F33" s="27"/>
      <c r="G33" s="27">
        <f t="shared" ref="G33:U33" ca="1" si="6">G32*G13</f>
        <v>87744437.595823377</v>
      </c>
      <c r="H33" s="27">
        <f t="shared" ca="1" si="6"/>
        <v>36250127.361428298</v>
      </c>
      <c r="I33" s="27">
        <f t="shared" ca="1" si="6"/>
        <v>4342686.7441033805</v>
      </c>
      <c r="J33" s="27">
        <f t="shared" ca="1" si="6"/>
        <v>4161884.264781124</v>
      </c>
      <c r="K33" s="27">
        <f t="shared" ca="1" si="6"/>
        <v>492070.66862358723</v>
      </c>
      <c r="L33" s="27">
        <f t="shared" ca="1" si="6"/>
        <v>2177030.5643872954</v>
      </c>
      <c r="M33" s="27">
        <f t="shared" ca="1" si="6"/>
        <v>809961.81875002524</v>
      </c>
      <c r="N33" s="27">
        <f t="shared" ca="1" si="6"/>
        <v>299488.15933673148</v>
      </c>
      <c r="O33" s="27">
        <f t="shared" ca="1" si="6"/>
        <v>0</v>
      </c>
      <c r="P33" s="27">
        <f ca="1">P32*P13</f>
        <v>0</v>
      </c>
      <c r="Q33" s="27">
        <f t="shared" ca="1" si="6"/>
        <v>0</v>
      </c>
      <c r="R33" s="27">
        <f t="shared" ca="1" si="6"/>
        <v>0</v>
      </c>
      <c r="S33" s="27">
        <f t="shared" ca="1" si="6"/>
        <v>0</v>
      </c>
      <c r="T33" s="27">
        <f t="shared" ca="1" si="6"/>
        <v>0</v>
      </c>
      <c r="U33" s="27">
        <f t="shared" ca="1" si="6"/>
        <v>0</v>
      </c>
      <c r="W33" s="19"/>
    </row>
    <row r="34" spans="1:23" x14ac:dyDescent="0.25">
      <c r="A34" s="16">
        <v>18</v>
      </c>
      <c r="B34" s="7"/>
      <c r="C34" s="17" t="s">
        <v>43</v>
      </c>
      <c r="D34" s="30"/>
      <c r="E34" s="19">
        <f ca="1">E28-E33</f>
        <v>-14265737.817277789</v>
      </c>
      <c r="F34" s="19"/>
      <c r="G34" s="19">
        <f ca="1">G28-G33</f>
        <v>12159652.875117689</v>
      </c>
      <c r="H34" s="19">
        <f t="shared" ref="H34:U34" ca="1" si="7">H28-H33</f>
        <v>-26734281.28440351</v>
      </c>
      <c r="I34" s="19">
        <f t="shared" ca="1" si="7"/>
        <v>-715326.2624802338</v>
      </c>
      <c r="J34" s="19">
        <f t="shared" ca="1" si="7"/>
        <v>660571.17021068651</v>
      </c>
      <c r="K34" s="19">
        <f t="shared" ca="1" si="7"/>
        <v>393107.67062305182</v>
      </c>
      <c r="L34" s="19">
        <f t="shared" ca="1" si="7"/>
        <v>-1574250.1838559415</v>
      </c>
      <c r="M34" s="19">
        <f t="shared" ca="1" si="7"/>
        <v>-1085231.9698259062</v>
      </c>
      <c r="N34" s="19">
        <f t="shared" ca="1" si="7"/>
        <v>2630020.1673363689</v>
      </c>
      <c r="O34" s="19">
        <f t="shared" ca="1" si="7"/>
        <v>0</v>
      </c>
      <c r="P34" s="19">
        <f ca="1">P28-P33</f>
        <v>0</v>
      </c>
      <c r="Q34" s="19">
        <f t="shared" ca="1" si="7"/>
        <v>0</v>
      </c>
      <c r="R34" s="19">
        <f t="shared" ca="1" si="7"/>
        <v>0</v>
      </c>
      <c r="S34" s="19">
        <f t="shared" ca="1" si="7"/>
        <v>0</v>
      </c>
      <c r="T34" s="19">
        <f t="shared" ca="1" si="7"/>
        <v>0</v>
      </c>
      <c r="U34" s="19">
        <f t="shared" ca="1" si="7"/>
        <v>0</v>
      </c>
      <c r="W34" s="19"/>
    </row>
    <row r="35" spans="1:23" x14ac:dyDescent="0.25">
      <c r="A35" s="16">
        <v>19</v>
      </c>
      <c r="B35" s="7"/>
      <c r="C35" s="17" t="s">
        <v>44</v>
      </c>
      <c r="D35" s="30"/>
      <c r="E35" s="44">
        <v>0.62044999999999995</v>
      </c>
      <c r="F35" s="27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>
        <v>0.62044999999999995</v>
      </c>
      <c r="R35" s="45">
        <v>0.62044999999999995</v>
      </c>
      <c r="S35" s="45">
        <v>0.62044999999999995</v>
      </c>
      <c r="T35" s="45">
        <v>0.62044999999999995</v>
      </c>
      <c r="U35" s="45">
        <v>0.62044999999999995</v>
      </c>
      <c r="W35" s="19"/>
    </row>
    <row r="36" spans="1:23" x14ac:dyDescent="0.25">
      <c r="A36" s="16">
        <v>20</v>
      </c>
      <c r="B36" s="7"/>
      <c r="C36" s="46" t="s">
        <v>45</v>
      </c>
      <c r="D36" s="47"/>
      <c r="E36" s="48">
        <f ca="1">SUM(G36:P36)</f>
        <v>-22992567.760777805</v>
      </c>
      <c r="F36" s="48"/>
      <c r="G36" s="48">
        <f ca="1">G19-G38</f>
        <v>6467541.9272319078</v>
      </c>
      <c r="H36" s="48">
        <f t="shared" ref="H36:U36" ca="1" si="8">H19-H38</f>
        <v>-28981736.315742791</v>
      </c>
      <c r="I36" s="48">
        <f t="shared" ca="1" si="8"/>
        <v>-989396.46217545867</v>
      </c>
      <c r="J36" s="48">
        <f t="shared" ca="1" si="8"/>
        <v>392929.61091884598</v>
      </c>
      <c r="K36" s="48">
        <f t="shared" ca="1" si="8"/>
        <v>360730.01127531193</v>
      </c>
      <c r="L36" s="48">
        <f t="shared" ca="1" si="8"/>
        <v>-1707179.849112561</v>
      </c>
      <c r="M36" s="48">
        <f t="shared" ca="1" si="8"/>
        <v>-1133808.7811083829</v>
      </c>
      <c r="N36" s="48">
        <f t="shared" ca="1" si="8"/>
        <v>2598352.0979353264</v>
      </c>
      <c r="O36" s="48">
        <f t="shared" ca="1" si="8"/>
        <v>0</v>
      </c>
      <c r="P36" s="48">
        <f t="shared" ca="1" si="8"/>
        <v>0</v>
      </c>
      <c r="Q36" s="48">
        <f t="shared" ca="1" si="8"/>
        <v>0</v>
      </c>
      <c r="R36" s="48">
        <f t="shared" ca="1" si="8"/>
        <v>0</v>
      </c>
      <c r="S36" s="48">
        <f t="shared" ca="1" si="8"/>
        <v>0</v>
      </c>
      <c r="T36" s="48">
        <f t="shared" ca="1" si="8"/>
        <v>0</v>
      </c>
      <c r="U36" s="48">
        <f t="shared" ca="1" si="8"/>
        <v>0</v>
      </c>
      <c r="V36" s="39"/>
      <c r="W36" s="19"/>
    </row>
    <row r="37" spans="1:23" x14ac:dyDescent="0.25">
      <c r="A37" s="16"/>
      <c r="B37" s="7"/>
      <c r="C37" s="17"/>
      <c r="D37" s="30"/>
      <c r="E37" s="49"/>
      <c r="F37" s="27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27"/>
      <c r="R37" s="27"/>
      <c r="S37" s="27"/>
      <c r="T37" s="27"/>
      <c r="U37" s="27"/>
      <c r="W37" s="19"/>
    </row>
    <row r="38" spans="1:23" x14ac:dyDescent="0.25">
      <c r="A38" s="16">
        <v>21</v>
      </c>
      <c r="B38" s="7"/>
      <c r="C38" s="17" t="s">
        <v>46</v>
      </c>
      <c r="D38" s="30"/>
      <c r="E38" s="18">
        <f ca="1">SUM(G38:P38)</f>
        <v>838776918.94794226</v>
      </c>
      <c r="F38" s="18"/>
      <c r="G38" s="18">
        <f ca="1">SUM(G48,G33)</f>
        <v>545946919.08925378</v>
      </c>
      <c r="H38" s="18">
        <f t="shared" ref="H38:U38" ca="1" si="9">SUM(H48,H33)</f>
        <v>205985310.3274096</v>
      </c>
      <c r="I38" s="18">
        <f t="shared" ca="1" si="9"/>
        <v>34054222.870670155</v>
      </c>
      <c r="J38" s="18">
        <f t="shared" ca="1" si="9"/>
        <v>26291764.369005159</v>
      </c>
      <c r="K38" s="18">
        <f t="shared" ca="1" si="9"/>
        <v>5405117.3318311647</v>
      </c>
      <c r="L38" s="18">
        <f ca="1">SUM(L48,L33)</f>
        <v>14898143.753923409</v>
      </c>
      <c r="M38" s="18">
        <f t="shared" ca="1" si="9"/>
        <v>2503281.1756516709</v>
      </c>
      <c r="N38" s="18">
        <f t="shared" ca="1" si="9"/>
        <v>3692160.0301971817</v>
      </c>
      <c r="O38" s="18">
        <f t="shared" ca="1" si="9"/>
        <v>0</v>
      </c>
      <c r="P38" s="18">
        <f t="shared" ca="1" si="9"/>
        <v>0</v>
      </c>
      <c r="Q38" s="18">
        <f t="shared" ca="1" si="9"/>
        <v>0</v>
      </c>
      <c r="R38" s="18">
        <f t="shared" ca="1" si="9"/>
        <v>0</v>
      </c>
      <c r="S38" s="18">
        <f t="shared" ca="1" si="9"/>
        <v>0</v>
      </c>
      <c r="T38" s="18">
        <f t="shared" ca="1" si="9"/>
        <v>0</v>
      </c>
      <c r="U38" s="18">
        <f t="shared" ca="1" si="9"/>
        <v>0</v>
      </c>
      <c r="V38" s="18"/>
      <c r="W38" s="19"/>
    </row>
    <row r="39" spans="1:23" x14ac:dyDescent="0.25">
      <c r="A39" s="16">
        <v>22</v>
      </c>
      <c r="B39" s="7"/>
      <c r="C39" s="17" t="s">
        <v>47</v>
      </c>
      <c r="D39" s="30"/>
      <c r="E39" s="19">
        <f ca="1">SUM(G39:U39)</f>
        <v>7009594.2300000023</v>
      </c>
      <c r="F39" s="19"/>
      <c r="G39" s="19">
        <f ca="1">G18</f>
        <v>6572761.1729409071</v>
      </c>
      <c r="H39" s="19">
        <f t="shared" ref="H39:U39" ca="1" si="10">H18</f>
        <v>318759.0350356354</v>
      </c>
      <c r="I39" s="19">
        <f t="shared" ca="1" si="10"/>
        <v>8225.9483356933233</v>
      </c>
      <c r="J39" s="19">
        <f t="shared" ca="1" si="10"/>
        <v>-153798.83315156089</v>
      </c>
      <c r="K39" s="19">
        <f t="shared" ca="1" si="10"/>
        <v>2146.5551063117568</v>
      </c>
      <c r="L39" s="19">
        <f t="shared" ca="1" si="10"/>
        <v>12526.252774165609</v>
      </c>
      <c r="M39" s="19">
        <f t="shared" ca="1" si="10"/>
        <v>10.430826341981751</v>
      </c>
      <c r="N39" s="19">
        <f t="shared" ca="1" si="10"/>
        <v>248963.66813250817</v>
      </c>
      <c r="O39" s="19">
        <f t="shared" ca="1" si="10"/>
        <v>0</v>
      </c>
      <c r="P39" s="19">
        <f t="shared" ca="1" si="10"/>
        <v>0</v>
      </c>
      <c r="Q39" s="19">
        <f t="shared" ca="1" si="10"/>
        <v>0</v>
      </c>
      <c r="R39" s="19">
        <f t="shared" ca="1" si="10"/>
        <v>0</v>
      </c>
      <c r="S39" s="19">
        <f t="shared" ca="1" si="10"/>
        <v>0</v>
      </c>
      <c r="T39" s="19">
        <f t="shared" ca="1" si="10"/>
        <v>0</v>
      </c>
      <c r="U39" s="19">
        <f t="shared" ca="1" si="10"/>
        <v>0</v>
      </c>
      <c r="V39" s="19"/>
      <c r="W39" s="19"/>
    </row>
    <row r="40" spans="1:23" x14ac:dyDescent="0.25">
      <c r="A40" s="16">
        <v>23</v>
      </c>
      <c r="B40" s="7"/>
      <c r="C40" s="17" t="s">
        <v>48</v>
      </c>
      <c r="D40" s="30"/>
      <c r="E40" s="19">
        <f ca="1">SUM(G40:P40)</f>
        <v>831767324.71794212</v>
      </c>
      <c r="F40" s="19"/>
      <c r="G40" s="19">
        <f ca="1">G38-G39</f>
        <v>539374157.91631293</v>
      </c>
      <c r="H40" s="19">
        <f t="shared" ref="H40:U40" ca="1" si="11">H38-H39</f>
        <v>205666551.29237396</v>
      </c>
      <c r="I40" s="19">
        <f t="shared" ca="1" si="11"/>
        <v>34045996.922334462</v>
      </c>
      <c r="J40" s="19">
        <f t="shared" ca="1" si="11"/>
        <v>26445563.202156719</v>
      </c>
      <c r="K40" s="19">
        <f t="shared" ca="1" si="11"/>
        <v>5402970.7767248526</v>
      </c>
      <c r="L40" s="19">
        <f ca="1">L38-L39</f>
        <v>14885617.501149243</v>
      </c>
      <c r="M40" s="19">
        <f t="shared" ca="1" si="11"/>
        <v>2503270.7448253287</v>
      </c>
      <c r="N40" s="19">
        <f t="shared" ca="1" si="11"/>
        <v>3443196.3620646736</v>
      </c>
      <c r="O40" s="19">
        <f t="shared" ca="1" si="11"/>
        <v>0</v>
      </c>
      <c r="P40" s="19">
        <f t="shared" ca="1" si="11"/>
        <v>0</v>
      </c>
      <c r="Q40" s="19">
        <f t="shared" ca="1" si="11"/>
        <v>0</v>
      </c>
      <c r="R40" s="19">
        <f t="shared" ca="1" si="11"/>
        <v>0</v>
      </c>
      <c r="S40" s="19">
        <f t="shared" ca="1" si="11"/>
        <v>0</v>
      </c>
      <c r="T40" s="19">
        <f t="shared" ca="1" si="11"/>
        <v>0</v>
      </c>
      <c r="U40" s="19">
        <f t="shared" ca="1" si="11"/>
        <v>0</v>
      </c>
      <c r="W40" s="19"/>
    </row>
    <row r="41" spans="1:23" x14ac:dyDescent="0.25">
      <c r="A41" s="16">
        <v>24</v>
      </c>
      <c r="B41" s="7"/>
      <c r="C41" s="17" t="s">
        <v>49</v>
      </c>
      <c r="D41" s="30"/>
      <c r="E41" s="43">
        <f ca="1">IF(SUM(E16:E17)=0,0,(E40/SUM(E16:E17))-1)</f>
        <v>2.8428888961967713E-2</v>
      </c>
      <c r="F41" s="43"/>
      <c r="G41" s="43">
        <f ca="1">IF(SUM(G16:G17)=0,0,(G40/SUM(G16:G17))-1)</f>
        <v>-1.1848750157940846E-2</v>
      </c>
      <c r="H41" s="43">
        <f t="shared" ref="H41:U41" ca="1" si="12">IF(SUM(H16:H17)=0,0,(H40/SUM(H16:H17))-1)</f>
        <v>0.16403071378587919</v>
      </c>
      <c r="I41" s="43">
        <f t="shared" ca="1" si="12"/>
        <v>2.9930375428892431E-2</v>
      </c>
      <c r="J41" s="43">
        <f t="shared" ca="1" si="12"/>
        <v>-1.4640524475629801E-2</v>
      </c>
      <c r="K41" s="43">
        <f t="shared" ca="1" si="12"/>
        <v>-6.2586526355833727E-2</v>
      </c>
      <c r="L41" s="43">
        <f t="shared" ca="1" si="12"/>
        <v>0.1295434173753307</v>
      </c>
      <c r="M41" s="43">
        <f t="shared" ca="1" si="12"/>
        <v>0.82792279825796555</v>
      </c>
      <c r="N41" s="43">
        <f t="shared" ca="1" si="12"/>
        <v>-0.43008048601092019</v>
      </c>
      <c r="O41" s="43">
        <f t="shared" ca="1" si="12"/>
        <v>0</v>
      </c>
      <c r="P41" s="43">
        <f t="shared" ca="1" si="12"/>
        <v>0</v>
      </c>
      <c r="Q41" s="43">
        <f t="shared" ca="1" si="12"/>
        <v>0</v>
      </c>
      <c r="R41" s="43">
        <f t="shared" ca="1" si="12"/>
        <v>0</v>
      </c>
      <c r="S41" s="43">
        <f t="shared" ca="1" si="12"/>
        <v>0</v>
      </c>
      <c r="T41" s="43">
        <f t="shared" ca="1" si="12"/>
        <v>0</v>
      </c>
      <c r="U41" s="43">
        <f t="shared" ca="1" si="12"/>
        <v>0</v>
      </c>
      <c r="W41" s="19"/>
    </row>
    <row r="42" spans="1:23" x14ac:dyDescent="0.25">
      <c r="A42" s="16"/>
      <c r="B42" s="7"/>
      <c r="C42" s="17"/>
      <c r="D42" s="30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W42" s="19"/>
    </row>
    <row r="43" spans="1:23" x14ac:dyDescent="0.25">
      <c r="A43" s="16"/>
      <c r="C43" s="23" t="s">
        <v>50</v>
      </c>
      <c r="E43" s="49"/>
      <c r="F43" s="27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27"/>
      <c r="R43" s="27"/>
      <c r="S43" s="27"/>
      <c r="T43" s="27"/>
      <c r="U43" s="27"/>
      <c r="W43" s="19"/>
    </row>
    <row r="44" spans="1:23" x14ac:dyDescent="0.25">
      <c r="A44" s="16">
        <v>25</v>
      </c>
      <c r="B44" s="15"/>
      <c r="C44" s="17" t="s">
        <v>33</v>
      </c>
      <c r="E44" s="27">
        <v>499642389.94297355</v>
      </c>
      <c r="F44" s="27"/>
      <c r="G44" s="27">
        <v>326668341.65573931</v>
      </c>
      <c r="H44" s="27">
        <v>118122208.48870245</v>
      </c>
      <c r="I44" s="27">
        <v>23276546.824720081</v>
      </c>
      <c r="J44" s="27">
        <v>16166172.259558348</v>
      </c>
      <c r="K44" s="27">
        <v>4088933.7396526304</v>
      </c>
      <c r="L44" s="27">
        <v>9632878.5268186256</v>
      </c>
      <c r="M44" s="27">
        <v>722260.49081374065</v>
      </c>
      <c r="N44" s="27">
        <v>965047.95696836337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W44" s="19"/>
    </row>
    <row r="45" spans="1:23" x14ac:dyDescent="0.25">
      <c r="A45" s="16">
        <v>26</v>
      </c>
      <c r="B45" s="15"/>
      <c r="C45" s="27" t="s">
        <v>34</v>
      </c>
      <c r="E45" s="19">
        <v>121950123.07886522</v>
      </c>
      <c r="F45" s="19"/>
      <c r="G45" s="19">
        <v>78347868.598112047</v>
      </c>
      <c r="H45" s="19">
        <v>31775752.036545176</v>
      </c>
      <c r="I45" s="19">
        <v>3559893.7360494458</v>
      </c>
      <c r="J45" s="19">
        <v>3397989.3814789108</v>
      </c>
      <c r="K45" s="19">
        <v>414376.82057958894</v>
      </c>
      <c r="L45" s="19">
        <v>1789910.560469097</v>
      </c>
      <c r="M45" s="19">
        <v>624797.08631437074</v>
      </c>
      <c r="N45" s="19">
        <v>2039534.8593165777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W45" s="19"/>
    </row>
    <row r="46" spans="1:23" x14ac:dyDescent="0.25">
      <c r="A46" s="16">
        <v>27</v>
      </c>
      <c r="B46" s="15"/>
      <c r="C46" s="17" t="s">
        <v>35</v>
      </c>
      <c r="E46" s="19">
        <v>35237244.745350011</v>
      </c>
      <c r="F46" s="19"/>
      <c r="G46" s="19">
        <v>23781293.838367831</v>
      </c>
      <c r="H46" s="19">
        <v>7689054.3623896465</v>
      </c>
      <c r="I46" s="19">
        <v>1419771.3416098612</v>
      </c>
      <c r="J46" s="19">
        <v>1170984.8925407976</v>
      </c>
      <c r="K46" s="19">
        <v>244833.03575957092</v>
      </c>
      <c r="L46" s="19">
        <v>568756.0942747239</v>
      </c>
      <c r="M46" s="19">
        <v>74826.807611582204</v>
      </c>
      <c r="N46" s="19">
        <v>287724.37279599835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W46" s="19"/>
    </row>
    <row r="47" spans="1:23" x14ac:dyDescent="0.25">
      <c r="A47" s="16">
        <v>28</v>
      </c>
      <c r="B47" s="15"/>
      <c r="C47" s="17" t="s">
        <v>36</v>
      </c>
      <c r="E47" s="19">
        <v>45669474.003519595</v>
      </c>
      <c r="F47" s="19"/>
      <c r="G47" s="19">
        <v>29404977.401211288</v>
      </c>
      <c r="H47" s="19">
        <v>12148168.078344019</v>
      </c>
      <c r="I47" s="19">
        <v>1455324.2241873816</v>
      </c>
      <c r="J47" s="19">
        <v>1394733.5706459768</v>
      </c>
      <c r="K47" s="19">
        <v>164903.06721578736</v>
      </c>
      <c r="L47" s="19">
        <v>729568.00797366782</v>
      </c>
      <c r="M47" s="19">
        <v>271434.97216195229</v>
      </c>
      <c r="N47" s="19">
        <v>100364.68177951081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W47" s="19"/>
    </row>
    <row r="48" spans="1:23" s="25" customFormat="1" ht="13.8" thickBot="1" x14ac:dyDescent="0.3">
      <c r="A48" s="16">
        <v>29</v>
      </c>
      <c r="C48" s="21" t="s">
        <v>51</v>
      </c>
      <c r="D48" s="28"/>
      <c r="E48" s="28">
        <f ca="1">SUM(E44:E47)</f>
        <v>702499231.77070832</v>
      </c>
      <c r="F48" s="28"/>
      <c r="G48" s="28">
        <f t="shared" ref="G48:U48" ca="1" si="13">SUM(G44:G47)</f>
        <v>458202481.49343044</v>
      </c>
      <c r="H48" s="28">
        <f t="shared" ca="1" si="13"/>
        <v>169735182.9659813</v>
      </c>
      <c r="I48" s="28">
        <f t="shared" ca="1" si="13"/>
        <v>29711536.126566771</v>
      </c>
      <c r="J48" s="28">
        <f t="shared" ca="1" si="13"/>
        <v>22129880.104224034</v>
      </c>
      <c r="K48" s="28">
        <f t="shared" ca="1" si="13"/>
        <v>4913046.6632075775</v>
      </c>
      <c r="L48" s="28">
        <f t="shared" ca="1" si="13"/>
        <v>12721113.189536113</v>
      </c>
      <c r="M48" s="28">
        <f t="shared" ca="1" si="13"/>
        <v>1693319.3569016457</v>
      </c>
      <c r="N48" s="28">
        <f t="shared" ca="1" si="13"/>
        <v>3392671.8708604504</v>
      </c>
      <c r="O48" s="28">
        <f t="shared" ca="1" si="13"/>
        <v>0</v>
      </c>
      <c r="P48" s="28">
        <f ca="1">SUM(P44:P47)</f>
        <v>0</v>
      </c>
      <c r="Q48" s="28">
        <f t="shared" ca="1" si="13"/>
        <v>0</v>
      </c>
      <c r="R48" s="28">
        <f t="shared" ca="1" si="13"/>
        <v>0</v>
      </c>
      <c r="S48" s="28">
        <f t="shared" ca="1" si="13"/>
        <v>0</v>
      </c>
      <c r="T48" s="28">
        <f t="shared" ca="1" si="13"/>
        <v>0</v>
      </c>
      <c r="U48" s="28">
        <f t="shared" ca="1" si="13"/>
        <v>0</v>
      </c>
      <c r="W48" s="19"/>
    </row>
    <row r="49" spans="1:23" s="52" customFormat="1" ht="13.8" thickTop="1" x14ac:dyDescent="0.25">
      <c r="A49" s="16"/>
      <c r="B49" s="7"/>
      <c r="C49" s="17"/>
      <c r="D49" s="30"/>
      <c r="E49" s="27"/>
      <c r="F49" s="27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27"/>
      <c r="R49" s="27"/>
      <c r="S49" s="27"/>
      <c r="T49" s="27"/>
      <c r="U49" s="27"/>
      <c r="W49" s="53"/>
    </row>
    <row r="50" spans="1:23" s="55" customFormat="1" x14ac:dyDescent="0.25">
      <c r="A50" s="54">
        <v>30</v>
      </c>
      <c r="C50" s="56" t="s">
        <v>52</v>
      </c>
      <c r="D50" s="57"/>
      <c r="E50" s="57">
        <f ca="1">SUM(G50:U50)</f>
        <v>831767430.42993581</v>
      </c>
      <c r="F50" s="57"/>
      <c r="G50" s="57">
        <v>560594539.0880518</v>
      </c>
      <c r="H50" s="57">
        <v>183113441.39074433</v>
      </c>
      <c r="I50" s="57">
        <v>33711018.274579495</v>
      </c>
      <c r="J50" s="57">
        <v>27508488.796591237</v>
      </c>
      <c r="K50" s="57">
        <v>5816442.6253389996</v>
      </c>
      <c r="L50" s="57">
        <v>13526597.05275188</v>
      </c>
      <c r="M50" s="57">
        <v>1455354.7418779605</v>
      </c>
      <c r="N50" s="57">
        <v>6041548.46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W50" s="53"/>
    </row>
    <row r="51" spans="1:23" s="55" customFormat="1" x14ac:dyDescent="0.25">
      <c r="A51" s="54">
        <v>31</v>
      </c>
      <c r="C51" s="58" t="s">
        <v>53</v>
      </c>
      <c r="D51" s="59"/>
      <c r="E51" s="19">
        <f ca="1">SUM(G51:U51)</f>
        <v>7009594.2300000023</v>
      </c>
      <c r="F51" s="60"/>
      <c r="G51" s="60">
        <f ca="1">G39</f>
        <v>6572761.1729409071</v>
      </c>
      <c r="H51" s="60">
        <f t="shared" ref="H51:U51" ca="1" si="14">H39</f>
        <v>318759.0350356354</v>
      </c>
      <c r="I51" s="60">
        <f t="shared" ca="1" si="14"/>
        <v>8225.9483356933233</v>
      </c>
      <c r="J51" s="60">
        <f t="shared" ca="1" si="14"/>
        <v>-153798.83315156089</v>
      </c>
      <c r="K51" s="60">
        <f t="shared" ca="1" si="14"/>
        <v>2146.5551063117568</v>
      </c>
      <c r="L51" s="60">
        <f t="shared" ca="1" si="14"/>
        <v>12526.252774165609</v>
      </c>
      <c r="M51" s="60">
        <f t="shared" ca="1" si="14"/>
        <v>10.430826341981751</v>
      </c>
      <c r="N51" s="60">
        <f t="shared" ca="1" si="14"/>
        <v>248963.66813250817</v>
      </c>
      <c r="O51" s="60">
        <f t="shared" ca="1" si="14"/>
        <v>0</v>
      </c>
      <c r="P51" s="60">
        <f t="shared" ca="1" si="14"/>
        <v>0</v>
      </c>
      <c r="Q51" s="60">
        <f t="shared" ca="1" si="14"/>
        <v>0</v>
      </c>
      <c r="R51" s="60">
        <f t="shared" ca="1" si="14"/>
        <v>0</v>
      </c>
      <c r="S51" s="60">
        <f t="shared" ca="1" si="14"/>
        <v>0</v>
      </c>
      <c r="T51" s="60">
        <f t="shared" ca="1" si="14"/>
        <v>0</v>
      </c>
      <c r="U51" s="60">
        <f t="shared" ca="1" si="14"/>
        <v>0</v>
      </c>
      <c r="W51" s="53"/>
    </row>
    <row r="52" spans="1:23" s="55" customFormat="1" ht="13.8" thickBot="1" x14ac:dyDescent="0.3">
      <c r="A52" s="54">
        <v>32</v>
      </c>
      <c r="C52" s="61" t="s">
        <v>54</v>
      </c>
      <c r="D52" s="28"/>
      <c r="E52" s="28">
        <f ca="1">SUM(G52:U52)</f>
        <v>838777024.65993559</v>
      </c>
      <c r="F52" s="28"/>
      <c r="G52" s="28">
        <f ca="1">G51+G50</f>
        <v>567167300.26099265</v>
      </c>
      <c r="H52" s="28">
        <f t="shared" ref="H52:U52" ca="1" si="15">H51+H50</f>
        <v>183432200.42577997</v>
      </c>
      <c r="I52" s="28">
        <f t="shared" ca="1" si="15"/>
        <v>33719244.222915187</v>
      </c>
      <c r="J52" s="28">
        <f t="shared" ca="1" si="15"/>
        <v>27354689.963439677</v>
      </c>
      <c r="K52" s="28">
        <f t="shared" ca="1" si="15"/>
        <v>5818589.1804453116</v>
      </c>
      <c r="L52" s="28">
        <f t="shared" ca="1" si="15"/>
        <v>13539123.305526046</v>
      </c>
      <c r="M52" s="28">
        <f t="shared" ca="1" si="15"/>
        <v>1455365.1727043025</v>
      </c>
      <c r="N52" s="28">
        <f t="shared" ca="1" si="15"/>
        <v>6290512.1281325081</v>
      </c>
      <c r="O52" s="28">
        <f t="shared" ca="1" si="15"/>
        <v>0</v>
      </c>
      <c r="P52" s="28">
        <f t="shared" ca="1" si="15"/>
        <v>0</v>
      </c>
      <c r="Q52" s="28">
        <f t="shared" ca="1" si="15"/>
        <v>0</v>
      </c>
      <c r="R52" s="28">
        <f t="shared" ca="1" si="15"/>
        <v>0</v>
      </c>
      <c r="S52" s="28">
        <f t="shared" ca="1" si="15"/>
        <v>0</v>
      </c>
      <c r="T52" s="28">
        <f t="shared" ca="1" si="15"/>
        <v>0</v>
      </c>
      <c r="U52" s="28">
        <f t="shared" ca="1" si="15"/>
        <v>0</v>
      </c>
      <c r="W52" s="53"/>
    </row>
    <row r="53" spans="1:23" s="55" customFormat="1" ht="13.8" thickTop="1" x14ac:dyDescent="0.25">
      <c r="A53" s="54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W53" s="53"/>
    </row>
    <row r="54" spans="1:23" s="55" customFormat="1" x14ac:dyDescent="0.25">
      <c r="A54" s="54">
        <v>33</v>
      </c>
      <c r="C54" s="62" t="s">
        <v>55</v>
      </c>
      <c r="D54" s="63"/>
      <c r="E54" s="63">
        <f ca="1">SUM(G54:U54)</f>
        <v>22992673.472771332</v>
      </c>
      <c r="F54" s="63"/>
      <c r="G54" s="63">
        <f ca="1">+G52-G19</f>
        <v>14752839.244506955</v>
      </c>
      <c r="H54" s="63">
        <f t="shared" ref="H54:U54" ca="1" si="16">+H52-H19</f>
        <v>6428626.4141131639</v>
      </c>
      <c r="I54" s="63">
        <f t="shared" ca="1" si="16"/>
        <v>654417.81442049146</v>
      </c>
      <c r="J54" s="63">
        <f t="shared" ca="1" si="16"/>
        <v>669995.98351567239</v>
      </c>
      <c r="K54" s="63">
        <f t="shared" ca="1" si="16"/>
        <v>52741.837338835001</v>
      </c>
      <c r="L54" s="63">
        <f t="shared" ca="1" si="16"/>
        <v>348159.40071519837</v>
      </c>
      <c r="M54" s="63">
        <f t="shared" ca="1" si="16"/>
        <v>85892.77816101443</v>
      </c>
      <c r="N54" s="63">
        <f t="shared" ca="1" si="16"/>
        <v>0</v>
      </c>
      <c r="O54" s="63">
        <f ca="1">+O52-O19</f>
        <v>0</v>
      </c>
      <c r="P54" s="63">
        <f ca="1">+P52-P19</f>
        <v>0</v>
      </c>
      <c r="Q54" s="63">
        <f t="shared" ca="1" si="16"/>
        <v>0</v>
      </c>
      <c r="R54" s="63">
        <f t="shared" ca="1" si="16"/>
        <v>0</v>
      </c>
      <c r="S54" s="63">
        <f t="shared" ca="1" si="16"/>
        <v>0</v>
      </c>
      <c r="T54" s="63">
        <f t="shared" ca="1" si="16"/>
        <v>0</v>
      </c>
      <c r="U54" s="63">
        <f t="shared" ca="1" si="16"/>
        <v>0</v>
      </c>
      <c r="W54" s="53"/>
    </row>
    <row r="55" spans="1:23" s="55" customFormat="1" x14ac:dyDescent="0.25">
      <c r="A55" s="54"/>
      <c r="C55" s="58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W55" s="53"/>
    </row>
    <row r="56" spans="1:23" s="55" customFormat="1" ht="13.8" thickBot="1" x14ac:dyDescent="0.3">
      <c r="A56" s="54">
        <v>34</v>
      </c>
      <c r="C56" s="64" t="s">
        <v>56</v>
      </c>
      <c r="D56" s="65"/>
      <c r="E56" s="65">
        <f ca="1">+E54+E19</f>
        <v>838777024.65993571</v>
      </c>
      <c r="F56" s="65"/>
      <c r="G56" s="65">
        <f ca="1">+G54+G19</f>
        <v>567167300.26099265</v>
      </c>
      <c r="H56" s="65">
        <f t="shared" ref="H56:U56" ca="1" si="17">+H54+H19</f>
        <v>183432200.42577997</v>
      </c>
      <c r="I56" s="65">
        <f t="shared" ca="1" si="17"/>
        <v>33719244.222915187</v>
      </c>
      <c r="J56" s="65">
        <f t="shared" ca="1" si="17"/>
        <v>27354689.963439677</v>
      </c>
      <c r="K56" s="65">
        <f t="shared" ca="1" si="17"/>
        <v>5818589.1804453116</v>
      </c>
      <c r="L56" s="65">
        <f t="shared" ca="1" si="17"/>
        <v>13539123.305526046</v>
      </c>
      <c r="M56" s="65">
        <f t="shared" ca="1" si="17"/>
        <v>1455365.1727043025</v>
      </c>
      <c r="N56" s="65">
        <f t="shared" ca="1" si="17"/>
        <v>6290512.1281325081</v>
      </c>
      <c r="O56" s="65">
        <f t="shared" ca="1" si="17"/>
        <v>0</v>
      </c>
      <c r="P56" s="65">
        <f t="shared" ca="1" si="17"/>
        <v>0</v>
      </c>
      <c r="Q56" s="65">
        <f t="shared" ca="1" si="17"/>
        <v>0</v>
      </c>
      <c r="R56" s="65">
        <f t="shared" ca="1" si="17"/>
        <v>0</v>
      </c>
      <c r="S56" s="65">
        <f t="shared" ca="1" si="17"/>
        <v>0</v>
      </c>
      <c r="T56" s="65">
        <f t="shared" ca="1" si="17"/>
        <v>0</v>
      </c>
      <c r="U56" s="65">
        <f t="shared" ca="1" si="17"/>
        <v>0</v>
      </c>
      <c r="W56" s="53"/>
    </row>
    <row r="57" spans="1:23" s="55" customFormat="1" ht="13.8" thickTop="1" x14ac:dyDescent="0.25">
      <c r="A57" s="54"/>
      <c r="C57" s="58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W57" s="53"/>
    </row>
    <row r="58" spans="1:23" s="55" customFormat="1" x14ac:dyDescent="0.25">
      <c r="A58" s="54">
        <v>35</v>
      </c>
      <c r="C58" s="17" t="s">
        <v>57</v>
      </c>
      <c r="D58" s="30"/>
      <c r="E58" s="66">
        <f ca="1">IF(E40=0,0,SUM(E16,E17)/E40)</f>
        <v>0.97235697162235291</v>
      </c>
      <c r="F58" s="66"/>
      <c r="G58" s="66">
        <f ca="1">IF(G40=0,0,SUM(G16,G17)/G40)</f>
        <v>1.0119908264649109</v>
      </c>
      <c r="H58" s="66">
        <f t="shared" ref="H58:U58" ca="1" si="18">IF(H40=0,0,SUM(H16,H17)/H40)</f>
        <v>0.85908386106721568</v>
      </c>
      <c r="I58" s="66">
        <f t="shared" ca="1" si="18"/>
        <v>0.97093941868019129</v>
      </c>
      <c r="J58" s="66">
        <f t="shared" ca="1" si="18"/>
        <v>1.0148580541815349</v>
      </c>
      <c r="K58" s="66">
        <f ca="1">IF(K40=0,0,SUM(K16,K17)/K40)</f>
        <v>1.0667651235185798</v>
      </c>
      <c r="L58" s="66">
        <f ca="1">IF(L40=0,0,SUM(L16,L17)/L40)</f>
        <v>0.88531346791755472</v>
      </c>
      <c r="M58" s="66">
        <f ca="1">IF(M40=0,0,SUM(M16,M17)/M40)</f>
        <v>0.54706905617294843</v>
      </c>
      <c r="N58" s="66">
        <f t="shared" ca="1" si="18"/>
        <v>1.7546337253845303</v>
      </c>
      <c r="O58" s="66">
        <f t="shared" ca="1" si="18"/>
        <v>0</v>
      </c>
      <c r="P58" s="66">
        <f ca="1">IF(P40=0,0,SUM(P16,P17)/P40)</f>
        <v>0</v>
      </c>
      <c r="Q58" s="66">
        <f t="shared" ca="1" si="18"/>
        <v>0</v>
      </c>
      <c r="R58" s="66">
        <f t="shared" ca="1" si="18"/>
        <v>0</v>
      </c>
      <c r="S58" s="66">
        <f t="shared" ca="1" si="18"/>
        <v>0</v>
      </c>
      <c r="T58" s="66">
        <f t="shared" ca="1" si="18"/>
        <v>0</v>
      </c>
      <c r="U58" s="66">
        <f t="shared" ca="1" si="18"/>
        <v>0</v>
      </c>
      <c r="W58" s="53"/>
    </row>
    <row r="59" spans="1:23" s="55" customFormat="1" x14ac:dyDescent="0.25">
      <c r="A59" s="54">
        <v>36</v>
      </c>
      <c r="C59" s="67" t="s">
        <v>58</v>
      </c>
      <c r="D59" s="68"/>
      <c r="E59" s="69">
        <f ca="1">+E58/$E$58</f>
        <v>1</v>
      </c>
      <c r="F59" s="69"/>
      <c r="G59" s="69">
        <f ca="1">+G58/$E$58</f>
        <v>1.0407606013010118</v>
      </c>
      <c r="H59" s="69">
        <f t="shared" ref="H59:U59" ca="1" si="19">+H58/$E$58</f>
        <v>0.88350666076251405</v>
      </c>
      <c r="I59" s="69">
        <f t="shared" ca="1" si="19"/>
        <v>0.99854214760264792</v>
      </c>
      <c r="J59" s="69">
        <f t="shared" ca="1" si="19"/>
        <v>1.0437093411160203</v>
      </c>
      <c r="K59" s="69">
        <f t="shared" ca="1" si="19"/>
        <v>1.0970920707635894</v>
      </c>
      <c r="L59" s="69">
        <f ca="1">+L58/$E$58</f>
        <v>0.91048194619351752</v>
      </c>
      <c r="M59" s="69">
        <f t="shared" ca="1" si="19"/>
        <v>0.56262162162541762</v>
      </c>
      <c r="N59" s="69">
        <f t="shared" ca="1" si="19"/>
        <v>1.8045160127324109</v>
      </c>
      <c r="O59" s="69">
        <f t="shared" ca="1" si="19"/>
        <v>0</v>
      </c>
      <c r="P59" s="69">
        <f ca="1">+P58/$E$58</f>
        <v>0</v>
      </c>
      <c r="Q59" s="70">
        <f ca="1">+Q58/$E$58</f>
        <v>0</v>
      </c>
      <c r="R59" s="69">
        <f t="shared" ca="1" si="19"/>
        <v>0</v>
      </c>
      <c r="S59" s="69">
        <f t="shared" ca="1" si="19"/>
        <v>0</v>
      </c>
      <c r="T59" s="69">
        <f t="shared" ca="1" si="19"/>
        <v>0</v>
      </c>
      <c r="U59" s="69">
        <f t="shared" ca="1" si="19"/>
        <v>0</v>
      </c>
      <c r="W59" s="53"/>
    </row>
    <row r="60" spans="1:23" s="55" customFormat="1" ht="13.8" thickBot="1" x14ac:dyDescent="0.3">
      <c r="A60" s="54">
        <v>37</v>
      </c>
      <c r="C60" s="31" t="s">
        <v>59</v>
      </c>
      <c r="D60" s="32"/>
      <c r="E60" s="71">
        <f ca="1">IF(E40=0,0,E50/E40)</f>
        <v>1.0000001270932273</v>
      </c>
      <c r="F60" s="72"/>
      <c r="G60" s="71">
        <f ca="1">IF(G40=0,0,G50/G40)</f>
        <v>1.0393425989367318</v>
      </c>
      <c r="H60" s="71">
        <f t="shared" ref="H60:N60" ca="1" si="20">IF(H40=0,0,H50/H40)</f>
        <v>0.89034138142585806</v>
      </c>
      <c r="I60" s="71">
        <f t="shared" ca="1" si="20"/>
        <v>0.99016099753168874</v>
      </c>
      <c r="J60" s="71">
        <f t="shared" ca="1" si="20"/>
        <v>1.0401929649336352</v>
      </c>
      <c r="K60" s="71">
        <f t="shared" ca="1" si="20"/>
        <v>1.0765267601289494</v>
      </c>
      <c r="L60" s="71">
        <f ca="1">IF(L40=0,0,L50/L40)</f>
        <v>0.90870244729233174</v>
      </c>
      <c r="M60" s="71">
        <f t="shared" ca="1" si="20"/>
        <v>0.58138127683009022</v>
      </c>
      <c r="N60" s="71">
        <f t="shared" ca="1" si="20"/>
        <v>1.7546337253845303</v>
      </c>
      <c r="O60" s="71">
        <f t="shared" ref="O60:U60" ca="1" si="21">IF(O38=0,0,O52/O38)</f>
        <v>0</v>
      </c>
      <c r="P60" s="71">
        <f ca="1">IF(P38=0,0,P52/P38)</f>
        <v>0</v>
      </c>
      <c r="Q60" s="71">
        <f t="shared" ca="1" si="21"/>
        <v>0</v>
      </c>
      <c r="R60" s="71">
        <f t="shared" ca="1" si="21"/>
        <v>0</v>
      </c>
      <c r="S60" s="71">
        <f t="shared" ca="1" si="21"/>
        <v>0</v>
      </c>
      <c r="T60" s="71">
        <f t="shared" ca="1" si="21"/>
        <v>0</v>
      </c>
      <c r="U60" s="71">
        <f t="shared" ca="1" si="21"/>
        <v>0</v>
      </c>
      <c r="W60" s="53"/>
    </row>
    <row r="61" spans="1:23" ht="13.8" thickTop="1" x14ac:dyDescent="0.25">
      <c r="E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W61" s="19"/>
    </row>
    <row r="62" spans="1:23" s="55" customFormat="1" x14ac:dyDescent="0.25">
      <c r="A62" s="16"/>
      <c r="C62" s="58"/>
      <c r="D62" s="59"/>
      <c r="E62" s="73"/>
      <c r="F62" s="59"/>
      <c r="G62" s="60"/>
      <c r="H62" s="60"/>
      <c r="I62" s="60"/>
      <c r="J62" s="60"/>
      <c r="K62" s="60"/>
      <c r="L62" s="60"/>
      <c r="M62" s="60"/>
      <c r="N62" s="73"/>
      <c r="O62" s="73"/>
      <c r="P62" s="73"/>
      <c r="Q62" s="59"/>
      <c r="R62" s="59"/>
      <c r="S62" s="59"/>
      <c r="T62" s="59"/>
      <c r="U62" s="59"/>
    </row>
    <row r="63" spans="1:23" s="76" customFormat="1" ht="15.6" x14ac:dyDescent="0.25">
      <c r="A63" s="74" t="str">
        <f ca="1">A1</f>
        <v>Puget Sound Energy - 2017 Gas Cost of Service Study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</row>
    <row r="64" spans="1:23" s="76" customFormat="1" ht="15.6" x14ac:dyDescent="0.25">
      <c r="A64" s="74" t="str">
        <f ca="1">A2</f>
        <v>Proposed Test Year With Gas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</row>
    <row r="65" spans="1:21" ht="15" customHeight="1" x14ac:dyDescent="0.25">
      <c r="A65" s="77" t="s">
        <v>60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ht="17.399999999999999" x14ac:dyDescent="0.25">
      <c r="A66" s="78"/>
    </row>
    <row r="67" spans="1:21" ht="39.6" x14ac:dyDescent="0.25">
      <c r="B67" s="79"/>
      <c r="C67" s="79"/>
      <c r="D67" s="79"/>
      <c r="E67" s="80" t="s">
        <v>61</v>
      </c>
      <c r="F67" s="80"/>
      <c r="G67" s="81" t="s">
        <v>75</v>
      </c>
      <c r="H67" s="81" t="s">
        <v>76</v>
      </c>
      <c r="I67" s="81" t="s">
        <v>77</v>
      </c>
      <c r="J67" s="81" t="s">
        <v>78</v>
      </c>
      <c r="K67" s="79" t="s">
        <v>79</v>
      </c>
      <c r="L67" s="79" t="s">
        <v>80</v>
      </c>
      <c r="M67" s="81" t="s">
        <v>81</v>
      </c>
      <c r="N67" s="81" t="s">
        <v>82</v>
      </c>
      <c r="O67" s="81" t="s">
        <v>83</v>
      </c>
      <c r="P67" s="81" t="s">
        <v>83</v>
      </c>
      <c r="Q67" s="81" t="s">
        <v>83</v>
      </c>
      <c r="R67" s="81" t="s">
        <v>83</v>
      </c>
      <c r="S67" s="81" t="s">
        <v>83</v>
      </c>
      <c r="T67" s="81" t="s">
        <v>83</v>
      </c>
      <c r="U67" s="81" t="s">
        <v>83</v>
      </c>
    </row>
    <row r="68" spans="1:21" ht="20.25" customHeight="1" x14ac:dyDescent="0.25"/>
    <row r="69" spans="1:21" x14ac:dyDescent="0.25">
      <c r="B69" s="82" t="s">
        <v>84</v>
      </c>
      <c r="C69" s="83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</row>
    <row r="70" spans="1:21" x14ac:dyDescent="0.25">
      <c r="B70" s="5" t="str">
        <f ca="1">IF(OR((B69="~"),(C70="~")),"~","")</f>
        <v/>
      </c>
      <c r="C70" s="83" t="s">
        <v>85</v>
      </c>
      <c r="E70" s="84">
        <f t="shared" ref="E70:E75" ca="1" si="22">SUM(G70:U70)</f>
        <v>879380.45601312723</v>
      </c>
      <c r="F70" s="84"/>
      <c r="G70" s="84">
        <v>632681.50905947608</v>
      </c>
      <c r="H70" s="84">
        <v>215432.94491080768</v>
      </c>
      <c r="I70" s="84">
        <v>29726.623331244587</v>
      </c>
      <c r="J70" s="84">
        <v>886.99152673337187</v>
      </c>
      <c r="K70" s="84">
        <v>652.38718486556957</v>
      </c>
      <c r="L70" s="84">
        <v>0</v>
      </c>
      <c r="M70" s="84">
        <v>0</v>
      </c>
      <c r="N70" s="84">
        <v>0</v>
      </c>
      <c r="O70" s="84">
        <v>0</v>
      </c>
      <c r="P70" s="84">
        <v>0</v>
      </c>
      <c r="Q70" s="84">
        <v>0</v>
      </c>
      <c r="R70" s="84">
        <v>0</v>
      </c>
      <c r="S70" s="84">
        <v>0</v>
      </c>
      <c r="T70" s="84">
        <v>0</v>
      </c>
      <c r="U70" s="84">
        <v>0</v>
      </c>
    </row>
    <row r="71" spans="1:21" x14ac:dyDescent="0.25">
      <c r="B71" s="5" t="str">
        <f ca="1">IF(OR((B69="~"),(C71="~")),"~","")</f>
        <v/>
      </c>
      <c r="C71" s="83" t="s">
        <v>86</v>
      </c>
      <c r="E71" s="84">
        <f t="shared" ca="1" si="22"/>
        <v>1276469.0796032753</v>
      </c>
      <c r="F71" s="84"/>
      <c r="G71" s="84">
        <v>717605.01938186341</v>
      </c>
      <c r="H71" s="84">
        <v>266509.05365506187</v>
      </c>
      <c r="I71" s="84">
        <v>64767.201465947437</v>
      </c>
      <c r="J71" s="84">
        <v>100611.15429671379</v>
      </c>
      <c r="K71" s="84">
        <v>12166.39391930294</v>
      </c>
      <c r="L71" s="84">
        <v>91386.029222564946</v>
      </c>
      <c r="M71" s="84">
        <v>23424.2276618209</v>
      </c>
      <c r="N71" s="84">
        <v>0</v>
      </c>
      <c r="O71" s="84">
        <v>0</v>
      </c>
      <c r="P71" s="84">
        <v>0</v>
      </c>
      <c r="Q71" s="84">
        <v>0</v>
      </c>
      <c r="R71" s="84">
        <v>0</v>
      </c>
      <c r="S71" s="84">
        <v>0</v>
      </c>
      <c r="T71" s="84">
        <v>0</v>
      </c>
      <c r="U71" s="84">
        <v>0</v>
      </c>
    </row>
    <row r="72" spans="1:21" x14ac:dyDescent="0.25">
      <c r="B72" s="5" t="str">
        <f ca="1">IF(OR((B69="~"),(C72="~")),"~","")</f>
        <v/>
      </c>
      <c r="C72" s="83" t="s">
        <v>87</v>
      </c>
      <c r="E72" s="84">
        <f t="shared" ca="1" si="22"/>
        <v>0</v>
      </c>
      <c r="F72" s="84"/>
      <c r="G72" s="84">
        <v>0</v>
      </c>
      <c r="H72" s="84">
        <v>0</v>
      </c>
      <c r="I72" s="84">
        <v>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0</v>
      </c>
      <c r="Q72" s="84">
        <v>0</v>
      </c>
      <c r="R72" s="84">
        <v>0</v>
      </c>
      <c r="S72" s="84">
        <v>0</v>
      </c>
      <c r="T72" s="84">
        <v>0</v>
      </c>
      <c r="U72" s="84">
        <v>0</v>
      </c>
    </row>
    <row r="73" spans="1:21" x14ac:dyDescent="0.25">
      <c r="B73" s="5" t="str">
        <f ca="1">IF(OR((B69="~"),(C73="~")),"~","")</f>
        <v/>
      </c>
      <c r="C73" s="83" t="s">
        <v>88</v>
      </c>
      <c r="E73" s="84">
        <f t="shared" ca="1" si="22"/>
        <v>0</v>
      </c>
      <c r="F73" s="84"/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0</v>
      </c>
      <c r="Q73" s="84">
        <v>0</v>
      </c>
      <c r="R73" s="84">
        <v>0</v>
      </c>
      <c r="S73" s="84">
        <v>0</v>
      </c>
      <c r="T73" s="84">
        <v>0</v>
      </c>
      <c r="U73" s="84">
        <v>0</v>
      </c>
    </row>
    <row r="74" spans="1:21" x14ac:dyDescent="0.25">
      <c r="B74" s="5" t="str">
        <f ca="1">IF(OR((B69="~"),(C74="~")),"~","")</f>
        <v/>
      </c>
      <c r="C74" s="83" t="s">
        <v>89</v>
      </c>
      <c r="E74" s="84">
        <f t="shared" ca="1" si="22"/>
        <v>0</v>
      </c>
      <c r="F74" s="84"/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84">
        <v>0</v>
      </c>
      <c r="Q74" s="84">
        <v>0</v>
      </c>
      <c r="R74" s="84">
        <v>0</v>
      </c>
      <c r="S74" s="84">
        <v>0</v>
      </c>
      <c r="T74" s="84">
        <v>0</v>
      </c>
      <c r="U74" s="84">
        <v>0</v>
      </c>
    </row>
    <row r="75" spans="1:21" hidden="1" x14ac:dyDescent="0.25">
      <c r="B75" s="5" t="str">
        <f ca="1">IF(OR((B69="~"),(C75="~")),"~","")</f>
        <v>~</v>
      </c>
      <c r="C75" s="83" t="s">
        <v>83</v>
      </c>
      <c r="E75" s="84">
        <f t="shared" ca="1" si="22"/>
        <v>0</v>
      </c>
      <c r="F75" s="84"/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  <c r="P75" s="84">
        <v>0</v>
      </c>
      <c r="Q75" s="84">
        <v>0</v>
      </c>
      <c r="R75" s="84">
        <v>0</v>
      </c>
      <c r="S75" s="84">
        <v>0</v>
      </c>
      <c r="T75" s="84">
        <v>0</v>
      </c>
      <c r="U75" s="84">
        <v>0</v>
      </c>
    </row>
    <row r="76" spans="1:21" x14ac:dyDescent="0.25">
      <c r="B76" s="5" t="str">
        <f ca="1">IF(OR((B69="~"),(C76="~")),"~","")</f>
        <v/>
      </c>
      <c r="C76" s="85" t="str">
        <f ca="1">IF(B69="~","~","Sub-total")</f>
        <v>Sub-total</v>
      </c>
      <c r="D76" s="85"/>
      <c r="E76" s="85">
        <f ca="1">SUM(E70:E75)</f>
        <v>2155849.5356164025</v>
      </c>
      <c r="F76" s="85"/>
      <c r="G76" s="85">
        <f t="shared" ref="G76:U76" ca="1" si="23">SUM(G70:G75)</f>
        <v>1350286.5284413395</v>
      </c>
      <c r="H76" s="85">
        <f t="shared" ca="1" si="23"/>
        <v>481941.99856586952</v>
      </c>
      <c r="I76" s="85">
        <f t="shared" ca="1" si="23"/>
        <v>94493.824797192021</v>
      </c>
      <c r="J76" s="85">
        <f t="shared" ca="1" si="23"/>
        <v>101498.14582344716</v>
      </c>
      <c r="K76" s="85">
        <f t="shared" ca="1" si="23"/>
        <v>12818.781104168509</v>
      </c>
      <c r="L76" s="85">
        <f t="shared" ca="1" si="23"/>
        <v>91386.029222564946</v>
      </c>
      <c r="M76" s="85">
        <f t="shared" ca="1" si="23"/>
        <v>23424.2276618209</v>
      </c>
      <c r="N76" s="85">
        <f t="shared" ca="1" si="23"/>
        <v>0</v>
      </c>
      <c r="O76" s="85">
        <f t="shared" ca="1" si="23"/>
        <v>0</v>
      </c>
      <c r="P76" s="85">
        <f t="shared" ca="1" si="23"/>
        <v>0</v>
      </c>
      <c r="Q76" s="85">
        <f t="shared" ca="1" si="23"/>
        <v>0</v>
      </c>
      <c r="R76" s="85">
        <f t="shared" ca="1" si="23"/>
        <v>0</v>
      </c>
      <c r="S76" s="85">
        <f t="shared" ca="1" si="23"/>
        <v>0</v>
      </c>
      <c r="T76" s="85">
        <f t="shared" ca="1" si="23"/>
        <v>0</v>
      </c>
      <c r="U76" s="85">
        <f t="shared" ca="1" si="23"/>
        <v>0</v>
      </c>
    </row>
    <row r="77" spans="1:21" x14ac:dyDescent="0.25">
      <c r="B77" s="5" t="str">
        <f ca="1">IF(OR((B69="~"),(C77="~")),"~","")</f>
        <v/>
      </c>
      <c r="C77" s="83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</row>
    <row r="78" spans="1:21" x14ac:dyDescent="0.25">
      <c r="B78" s="82" t="s">
        <v>90</v>
      </c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</row>
    <row r="79" spans="1:21" x14ac:dyDescent="0.25">
      <c r="B79" s="5" t="str">
        <f ca="1">IF(OR((B78="~"),(C79="~")),"~","")</f>
        <v/>
      </c>
      <c r="C79" s="83" t="s">
        <v>85</v>
      </c>
      <c r="E79" s="84">
        <f t="shared" ref="E79:E84" ca="1" si="24">SUM(G79:U79)</f>
        <v>33728236.424027994</v>
      </c>
      <c r="F79" s="84"/>
      <c r="G79" s="84">
        <v>23816222.225672934</v>
      </c>
      <c r="H79" s="84">
        <v>7241669.6103271199</v>
      </c>
      <c r="I79" s="84">
        <v>1247982.1871546505</v>
      </c>
      <c r="J79" s="84">
        <v>645915.10497328534</v>
      </c>
      <c r="K79" s="84">
        <v>366974.22152007022</v>
      </c>
      <c r="L79" s="84">
        <v>409473.07437993126</v>
      </c>
      <c r="M79" s="84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</row>
    <row r="80" spans="1:21" x14ac:dyDescent="0.25">
      <c r="B80" s="5" t="str">
        <f ca="1">IF(OR((B78="~"),(C80="~")),"~","")</f>
        <v/>
      </c>
      <c r="C80" s="83" t="s">
        <v>86</v>
      </c>
      <c r="E80" s="84">
        <f t="shared" ca="1" si="24"/>
        <v>5010599.8204218503</v>
      </c>
      <c r="F80" s="84"/>
      <c r="G80" s="84">
        <v>2533857.1198068643</v>
      </c>
      <c r="H80" s="84">
        <v>941090.37138455152</v>
      </c>
      <c r="I80" s="84">
        <v>239264.52794837102</v>
      </c>
      <c r="J80" s="84">
        <v>554189.95590796729</v>
      </c>
      <c r="K80" s="84">
        <v>43760.805187707389</v>
      </c>
      <c r="L80" s="84">
        <v>536136.32865071693</v>
      </c>
      <c r="M80" s="84">
        <v>162300.7115356717</v>
      </c>
      <c r="N80" s="84">
        <v>0</v>
      </c>
      <c r="O80" s="84">
        <v>0</v>
      </c>
      <c r="P80" s="84">
        <v>0</v>
      </c>
      <c r="Q80" s="84">
        <v>0</v>
      </c>
      <c r="R80" s="84">
        <v>0</v>
      </c>
      <c r="S80" s="84">
        <v>0</v>
      </c>
      <c r="T80" s="84">
        <v>0</v>
      </c>
      <c r="U80" s="84">
        <v>0</v>
      </c>
    </row>
    <row r="81" spans="2:21" x14ac:dyDescent="0.25">
      <c r="B81" s="5" t="str">
        <f ca="1">IF(OR((B78="~"),(C81="~")),"~","")</f>
        <v/>
      </c>
      <c r="C81" s="83" t="s">
        <v>87</v>
      </c>
      <c r="E81" s="84">
        <f t="shared" ca="1" si="24"/>
        <v>0</v>
      </c>
      <c r="F81" s="84"/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0</v>
      </c>
      <c r="Q81" s="84">
        <v>0</v>
      </c>
      <c r="R81" s="84">
        <v>0</v>
      </c>
      <c r="S81" s="84">
        <v>0</v>
      </c>
      <c r="T81" s="84">
        <v>0</v>
      </c>
      <c r="U81" s="84">
        <v>0</v>
      </c>
    </row>
    <row r="82" spans="2:21" x14ac:dyDescent="0.25">
      <c r="B82" s="5" t="str">
        <f ca="1">IF(OR((B78="~"),(C82="~")),"~","")</f>
        <v/>
      </c>
      <c r="C82" s="83" t="s">
        <v>88</v>
      </c>
      <c r="E82" s="84">
        <f t="shared" ca="1" si="24"/>
        <v>0</v>
      </c>
      <c r="F82" s="84"/>
      <c r="G82" s="84">
        <v>0</v>
      </c>
      <c r="H82" s="84">
        <v>0</v>
      </c>
      <c r="I82" s="84">
        <v>0</v>
      </c>
      <c r="J82" s="84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0</v>
      </c>
      <c r="Q82" s="84">
        <v>0</v>
      </c>
      <c r="R82" s="84">
        <v>0</v>
      </c>
      <c r="S82" s="84">
        <v>0</v>
      </c>
      <c r="T82" s="84">
        <v>0</v>
      </c>
      <c r="U82" s="84">
        <v>0</v>
      </c>
    </row>
    <row r="83" spans="2:21" x14ac:dyDescent="0.25">
      <c r="B83" s="5" t="str">
        <f ca="1">IF(OR((B78="~"),(C83="~")),"~","")</f>
        <v/>
      </c>
      <c r="C83" s="83" t="s">
        <v>89</v>
      </c>
      <c r="E83" s="84">
        <f t="shared" ca="1" si="24"/>
        <v>0</v>
      </c>
      <c r="F83" s="84"/>
      <c r="G83" s="84">
        <v>0</v>
      </c>
      <c r="H83" s="84">
        <v>0</v>
      </c>
      <c r="I83" s="84">
        <v>0</v>
      </c>
      <c r="J83" s="84">
        <v>0</v>
      </c>
      <c r="K83" s="84">
        <v>0</v>
      </c>
      <c r="L83" s="84">
        <v>0</v>
      </c>
      <c r="M83" s="84">
        <v>0</v>
      </c>
      <c r="N83" s="84">
        <v>0</v>
      </c>
      <c r="O83" s="84">
        <v>0</v>
      </c>
      <c r="P83" s="84">
        <v>0</v>
      </c>
      <c r="Q83" s="84">
        <v>0</v>
      </c>
      <c r="R83" s="84">
        <v>0</v>
      </c>
      <c r="S83" s="84">
        <v>0</v>
      </c>
      <c r="T83" s="84">
        <v>0</v>
      </c>
      <c r="U83" s="84">
        <v>0</v>
      </c>
    </row>
    <row r="84" spans="2:21" hidden="1" x14ac:dyDescent="0.25">
      <c r="B84" s="5" t="str">
        <f ca="1">IF(OR((B78="~"),(C84="~")),"~","")</f>
        <v>~</v>
      </c>
      <c r="C84" s="83" t="s">
        <v>83</v>
      </c>
      <c r="E84" s="84">
        <f t="shared" ca="1" si="24"/>
        <v>0</v>
      </c>
      <c r="F84" s="84"/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0</v>
      </c>
      <c r="N84" s="84">
        <v>0</v>
      </c>
      <c r="O84" s="84">
        <v>0</v>
      </c>
      <c r="P84" s="84">
        <v>0</v>
      </c>
      <c r="Q84" s="84">
        <v>0</v>
      </c>
      <c r="R84" s="84">
        <v>0</v>
      </c>
      <c r="S84" s="84">
        <v>0</v>
      </c>
      <c r="T84" s="84">
        <v>0</v>
      </c>
      <c r="U84" s="84">
        <v>0</v>
      </c>
    </row>
    <row r="85" spans="2:21" x14ac:dyDescent="0.25">
      <c r="B85" s="5" t="str">
        <f ca="1">IF(OR((B78="~"),(C85="~")),"~","")</f>
        <v/>
      </c>
      <c r="C85" s="85" t="str">
        <f ca="1">IF(B78="~","~","Sub-total")</f>
        <v>Sub-total</v>
      </c>
      <c r="D85" s="85"/>
      <c r="E85" s="85">
        <f ca="1">SUM(E79:E84)</f>
        <v>38738836.244449846</v>
      </c>
      <c r="F85" s="85"/>
      <c r="G85" s="85">
        <f t="shared" ref="G85:U85" ca="1" si="25">SUM(G79:G84)</f>
        <v>26350079.345479798</v>
      </c>
      <c r="H85" s="85">
        <f t="shared" ca="1" si="25"/>
        <v>8182759.9817116717</v>
      </c>
      <c r="I85" s="85">
        <f t="shared" ca="1" si="25"/>
        <v>1487246.7151030214</v>
      </c>
      <c r="J85" s="85">
        <f t="shared" ca="1" si="25"/>
        <v>1200105.0608812526</v>
      </c>
      <c r="K85" s="85">
        <f t="shared" ca="1" si="25"/>
        <v>410735.02670777764</v>
      </c>
      <c r="L85" s="85">
        <f t="shared" ca="1" si="25"/>
        <v>945609.40303064813</v>
      </c>
      <c r="M85" s="85">
        <f t="shared" ca="1" si="25"/>
        <v>162300.7115356717</v>
      </c>
      <c r="N85" s="85">
        <f t="shared" ca="1" si="25"/>
        <v>0</v>
      </c>
      <c r="O85" s="85">
        <f t="shared" ca="1" si="25"/>
        <v>0</v>
      </c>
      <c r="P85" s="85">
        <f t="shared" ca="1" si="25"/>
        <v>0</v>
      </c>
      <c r="Q85" s="85">
        <f t="shared" ca="1" si="25"/>
        <v>0</v>
      </c>
      <c r="R85" s="85">
        <f t="shared" ca="1" si="25"/>
        <v>0</v>
      </c>
      <c r="S85" s="85">
        <f t="shared" ca="1" si="25"/>
        <v>0</v>
      </c>
      <c r="T85" s="85">
        <f t="shared" ca="1" si="25"/>
        <v>0</v>
      </c>
      <c r="U85" s="85">
        <f t="shared" ca="1" si="25"/>
        <v>0</v>
      </c>
    </row>
    <row r="86" spans="2:21" x14ac:dyDescent="0.25">
      <c r="B86" s="5" t="str">
        <f ca="1">IF(OR((B78="~"),(C86="~")),"~","")</f>
        <v/>
      </c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</row>
    <row r="87" spans="2:21" x14ac:dyDescent="0.25">
      <c r="B87" s="82" t="s">
        <v>91</v>
      </c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</row>
    <row r="88" spans="2:21" x14ac:dyDescent="0.25">
      <c r="B88" s="5" t="str">
        <f ca="1">IF(OR((B87="~"),(C88="~")),"~","")</f>
        <v/>
      </c>
      <c r="C88" s="83" t="s">
        <v>85</v>
      </c>
      <c r="E88" s="84">
        <f t="shared" ref="E88:E93" ca="1" si="26">SUM(G88:U88)</f>
        <v>0</v>
      </c>
      <c r="F88" s="84"/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  <c r="P88" s="84">
        <v>0</v>
      </c>
      <c r="Q88" s="84">
        <v>0</v>
      </c>
      <c r="R88" s="84">
        <v>0</v>
      </c>
      <c r="S88" s="84">
        <v>0</v>
      </c>
      <c r="T88" s="84">
        <v>0</v>
      </c>
      <c r="U88" s="84">
        <v>0</v>
      </c>
    </row>
    <row r="89" spans="2:21" x14ac:dyDescent="0.25">
      <c r="B89" s="5" t="str">
        <f ca="1">IF(OR((B87="~"),(C89="~")),"~","")</f>
        <v/>
      </c>
      <c r="C89" s="83" t="s">
        <v>86</v>
      </c>
      <c r="E89" s="84">
        <f t="shared" ca="1" si="26"/>
        <v>0</v>
      </c>
      <c r="F89" s="84"/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84">
        <v>0</v>
      </c>
      <c r="Q89" s="84">
        <v>0</v>
      </c>
      <c r="R89" s="84">
        <v>0</v>
      </c>
      <c r="S89" s="84">
        <v>0</v>
      </c>
      <c r="T89" s="84">
        <v>0</v>
      </c>
      <c r="U89" s="84">
        <v>0</v>
      </c>
    </row>
    <row r="90" spans="2:21" x14ac:dyDescent="0.25">
      <c r="B90" s="5" t="str">
        <f ca="1">IF(OR((B87="~"),(C90="~")),"~","")</f>
        <v/>
      </c>
      <c r="C90" s="83" t="s">
        <v>87</v>
      </c>
      <c r="E90" s="84">
        <f t="shared" ca="1" si="26"/>
        <v>0</v>
      </c>
      <c r="F90" s="84"/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0</v>
      </c>
      <c r="Q90" s="84">
        <v>0</v>
      </c>
      <c r="R90" s="84">
        <v>0</v>
      </c>
      <c r="S90" s="84">
        <v>0</v>
      </c>
      <c r="T90" s="84">
        <v>0</v>
      </c>
      <c r="U90" s="84">
        <v>0</v>
      </c>
    </row>
    <row r="91" spans="2:21" x14ac:dyDescent="0.25">
      <c r="B91" s="5" t="str">
        <f ca="1">IF(OR((B87="~"),(C91="~")),"~","")</f>
        <v/>
      </c>
      <c r="C91" s="83" t="s">
        <v>88</v>
      </c>
      <c r="E91" s="84">
        <f t="shared" ca="1" si="26"/>
        <v>0</v>
      </c>
      <c r="F91" s="84"/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84">
        <v>0</v>
      </c>
      <c r="Q91" s="84">
        <v>0</v>
      </c>
      <c r="R91" s="84">
        <v>0</v>
      </c>
      <c r="S91" s="84">
        <v>0</v>
      </c>
      <c r="T91" s="84">
        <v>0</v>
      </c>
      <c r="U91" s="84">
        <v>0</v>
      </c>
    </row>
    <row r="92" spans="2:21" x14ac:dyDescent="0.25">
      <c r="B92" s="5" t="str">
        <f ca="1">IF(OR((B87="~"),(C92="~")),"~","")</f>
        <v/>
      </c>
      <c r="C92" s="83" t="s">
        <v>89</v>
      </c>
      <c r="E92" s="84">
        <f t="shared" ca="1" si="26"/>
        <v>0</v>
      </c>
      <c r="F92" s="84"/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0</v>
      </c>
      <c r="N92" s="84">
        <v>0</v>
      </c>
      <c r="O92" s="84">
        <v>0</v>
      </c>
      <c r="P92" s="84">
        <v>0</v>
      </c>
      <c r="Q92" s="84">
        <v>0</v>
      </c>
      <c r="R92" s="84">
        <v>0</v>
      </c>
      <c r="S92" s="84">
        <v>0</v>
      </c>
      <c r="T92" s="84">
        <v>0</v>
      </c>
      <c r="U92" s="84">
        <v>0</v>
      </c>
    </row>
    <row r="93" spans="2:21" hidden="1" x14ac:dyDescent="0.25">
      <c r="B93" s="5" t="str">
        <f ca="1">IF(OR((B87="~"),(C93="~")),"~","")</f>
        <v>~</v>
      </c>
      <c r="C93" s="83" t="s">
        <v>83</v>
      </c>
      <c r="E93" s="84">
        <f t="shared" ca="1" si="26"/>
        <v>0</v>
      </c>
      <c r="F93" s="84"/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  <c r="P93" s="84">
        <v>0</v>
      </c>
      <c r="Q93" s="84">
        <v>0</v>
      </c>
      <c r="R93" s="84">
        <v>0</v>
      </c>
      <c r="S93" s="84">
        <v>0</v>
      </c>
      <c r="T93" s="84">
        <v>0</v>
      </c>
      <c r="U93" s="84">
        <v>0</v>
      </c>
    </row>
    <row r="94" spans="2:21" x14ac:dyDescent="0.25">
      <c r="B94" s="5" t="str">
        <f ca="1">IF(OR((B87="~"),(C94="~")),"~","")</f>
        <v/>
      </c>
      <c r="C94" s="85" t="str">
        <f ca="1">IF(B87="~","~","Sub-total")</f>
        <v>Sub-total</v>
      </c>
      <c r="D94" s="85"/>
      <c r="E94" s="85">
        <f ca="1">SUM(E88:E93)</f>
        <v>0</v>
      </c>
      <c r="F94" s="85"/>
      <c r="G94" s="85">
        <f t="shared" ref="G94:U94" ca="1" si="27">SUM(G88:G93)</f>
        <v>0</v>
      </c>
      <c r="H94" s="85">
        <f t="shared" ca="1" si="27"/>
        <v>0</v>
      </c>
      <c r="I94" s="85">
        <f t="shared" ca="1" si="27"/>
        <v>0</v>
      </c>
      <c r="J94" s="85">
        <f t="shared" ca="1" si="27"/>
        <v>0</v>
      </c>
      <c r="K94" s="85">
        <f t="shared" ca="1" si="27"/>
        <v>0</v>
      </c>
      <c r="L94" s="85">
        <f t="shared" ca="1" si="27"/>
        <v>0</v>
      </c>
      <c r="M94" s="85">
        <f t="shared" ca="1" si="27"/>
        <v>0</v>
      </c>
      <c r="N94" s="85">
        <f t="shared" ca="1" si="27"/>
        <v>0</v>
      </c>
      <c r="O94" s="85">
        <f t="shared" ca="1" si="27"/>
        <v>0</v>
      </c>
      <c r="P94" s="85">
        <f t="shared" ca="1" si="27"/>
        <v>0</v>
      </c>
      <c r="Q94" s="85">
        <f t="shared" ca="1" si="27"/>
        <v>0</v>
      </c>
      <c r="R94" s="85">
        <f t="shared" ca="1" si="27"/>
        <v>0</v>
      </c>
      <c r="S94" s="85">
        <f t="shared" ca="1" si="27"/>
        <v>0</v>
      </c>
      <c r="T94" s="85">
        <f t="shared" ca="1" si="27"/>
        <v>0</v>
      </c>
      <c r="U94" s="85">
        <f t="shared" ca="1" si="27"/>
        <v>0</v>
      </c>
    </row>
    <row r="95" spans="2:21" x14ac:dyDescent="0.25">
      <c r="B95" s="5" t="str">
        <f ca="1">IF(OR((B87="~"),(C95="~")),"~","")</f>
        <v/>
      </c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</row>
    <row r="96" spans="2:21" x14ac:dyDescent="0.25">
      <c r="B96" s="82" t="s">
        <v>92</v>
      </c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</row>
    <row r="97" spans="2:21" x14ac:dyDescent="0.25">
      <c r="B97" s="5" t="str">
        <f ca="1">IF(OR((B96="~"),(C97="~")),"~","")</f>
        <v/>
      </c>
      <c r="C97" s="83" t="s">
        <v>85</v>
      </c>
      <c r="E97" s="84">
        <f t="shared" ref="E97:E102" ca="1" si="28">SUM(G97:U97)</f>
        <v>673875826.57231712</v>
      </c>
      <c r="F97" s="84"/>
      <c r="G97" s="84">
        <v>474001392.54004061</v>
      </c>
      <c r="H97" s="84">
        <v>161444508.84688079</v>
      </c>
      <c r="I97" s="84">
        <v>24672059.734354537</v>
      </c>
      <c r="J97" s="84">
        <v>9337303.663322363</v>
      </c>
      <c r="K97" s="84">
        <v>564764.20644699503</v>
      </c>
      <c r="L97" s="84">
        <v>1995157.3611615347</v>
      </c>
      <c r="M97" s="84">
        <v>1860640.2201103398</v>
      </c>
      <c r="N97" s="84">
        <v>0</v>
      </c>
      <c r="O97" s="84">
        <v>0</v>
      </c>
      <c r="P97" s="84">
        <v>0</v>
      </c>
      <c r="Q97" s="84">
        <v>0</v>
      </c>
      <c r="R97" s="84">
        <v>0</v>
      </c>
      <c r="S97" s="84">
        <v>0</v>
      </c>
      <c r="T97" s="84">
        <v>0</v>
      </c>
      <c r="U97" s="84">
        <v>0</v>
      </c>
    </row>
    <row r="98" spans="2:21" x14ac:dyDescent="0.25">
      <c r="B98" s="5" t="str">
        <f ca="1">IF(OR((B96="~"),(C98="~")),"~","")</f>
        <v/>
      </c>
      <c r="C98" s="83" t="s">
        <v>86</v>
      </c>
      <c r="E98" s="84">
        <f t="shared" ca="1" si="28"/>
        <v>332288037.32117373</v>
      </c>
      <c r="F98" s="84"/>
      <c r="G98" s="84">
        <v>181649396.07794479</v>
      </c>
      <c r="H98" s="84">
        <v>67465721.046576872</v>
      </c>
      <c r="I98" s="84">
        <v>17152607.645062845</v>
      </c>
      <c r="J98" s="84">
        <v>32338643.384477179</v>
      </c>
      <c r="K98" s="84">
        <v>3137163.4067660216</v>
      </c>
      <c r="L98" s="84">
        <v>23446664.819541104</v>
      </c>
      <c r="M98" s="84">
        <v>7097840.9408049639</v>
      </c>
      <c r="N98" s="84">
        <v>0</v>
      </c>
      <c r="O98" s="84">
        <v>0</v>
      </c>
      <c r="P98" s="84">
        <v>0</v>
      </c>
      <c r="Q98" s="84">
        <v>0</v>
      </c>
      <c r="R98" s="84">
        <v>0</v>
      </c>
      <c r="S98" s="84">
        <v>0</v>
      </c>
      <c r="T98" s="84">
        <v>0</v>
      </c>
      <c r="U98" s="84">
        <v>0</v>
      </c>
    </row>
    <row r="99" spans="2:21" x14ac:dyDescent="0.25">
      <c r="B99" s="5" t="str">
        <f ca="1">IF(OR((B96="~"),(C99="~")),"~","")</f>
        <v/>
      </c>
      <c r="C99" s="83" t="s">
        <v>87</v>
      </c>
      <c r="E99" s="84">
        <f t="shared" ca="1" si="28"/>
        <v>702702098.95677876</v>
      </c>
      <c r="F99" s="84"/>
      <c r="G99" s="84">
        <v>450231013.16327178</v>
      </c>
      <c r="H99" s="84">
        <v>224621167.10119084</v>
      </c>
      <c r="I99" s="84">
        <v>10729832.328339148</v>
      </c>
      <c r="J99" s="84">
        <v>9264034.6828238722</v>
      </c>
      <c r="K99" s="84">
        <v>1889812.7018288577</v>
      </c>
      <c r="L99" s="84">
        <v>1454321.6554625938</v>
      </c>
      <c r="M99" s="84">
        <v>1200365.2955385868</v>
      </c>
      <c r="N99" s="84">
        <v>3311552.0283231745</v>
      </c>
      <c r="O99" s="84">
        <v>0</v>
      </c>
      <c r="P99" s="84">
        <v>0</v>
      </c>
      <c r="Q99" s="84">
        <v>0</v>
      </c>
      <c r="R99" s="84">
        <v>0</v>
      </c>
      <c r="S99" s="84">
        <v>0</v>
      </c>
      <c r="T99" s="84">
        <v>0</v>
      </c>
      <c r="U99" s="84">
        <v>0</v>
      </c>
    </row>
    <row r="100" spans="2:21" x14ac:dyDescent="0.25">
      <c r="B100" s="5" t="str">
        <f ca="1">IF(OR((B96="~"),(C100="~")),"~","")</f>
        <v/>
      </c>
      <c r="C100" s="83" t="s">
        <v>88</v>
      </c>
      <c r="E100" s="84">
        <f t="shared" ca="1" si="28"/>
        <v>0</v>
      </c>
      <c r="F100" s="84"/>
      <c r="G100" s="84">
        <v>0</v>
      </c>
      <c r="H100" s="84">
        <v>0</v>
      </c>
      <c r="I100" s="84">
        <v>0</v>
      </c>
      <c r="J100" s="84">
        <v>0</v>
      </c>
      <c r="K100" s="84">
        <v>0</v>
      </c>
      <c r="L100" s="84">
        <v>0</v>
      </c>
      <c r="M100" s="84">
        <v>0</v>
      </c>
      <c r="N100" s="84">
        <v>0</v>
      </c>
      <c r="O100" s="84">
        <v>0</v>
      </c>
      <c r="P100" s="84">
        <v>0</v>
      </c>
      <c r="Q100" s="84">
        <v>0</v>
      </c>
      <c r="R100" s="84">
        <v>0</v>
      </c>
      <c r="S100" s="84">
        <v>0</v>
      </c>
      <c r="T100" s="84">
        <v>0</v>
      </c>
      <c r="U100" s="84">
        <v>0</v>
      </c>
    </row>
    <row r="101" spans="2:21" x14ac:dyDescent="0.25">
      <c r="B101" s="5" t="str">
        <f ca="1">IF(OR((B96="~"),(C101="~")),"~","")</f>
        <v/>
      </c>
      <c r="C101" s="83" t="s">
        <v>89</v>
      </c>
      <c r="E101" s="84">
        <f t="shared" ca="1" si="28"/>
        <v>0</v>
      </c>
      <c r="F101" s="84"/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  <c r="P101" s="84">
        <v>0</v>
      </c>
      <c r="Q101" s="84">
        <v>0</v>
      </c>
      <c r="R101" s="84">
        <v>0</v>
      </c>
      <c r="S101" s="84">
        <v>0</v>
      </c>
      <c r="T101" s="84">
        <v>0</v>
      </c>
      <c r="U101" s="84">
        <v>0</v>
      </c>
    </row>
    <row r="102" spans="2:21" hidden="1" x14ac:dyDescent="0.25">
      <c r="B102" s="5" t="str">
        <f ca="1">IF(OR((B96="~"),(C102="~")),"~","")</f>
        <v>~</v>
      </c>
      <c r="C102" s="83" t="s">
        <v>83</v>
      </c>
      <c r="E102" s="84">
        <f t="shared" ca="1" si="28"/>
        <v>0</v>
      </c>
      <c r="F102" s="84"/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  <c r="P102" s="84">
        <v>0</v>
      </c>
      <c r="Q102" s="84">
        <v>0</v>
      </c>
      <c r="R102" s="84">
        <v>0</v>
      </c>
      <c r="S102" s="84">
        <v>0</v>
      </c>
      <c r="T102" s="84">
        <v>0</v>
      </c>
      <c r="U102" s="84">
        <v>0</v>
      </c>
    </row>
    <row r="103" spans="2:21" x14ac:dyDescent="0.25">
      <c r="B103" s="5" t="str">
        <f ca="1">IF(OR((B96="~"),(C103="~")),"~","")</f>
        <v/>
      </c>
      <c r="C103" s="85" t="str">
        <f ca="1">IF(B96="~","~","Sub-total")</f>
        <v>Sub-total</v>
      </c>
      <c r="D103" s="85"/>
      <c r="E103" s="85">
        <f ca="1">SUM(E97:E102)</f>
        <v>1708865962.8502696</v>
      </c>
      <c r="F103" s="85"/>
      <c r="G103" s="85">
        <f t="shared" ref="G103:U103" ca="1" si="29">SUM(G97:G102)</f>
        <v>1105881801.7812572</v>
      </c>
      <c r="H103" s="85">
        <f t="shared" ca="1" si="29"/>
        <v>453531396.99464846</v>
      </c>
      <c r="I103" s="85">
        <f t="shared" ca="1" si="29"/>
        <v>52554499.707756534</v>
      </c>
      <c r="J103" s="85">
        <f t="shared" ca="1" si="29"/>
        <v>50939981.730623417</v>
      </c>
      <c r="K103" s="85">
        <f t="shared" ca="1" si="29"/>
        <v>5591740.3150418745</v>
      </c>
      <c r="L103" s="85">
        <f t="shared" ca="1" si="29"/>
        <v>26896143.836165231</v>
      </c>
      <c r="M103" s="85">
        <f t="shared" ca="1" si="29"/>
        <v>10158846.456453891</v>
      </c>
      <c r="N103" s="85">
        <f t="shared" ca="1" si="29"/>
        <v>3311552.0283231745</v>
      </c>
      <c r="O103" s="85">
        <f t="shared" ca="1" si="29"/>
        <v>0</v>
      </c>
      <c r="P103" s="85">
        <f t="shared" ca="1" si="29"/>
        <v>0</v>
      </c>
      <c r="Q103" s="85">
        <f t="shared" ca="1" si="29"/>
        <v>0</v>
      </c>
      <c r="R103" s="85">
        <f t="shared" ca="1" si="29"/>
        <v>0</v>
      </c>
      <c r="S103" s="85">
        <f t="shared" ca="1" si="29"/>
        <v>0</v>
      </c>
      <c r="T103" s="85">
        <f t="shared" ca="1" si="29"/>
        <v>0</v>
      </c>
      <c r="U103" s="85">
        <f t="shared" ca="1" si="29"/>
        <v>0</v>
      </c>
    </row>
    <row r="104" spans="2:21" x14ac:dyDescent="0.25">
      <c r="B104" s="5" t="str">
        <f ca="1">IF(OR((B96="~"),(C104="~")),"~","")</f>
        <v/>
      </c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</row>
    <row r="105" spans="2:21" x14ac:dyDescent="0.25">
      <c r="B105" s="82" t="s">
        <v>93</v>
      </c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</row>
    <row r="106" spans="2:21" x14ac:dyDescent="0.25">
      <c r="B106" s="5" t="str">
        <f ca="1">IF(OR((B105="~"),(C106="~")),"~","")</f>
        <v/>
      </c>
      <c r="C106" s="83" t="s">
        <v>85</v>
      </c>
      <c r="E106" s="84">
        <f t="shared" ref="E106:E111" ca="1" si="30">SUM(G106:U106)</f>
        <v>0</v>
      </c>
      <c r="F106" s="84"/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0</v>
      </c>
      <c r="N106" s="84">
        <v>0</v>
      </c>
      <c r="O106" s="84">
        <v>0</v>
      </c>
      <c r="P106" s="84">
        <v>0</v>
      </c>
      <c r="Q106" s="84">
        <v>0</v>
      </c>
      <c r="R106" s="84">
        <v>0</v>
      </c>
      <c r="S106" s="84">
        <v>0</v>
      </c>
      <c r="T106" s="84">
        <v>0</v>
      </c>
      <c r="U106" s="84">
        <v>0</v>
      </c>
    </row>
    <row r="107" spans="2:21" x14ac:dyDescent="0.25">
      <c r="B107" s="5" t="str">
        <f ca="1">IF(OR((B105="~"),(C107="~")),"~","")</f>
        <v/>
      </c>
      <c r="C107" s="83" t="s">
        <v>86</v>
      </c>
      <c r="E107" s="84">
        <f t="shared" ca="1" si="30"/>
        <v>0</v>
      </c>
      <c r="F107" s="84"/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  <c r="P107" s="84">
        <v>0</v>
      </c>
      <c r="Q107" s="84">
        <v>0</v>
      </c>
      <c r="R107" s="84">
        <v>0</v>
      </c>
      <c r="S107" s="84">
        <v>0</v>
      </c>
      <c r="T107" s="84">
        <v>0</v>
      </c>
      <c r="U107" s="84">
        <v>0</v>
      </c>
    </row>
    <row r="108" spans="2:21" x14ac:dyDescent="0.25">
      <c r="B108" s="5" t="str">
        <f ca="1">IF(OR((B105="~"),(C108="~")),"~","")</f>
        <v/>
      </c>
      <c r="C108" s="83" t="s">
        <v>87</v>
      </c>
      <c r="E108" s="84">
        <f t="shared" ca="1" si="30"/>
        <v>0</v>
      </c>
      <c r="F108" s="84"/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  <c r="P108" s="84">
        <v>0</v>
      </c>
      <c r="Q108" s="84">
        <v>0</v>
      </c>
      <c r="R108" s="84">
        <v>0</v>
      </c>
      <c r="S108" s="84">
        <v>0</v>
      </c>
      <c r="T108" s="84">
        <v>0</v>
      </c>
      <c r="U108" s="84">
        <v>0</v>
      </c>
    </row>
    <row r="109" spans="2:21" x14ac:dyDescent="0.25">
      <c r="B109" s="5" t="str">
        <f ca="1">IF(OR((B105="~"),(C109="~")),"~","")</f>
        <v/>
      </c>
      <c r="C109" s="83" t="s">
        <v>88</v>
      </c>
      <c r="E109" s="84">
        <f t="shared" ca="1" si="30"/>
        <v>0</v>
      </c>
      <c r="F109" s="84"/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  <c r="P109" s="84">
        <v>0</v>
      </c>
      <c r="Q109" s="84">
        <v>0</v>
      </c>
      <c r="R109" s="84">
        <v>0</v>
      </c>
      <c r="S109" s="84">
        <v>0</v>
      </c>
      <c r="T109" s="84">
        <v>0</v>
      </c>
      <c r="U109" s="84">
        <v>0</v>
      </c>
    </row>
    <row r="110" spans="2:21" x14ac:dyDescent="0.25">
      <c r="B110" s="5" t="str">
        <f ca="1">IF(OR((B105="~"),(C110="~")),"~","")</f>
        <v/>
      </c>
      <c r="C110" s="83" t="s">
        <v>89</v>
      </c>
      <c r="E110" s="84">
        <f t="shared" ca="1" si="30"/>
        <v>0</v>
      </c>
      <c r="F110" s="84"/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  <c r="P110" s="84">
        <v>0</v>
      </c>
      <c r="Q110" s="84">
        <v>0</v>
      </c>
      <c r="R110" s="84">
        <v>0</v>
      </c>
      <c r="S110" s="84">
        <v>0</v>
      </c>
      <c r="T110" s="84">
        <v>0</v>
      </c>
      <c r="U110" s="84">
        <v>0</v>
      </c>
    </row>
    <row r="111" spans="2:21" hidden="1" x14ac:dyDescent="0.25">
      <c r="B111" s="5" t="str">
        <f ca="1">IF(OR((B105="~"),(C111="~")),"~","")</f>
        <v>~</v>
      </c>
      <c r="C111" s="83" t="s">
        <v>83</v>
      </c>
      <c r="E111" s="84">
        <f t="shared" ca="1" si="30"/>
        <v>0</v>
      </c>
      <c r="F111" s="84"/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0</v>
      </c>
      <c r="N111" s="84">
        <v>0</v>
      </c>
      <c r="O111" s="84">
        <v>0</v>
      </c>
      <c r="P111" s="84">
        <v>0</v>
      </c>
      <c r="Q111" s="84">
        <v>0</v>
      </c>
      <c r="R111" s="84">
        <v>0</v>
      </c>
      <c r="S111" s="84">
        <v>0</v>
      </c>
      <c r="T111" s="84">
        <v>0</v>
      </c>
      <c r="U111" s="84">
        <v>0</v>
      </c>
    </row>
    <row r="112" spans="2:21" x14ac:dyDescent="0.25">
      <c r="B112" s="5" t="str">
        <f ca="1">IF(OR((B105="~"),(C112="~")),"~","")</f>
        <v/>
      </c>
      <c r="C112" s="85" t="str">
        <f ca="1">IF(B105="~","~","Sub-total")</f>
        <v>Sub-total</v>
      </c>
      <c r="D112" s="85"/>
      <c r="E112" s="85">
        <f ca="1">SUM(E106:E111)</f>
        <v>0</v>
      </c>
      <c r="F112" s="85"/>
      <c r="G112" s="85">
        <f t="shared" ref="G112:U112" ca="1" si="31">SUM(G106:G111)</f>
        <v>0</v>
      </c>
      <c r="H112" s="85">
        <f t="shared" ca="1" si="31"/>
        <v>0</v>
      </c>
      <c r="I112" s="85">
        <f t="shared" ca="1" si="31"/>
        <v>0</v>
      </c>
      <c r="J112" s="85">
        <f t="shared" ca="1" si="31"/>
        <v>0</v>
      </c>
      <c r="K112" s="85">
        <f t="shared" ca="1" si="31"/>
        <v>0</v>
      </c>
      <c r="L112" s="85">
        <f t="shared" ca="1" si="31"/>
        <v>0</v>
      </c>
      <c r="M112" s="85">
        <f t="shared" ca="1" si="31"/>
        <v>0</v>
      </c>
      <c r="N112" s="85">
        <f t="shared" ca="1" si="31"/>
        <v>0</v>
      </c>
      <c r="O112" s="85">
        <f t="shared" ca="1" si="31"/>
        <v>0</v>
      </c>
      <c r="P112" s="85">
        <f t="shared" ca="1" si="31"/>
        <v>0</v>
      </c>
      <c r="Q112" s="85">
        <f t="shared" ca="1" si="31"/>
        <v>0</v>
      </c>
      <c r="R112" s="85">
        <f t="shared" ca="1" si="31"/>
        <v>0</v>
      </c>
      <c r="S112" s="85">
        <f t="shared" ca="1" si="31"/>
        <v>0</v>
      </c>
      <c r="T112" s="85">
        <f t="shared" ca="1" si="31"/>
        <v>0</v>
      </c>
      <c r="U112" s="85">
        <f t="shared" ca="1" si="31"/>
        <v>0</v>
      </c>
    </row>
    <row r="113" spans="2:21" x14ac:dyDescent="0.25">
      <c r="B113" s="5" t="str">
        <f ca="1">IF(OR((B105="~"),(C113="~")),"~","")</f>
        <v/>
      </c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</row>
    <row r="114" spans="2:21" x14ac:dyDescent="0.25">
      <c r="B114" s="82" t="s">
        <v>94</v>
      </c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</row>
    <row r="115" spans="2:21" x14ac:dyDescent="0.25">
      <c r="B115" s="5" t="str">
        <f ca="1">IF(OR((B114="~"),(C115="~")),"~","")</f>
        <v/>
      </c>
      <c r="C115" s="83" t="s">
        <v>85</v>
      </c>
      <c r="E115" s="84">
        <f t="shared" ref="E115:E120" ca="1" si="32">SUM(G115:U115)</f>
        <v>0</v>
      </c>
      <c r="F115" s="84"/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  <c r="P115" s="84">
        <v>0</v>
      </c>
      <c r="Q115" s="84">
        <v>0</v>
      </c>
      <c r="R115" s="84">
        <v>0</v>
      </c>
      <c r="S115" s="84">
        <v>0</v>
      </c>
      <c r="T115" s="84">
        <v>0</v>
      </c>
      <c r="U115" s="84">
        <v>0</v>
      </c>
    </row>
    <row r="116" spans="2:21" x14ac:dyDescent="0.25">
      <c r="B116" s="5" t="str">
        <f ca="1">IF(OR((B114="~"),(C116="~")),"~","")</f>
        <v/>
      </c>
      <c r="C116" s="83" t="s">
        <v>86</v>
      </c>
      <c r="E116" s="84">
        <f t="shared" ca="1" si="32"/>
        <v>0</v>
      </c>
      <c r="F116" s="84"/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  <c r="P116" s="84">
        <v>0</v>
      </c>
      <c r="Q116" s="84">
        <v>0</v>
      </c>
      <c r="R116" s="84">
        <v>0</v>
      </c>
      <c r="S116" s="84">
        <v>0</v>
      </c>
      <c r="T116" s="84">
        <v>0</v>
      </c>
      <c r="U116" s="84">
        <v>0</v>
      </c>
    </row>
    <row r="117" spans="2:21" x14ac:dyDescent="0.25">
      <c r="B117" s="5" t="str">
        <f ca="1">IF(OR((B114="~"),(C117="~")),"~","")</f>
        <v/>
      </c>
      <c r="C117" s="83" t="s">
        <v>87</v>
      </c>
      <c r="E117" s="84">
        <f t="shared" ca="1" si="32"/>
        <v>0</v>
      </c>
      <c r="F117" s="84"/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  <c r="P117" s="84">
        <v>0</v>
      </c>
      <c r="Q117" s="84">
        <v>0</v>
      </c>
      <c r="R117" s="84">
        <v>0</v>
      </c>
      <c r="S117" s="84">
        <v>0</v>
      </c>
      <c r="T117" s="84">
        <v>0</v>
      </c>
      <c r="U117" s="84">
        <v>0</v>
      </c>
    </row>
    <row r="118" spans="2:21" x14ac:dyDescent="0.25">
      <c r="B118" s="5" t="str">
        <f ca="1">IF(OR((B114="~"),(C118="~")),"~","")</f>
        <v/>
      </c>
      <c r="C118" s="83" t="s">
        <v>88</v>
      </c>
      <c r="E118" s="84">
        <f t="shared" ca="1" si="32"/>
        <v>9367095.4698976874</v>
      </c>
      <c r="F118" s="84"/>
      <c r="G118" s="84">
        <v>66896.890342961779</v>
      </c>
      <c r="H118" s="84">
        <v>6133923.0515590897</v>
      </c>
      <c r="I118" s="84">
        <v>1596132.6133330381</v>
      </c>
      <c r="J118" s="84">
        <v>577392.52324294602</v>
      </c>
      <c r="K118" s="84">
        <v>334607.32894752559</v>
      </c>
      <c r="L118" s="84">
        <v>100339.02701323779</v>
      </c>
      <c r="M118" s="84">
        <v>0</v>
      </c>
      <c r="N118" s="84">
        <v>557804.03545888676</v>
      </c>
      <c r="O118" s="84">
        <v>0</v>
      </c>
      <c r="P118" s="84">
        <v>0</v>
      </c>
      <c r="Q118" s="84">
        <v>0</v>
      </c>
      <c r="R118" s="84">
        <v>0</v>
      </c>
      <c r="S118" s="84">
        <v>0</v>
      </c>
      <c r="T118" s="84">
        <v>0</v>
      </c>
      <c r="U118" s="84">
        <v>0</v>
      </c>
    </row>
    <row r="119" spans="2:21" x14ac:dyDescent="0.25">
      <c r="B119" s="5" t="str">
        <f ca="1">IF(OR((B114="~"),(C119="~")),"~","")</f>
        <v/>
      </c>
      <c r="C119" s="83" t="s">
        <v>89</v>
      </c>
      <c r="E119" s="84">
        <f t="shared" ca="1" si="32"/>
        <v>0</v>
      </c>
      <c r="F119" s="84"/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  <c r="P119" s="84">
        <v>0</v>
      </c>
      <c r="Q119" s="84">
        <v>0</v>
      </c>
      <c r="R119" s="84">
        <v>0</v>
      </c>
      <c r="S119" s="84">
        <v>0</v>
      </c>
      <c r="T119" s="84">
        <v>0</v>
      </c>
      <c r="U119" s="84">
        <v>0</v>
      </c>
    </row>
    <row r="120" spans="2:21" hidden="1" x14ac:dyDescent="0.25">
      <c r="B120" s="5" t="str">
        <f ca="1">IF(OR((B114="~"),(C120="~")),"~","")</f>
        <v>~</v>
      </c>
      <c r="C120" s="83" t="s">
        <v>83</v>
      </c>
      <c r="E120" s="84">
        <f t="shared" ca="1" si="32"/>
        <v>0</v>
      </c>
      <c r="F120" s="84"/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  <c r="P120" s="84">
        <v>0</v>
      </c>
      <c r="Q120" s="84">
        <v>0</v>
      </c>
      <c r="R120" s="84">
        <v>0</v>
      </c>
      <c r="S120" s="84">
        <v>0</v>
      </c>
      <c r="T120" s="84">
        <v>0</v>
      </c>
      <c r="U120" s="84">
        <v>0</v>
      </c>
    </row>
    <row r="121" spans="2:21" x14ac:dyDescent="0.25">
      <c r="B121" s="5" t="str">
        <f ca="1">IF(OR((B114="~"),(C121="~")),"~","")</f>
        <v/>
      </c>
      <c r="C121" s="85" t="str">
        <f ca="1">IF(B114="~","~","Sub-total")</f>
        <v>Sub-total</v>
      </c>
      <c r="D121" s="85"/>
      <c r="E121" s="85">
        <f ca="1">SUM(E115:E120)</f>
        <v>9367095.4698976874</v>
      </c>
      <c r="F121" s="85"/>
      <c r="G121" s="85">
        <f t="shared" ref="G121:U121" ca="1" si="33">SUM(G115:G120)</f>
        <v>66896.890342961779</v>
      </c>
      <c r="H121" s="85">
        <f t="shared" ca="1" si="33"/>
        <v>6133923.0515590897</v>
      </c>
      <c r="I121" s="85">
        <f t="shared" ca="1" si="33"/>
        <v>1596132.6133330381</v>
      </c>
      <c r="J121" s="85">
        <f t="shared" ca="1" si="33"/>
        <v>577392.52324294602</v>
      </c>
      <c r="K121" s="85">
        <f t="shared" ca="1" si="33"/>
        <v>334607.32894752559</v>
      </c>
      <c r="L121" s="85">
        <f t="shared" ca="1" si="33"/>
        <v>100339.02701323779</v>
      </c>
      <c r="M121" s="85">
        <f t="shared" ca="1" si="33"/>
        <v>0</v>
      </c>
      <c r="N121" s="85">
        <f t="shared" ca="1" si="33"/>
        <v>557804.03545888676</v>
      </c>
      <c r="O121" s="85">
        <f t="shared" ca="1" si="33"/>
        <v>0</v>
      </c>
      <c r="P121" s="85">
        <f t="shared" ca="1" si="33"/>
        <v>0</v>
      </c>
      <c r="Q121" s="85">
        <f t="shared" ca="1" si="33"/>
        <v>0</v>
      </c>
      <c r="R121" s="85">
        <f t="shared" ca="1" si="33"/>
        <v>0</v>
      </c>
      <c r="S121" s="85">
        <f t="shared" ca="1" si="33"/>
        <v>0</v>
      </c>
      <c r="T121" s="85">
        <f t="shared" ca="1" si="33"/>
        <v>0</v>
      </c>
      <c r="U121" s="85">
        <f t="shared" ca="1" si="33"/>
        <v>0</v>
      </c>
    </row>
    <row r="122" spans="2:21" x14ac:dyDescent="0.25">
      <c r="B122" s="5" t="str">
        <f ca="1">IF(OR((B114="~"),(C122="~")),"~","")</f>
        <v/>
      </c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</row>
    <row r="123" spans="2:21" x14ac:dyDescent="0.25">
      <c r="B123" s="82" t="s">
        <v>95</v>
      </c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</row>
    <row r="124" spans="2:21" x14ac:dyDescent="0.25">
      <c r="B124" s="5" t="str">
        <f ca="1">IF(OR((B123="~"),(C124="~")),"~","")</f>
        <v/>
      </c>
      <c r="C124" s="83" t="s">
        <v>85</v>
      </c>
      <c r="E124" s="84">
        <f t="shared" ref="E124:E129" ca="1" si="34">SUM(G124:U124)</f>
        <v>0</v>
      </c>
      <c r="F124" s="84"/>
      <c r="G124" s="84">
        <v>0</v>
      </c>
      <c r="H124" s="84">
        <v>0</v>
      </c>
      <c r="I124" s="84">
        <v>0</v>
      </c>
      <c r="J124" s="84">
        <v>0</v>
      </c>
      <c r="K124" s="84">
        <v>0</v>
      </c>
      <c r="L124" s="84">
        <v>0</v>
      </c>
      <c r="M124" s="84">
        <v>0</v>
      </c>
      <c r="N124" s="84">
        <v>0</v>
      </c>
      <c r="O124" s="84">
        <v>0</v>
      </c>
      <c r="P124" s="84">
        <v>0</v>
      </c>
      <c r="Q124" s="84">
        <v>0</v>
      </c>
      <c r="R124" s="84">
        <v>0</v>
      </c>
      <c r="S124" s="84">
        <v>0</v>
      </c>
      <c r="T124" s="84">
        <v>0</v>
      </c>
      <c r="U124" s="84">
        <v>0</v>
      </c>
    </row>
    <row r="125" spans="2:21" x14ac:dyDescent="0.25">
      <c r="B125" s="5" t="str">
        <f ca="1">IF(OR((B123="~"),(C125="~")),"~","")</f>
        <v/>
      </c>
      <c r="C125" s="83" t="s">
        <v>86</v>
      </c>
      <c r="E125" s="84">
        <f t="shared" ca="1" si="34"/>
        <v>0</v>
      </c>
      <c r="F125" s="84"/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  <c r="P125" s="84">
        <v>0</v>
      </c>
      <c r="Q125" s="84">
        <v>0</v>
      </c>
      <c r="R125" s="84">
        <v>0</v>
      </c>
      <c r="S125" s="84">
        <v>0</v>
      </c>
      <c r="T125" s="84">
        <v>0</v>
      </c>
      <c r="U125" s="84">
        <v>0</v>
      </c>
    </row>
    <row r="126" spans="2:21" x14ac:dyDescent="0.25">
      <c r="B126" s="5" t="str">
        <f ca="1">IF(OR((B123="~"),(C126="~")),"~","")</f>
        <v/>
      </c>
      <c r="C126" s="83" t="s">
        <v>87</v>
      </c>
      <c r="E126" s="84">
        <f t="shared" ca="1" si="34"/>
        <v>0</v>
      </c>
      <c r="F126" s="84"/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  <c r="P126" s="84">
        <v>0</v>
      </c>
      <c r="Q126" s="84">
        <v>0</v>
      </c>
      <c r="R126" s="84">
        <v>0</v>
      </c>
      <c r="S126" s="84">
        <v>0</v>
      </c>
      <c r="T126" s="84">
        <v>0</v>
      </c>
      <c r="U126" s="84">
        <v>0</v>
      </c>
    </row>
    <row r="127" spans="2:21" x14ac:dyDescent="0.25">
      <c r="B127" s="5" t="str">
        <f ca="1">IF(OR((B123="~"),(C127="~")),"~","")</f>
        <v/>
      </c>
      <c r="C127" s="83" t="s">
        <v>88</v>
      </c>
      <c r="E127" s="84">
        <f t="shared" ca="1" si="34"/>
        <v>0</v>
      </c>
      <c r="F127" s="84"/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0</v>
      </c>
      <c r="Q127" s="84">
        <v>0</v>
      </c>
      <c r="R127" s="84">
        <v>0</v>
      </c>
      <c r="S127" s="84">
        <v>0</v>
      </c>
      <c r="T127" s="84">
        <v>0</v>
      </c>
      <c r="U127" s="84">
        <v>0</v>
      </c>
    </row>
    <row r="128" spans="2:21" x14ac:dyDescent="0.25">
      <c r="B128" s="5" t="str">
        <f ca="1">IF(OR((B123="~"),(C128="~")),"~","")</f>
        <v/>
      </c>
      <c r="C128" s="83" t="s">
        <v>89</v>
      </c>
      <c r="E128" s="84">
        <f t="shared" ca="1" si="34"/>
        <v>1565888.6805646298</v>
      </c>
      <c r="F128" s="84"/>
      <c r="G128" s="84">
        <v>0</v>
      </c>
      <c r="H128" s="84">
        <v>17876.699978704182</v>
      </c>
      <c r="I128" s="84">
        <v>374691.01631488872</v>
      </c>
      <c r="J128" s="84">
        <v>952137.07148480939</v>
      </c>
      <c r="K128" s="84">
        <v>7600.7267979752687</v>
      </c>
      <c r="L128" s="84">
        <v>93531.580373162302</v>
      </c>
      <c r="M128" s="84">
        <v>120051.58561508989</v>
      </c>
      <c r="N128" s="84">
        <v>0</v>
      </c>
      <c r="O128" s="84">
        <v>0</v>
      </c>
      <c r="P128" s="84">
        <v>0</v>
      </c>
      <c r="Q128" s="84">
        <v>0</v>
      </c>
      <c r="R128" s="84">
        <v>0</v>
      </c>
      <c r="S128" s="84">
        <v>0</v>
      </c>
      <c r="T128" s="84">
        <v>0</v>
      </c>
      <c r="U128" s="84">
        <v>0</v>
      </c>
    </row>
    <row r="129" spans="2:21" hidden="1" x14ac:dyDescent="0.25">
      <c r="B129" s="5" t="str">
        <f ca="1">IF(OR((B123="~"),(C129="~")),"~","")</f>
        <v>~</v>
      </c>
      <c r="C129" s="83" t="s">
        <v>83</v>
      </c>
      <c r="E129" s="84">
        <f t="shared" ca="1" si="34"/>
        <v>0</v>
      </c>
      <c r="F129" s="84"/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  <c r="P129" s="84">
        <v>0</v>
      </c>
      <c r="Q129" s="84">
        <v>0</v>
      </c>
      <c r="R129" s="84">
        <v>0</v>
      </c>
      <c r="S129" s="84">
        <v>0</v>
      </c>
      <c r="T129" s="84">
        <v>0</v>
      </c>
      <c r="U129" s="84">
        <v>0</v>
      </c>
    </row>
    <row r="130" spans="2:21" x14ac:dyDescent="0.25">
      <c r="B130" s="5" t="str">
        <f ca="1">IF(OR((B123="~"),(C130="~")),"~","")</f>
        <v/>
      </c>
      <c r="C130" s="85" t="str">
        <f ca="1">IF(B123="~","~","Sub-total")</f>
        <v>Sub-total</v>
      </c>
      <c r="D130" s="85"/>
      <c r="E130" s="85">
        <f ca="1">SUM(E124:E129)</f>
        <v>1565888.6805646298</v>
      </c>
      <c r="F130" s="85"/>
      <c r="G130" s="85">
        <f t="shared" ref="G130:U130" ca="1" si="35">SUM(G124:G129)</f>
        <v>0</v>
      </c>
      <c r="H130" s="85">
        <f t="shared" ca="1" si="35"/>
        <v>17876.699978704182</v>
      </c>
      <c r="I130" s="85">
        <f t="shared" ca="1" si="35"/>
        <v>374691.01631488872</v>
      </c>
      <c r="J130" s="85">
        <f t="shared" ca="1" si="35"/>
        <v>952137.07148480939</v>
      </c>
      <c r="K130" s="85">
        <f t="shared" ca="1" si="35"/>
        <v>7600.7267979752687</v>
      </c>
      <c r="L130" s="85">
        <f t="shared" ca="1" si="35"/>
        <v>93531.580373162302</v>
      </c>
      <c r="M130" s="85">
        <f t="shared" ca="1" si="35"/>
        <v>120051.58561508989</v>
      </c>
      <c r="N130" s="85">
        <f t="shared" ca="1" si="35"/>
        <v>0</v>
      </c>
      <c r="O130" s="85">
        <f t="shared" ca="1" si="35"/>
        <v>0</v>
      </c>
      <c r="P130" s="85">
        <f t="shared" ca="1" si="35"/>
        <v>0</v>
      </c>
      <c r="Q130" s="85">
        <f t="shared" ca="1" si="35"/>
        <v>0</v>
      </c>
      <c r="R130" s="85">
        <f t="shared" ca="1" si="35"/>
        <v>0</v>
      </c>
      <c r="S130" s="85">
        <f t="shared" ca="1" si="35"/>
        <v>0</v>
      </c>
      <c r="T130" s="85">
        <f t="shared" ca="1" si="35"/>
        <v>0</v>
      </c>
      <c r="U130" s="85">
        <f t="shared" ca="1" si="35"/>
        <v>0</v>
      </c>
    </row>
    <row r="131" spans="2:21" x14ac:dyDescent="0.25">
      <c r="B131" s="5" t="str">
        <f ca="1">IF(OR((B123="~"),(C131="~")),"~","")</f>
        <v/>
      </c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</row>
    <row r="132" spans="2:21" hidden="1" x14ac:dyDescent="0.25">
      <c r="B132" s="82" t="s">
        <v>83</v>
      </c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</row>
    <row r="133" spans="2:21" hidden="1" x14ac:dyDescent="0.25">
      <c r="B133" s="5" t="str">
        <f ca="1">IF(OR((B132="~"),(C133="~")),"~","")</f>
        <v>~</v>
      </c>
      <c r="C133" s="83" t="s">
        <v>83</v>
      </c>
      <c r="E133" s="84">
        <f t="shared" ref="E133:E138" ca="1" si="36">SUM(G133:U133)</f>
        <v>0</v>
      </c>
      <c r="F133" s="84"/>
      <c r="G133" s="84">
        <v>0</v>
      </c>
      <c r="H133" s="84">
        <v>0</v>
      </c>
      <c r="I133" s="84">
        <v>0</v>
      </c>
      <c r="J133" s="84">
        <v>0</v>
      </c>
      <c r="K133" s="84">
        <v>0</v>
      </c>
      <c r="L133" s="84">
        <v>0</v>
      </c>
      <c r="M133" s="84">
        <v>0</v>
      </c>
      <c r="N133" s="84">
        <v>0</v>
      </c>
      <c r="O133" s="84">
        <v>0</v>
      </c>
      <c r="P133" s="84">
        <v>0</v>
      </c>
      <c r="Q133" s="84">
        <v>0</v>
      </c>
      <c r="R133" s="84">
        <v>0</v>
      </c>
      <c r="S133" s="84">
        <v>0</v>
      </c>
      <c r="T133" s="84">
        <v>0</v>
      </c>
      <c r="U133" s="84">
        <v>0</v>
      </c>
    </row>
    <row r="134" spans="2:21" hidden="1" x14ac:dyDescent="0.25">
      <c r="B134" s="5" t="str">
        <f ca="1">IF(OR((B132="~"),(C134="~")),"~","")</f>
        <v>~</v>
      </c>
      <c r="C134" s="83" t="s">
        <v>83</v>
      </c>
      <c r="E134" s="84">
        <f t="shared" ca="1" si="36"/>
        <v>0</v>
      </c>
      <c r="F134" s="84"/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0</v>
      </c>
      <c r="N134" s="84">
        <v>0</v>
      </c>
      <c r="O134" s="84">
        <v>0</v>
      </c>
      <c r="P134" s="84">
        <v>0</v>
      </c>
      <c r="Q134" s="84">
        <v>0</v>
      </c>
      <c r="R134" s="84">
        <v>0</v>
      </c>
      <c r="S134" s="84">
        <v>0</v>
      </c>
      <c r="T134" s="84">
        <v>0</v>
      </c>
      <c r="U134" s="84">
        <v>0</v>
      </c>
    </row>
    <row r="135" spans="2:21" hidden="1" x14ac:dyDescent="0.25">
      <c r="B135" s="5" t="str">
        <f ca="1">IF(OR((B132="~"),(C135="~")),"~","")</f>
        <v>~</v>
      </c>
      <c r="C135" s="83" t="s">
        <v>83</v>
      </c>
      <c r="E135" s="84">
        <f t="shared" ca="1" si="36"/>
        <v>0</v>
      </c>
      <c r="F135" s="84"/>
      <c r="G135" s="84">
        <v>0</v>
      </c>
      <c r="H135" s="84">
        <v>0</v>
      </c>
      <c r="I135" s="84">
        <v>0</v>
      </c>
      <c r="J135" s="84">
        <v>0</v>
      </c>
      <c r="K135" s="84">
        <v>0</v>
      </c>
      <c r="L135" s="84">
        <v>0</v>
      </c>
      <c r="M135" s="84">
        <v>0</v>
      </c>
      <c r="N135" s="84">
        <v>0</v>
      </c>
      <c r="O135" s="84">
        <v>0</v>
      </c>
      <c r="P135" s="84">
        <v>0</v>
      </c>
      <c r="Q135" s="84">
        <v>0</v>
      </c>
      <c r="R135" s="84">
        <v>0</v>
      </c>
      <c r="S135" s="84">
        <v>0</v>
      </c>
      <c r="T135" s="84">
        <v>0</v>
      </c>
      <c r="U135" s="84">
        <v>0</v>
      </c>
    </row>
    <row r="136" spans="2:21" hidden="1" x14ac:dyDescent="0.25">
      <c r="B136" s="5" t="str">
        <f ca="1">IF(OR((B132="~"),(C136="~")),"~","")</f>
        <v>~</v>
      </c>
      <c r="C136" s="83" t="s">
        <v>83</v>
      </c>
      <c r="E136" s="84">
        <f t="shared" ca="1" si="36"/>
        <v>0</v>
      </c>
      <c r="F136" s="84"/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  <c r="P136" s="84">
        <v>0</v>
      </c>
      <c r="Q136" s="84">
        <v>0</v>
      </c>
      <c r="R136" s="84">
        <v>0</v>
      </c>
      <c r="S136" s="84">
        <v>0</v>
      </c>
      <c r="T136" s="84">
        <v>0</v>
      </c>
      <c r="U136" s="84">
        <v>0</v>
      </c>
    </row>
    <row r="137" spans="2:21" hidden="1" x14ac:dyDescent="0.25">
      <c r="B137" s="5" t="str">
        <f ca="1">IF(OR((B132="~"),(C137="~")),"~","")</f>
        <v>~</v>
      </c>
      <c r="C137" s="83" t="s">
        <v>83</v>
      </c>
      <c r="E137" s="84">
        <f t="shared" ca="1" si="36"/>
        <v>0</v>
      </c>
      <c r="F137" s="84"/>
      <c r="G137" s="84">
        <v>0</v>
      </c>
      <c r="H137" s="84">
        <v>0</v>
      </c>
      <c r="I137" s="84">
        <v>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  <c r="P137" s="84">
        <v>0</v>
      </c>
      <c r="Q137" s="84">
        <v>0</v>
      </c>
      <c r="R137" s="84">
        <v>0</v>
      </c>
      <c r="S137" s="84">
        <v>0</v>
      </c>
      <c r="T137" s="84">
        <v>0</v>
      </c>
      <c r="U137" s="84">
        <v>0</v>
      </c>
    </row>
    <row r="138" spans="2:21" hidden="1" x14ac:dyDescent="0.25">
      <c r="B138" s="5" t="str">
        <f ca="1">IF(OR((B132="~"),(C138="~")),"~","")</f>
        <v>~</v>
      </c>
      <c r="C138" s="83" t="s">
        <v>83</v>
      </c>
      <c r="E138" s="84">
        <f t="shared" ca="1" si="36"/>
        <v>0</v>
      </c>
      <c r="F138" s="84"/>
      <c r="G138" s="84">
        <v>0</v>
      </c>
      <c r="H138" s="84">
        <v>0</v>
      </c>
      <c r="I138" s="84">
        <v>0</v>
      </c>
      <c r="J138" s="84">
        <v>0</v>
      </c>
      <c r="K138" s="84">
        <v>0</v>
      </c>
      <c r="L138" s="84">
        <v>0</v>
      </c>
      <c r="M138" s="84">
        <v>0</v>
      </c>
      <c r="N138" s="84">
        <v>0</v>
      </c>
      <c r="O138" s="84">
        <v>0</v>
      </c>
      <c r="P138" s="84">
        <v>0</v>
      </c>
      <c r="Q138" s="84">
        <v>0</v>
      </c>
      <c r="R138" s="84">
        <v>0</v>
      </c>
      <c r="S138" s="84">
        <v>0</v>
      </c>
      <c r="T138" s="84">
        <v>0</v>
      </c>
      <c r="U138" s="84">
        <v>0</v>
      </c>
    </row>
    <row r="139" spans="2:21" hidden="1" x14ac:dyDescent="0.25">
      <c r="B139" s="5" t="str">
        <f ca="1">IF(OR((B132="~"),(C139="~")),"~","")</f>
        <v>~</v>
      </c>
      <c r="C139" s="85" t="str">
        <f ca="1">IF(B132="~","~","Sub-total")</f>
        <v>~</v>
      </c>
      <c r="D139" s="85"/>
      <c r="E139" s="85">
        <f ca="1">SUM(E133:E138)</f>
        <v>0</v>
      </c>
      <c r="F139" s="85"/>
      <c r="G139" s="85">
        <f t="shared" ref="G139:U139" ca="1" si="37">SUM(G133:G138)</f>
        <v>0</v>
      </c>
      <c r="H139" s="85">
        <f t="shared" ca="1" si="37"/>
        <v>0</v>
      </c>
      <c r="I139" s="85">
        <f t="shared" ca="1" si="37"/>
        <v>0</v>
      </c>
      <c r="J139" s="85">
        <f t="shared" ca="1" si="37"/>
        <v>0</v>
      </c>
      <c r="K139" s="85">
        <f t="shared" ca="1" si="37"/>
        <v>0</v>
      </c>
      <c r="L139" s="85">
        <f t="shared" ca="1" si="37"/>
        <v>0</v>
      </c>
      <c r="M139" s="85">
        <f t="shared" ca="1" si="37"/>
        <v>0</v>
      </c>
      <c r="N139" s="85">
        <f t="shared" ca="1" si="37"/>
        <v>0</v>
      </c>
      <c r="O139" s="85">
        <f t="shared" ca="1" si="37"/>
        <v>0</v>
      </c>
      <c r="P139" s="85">
        <f t="shared" ca="1" si="37"/>
        <v>0</v>
      </c>
      <c r="Q139" s="85">
        <f t="shared" ca="1" si="37"/>
        <v>0</v>
      </c>
      <c r="R139" s="85">
        <f t="shared" ca="1" si="37"/>
        <v>0</v>
      </c>
      <c r="S139" s="85">
        <f t="shared" ca="1" si="37"/>
        <v>0</v>
      </c>
      <c r="T139" s="85">
        <f t="shared" ca="1" si="37"/>
        <v>0</v>
      </c>
      <c r="U139" s="85">
        <f t="shared" ca="1" si="37"/>
        <v>0</v>
      </c>
    </row>
    <row r="140" spans="2:21" hidden="1" x14ac:dyDescent="0.25">
      <c r="B140" s="5" t="str">
        <f ca="1">IF(OR((B132="~"),(C140="~")),"~","")</f>
        <v>~</v>
      </c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</row>
    <row r="141" spans="2:21" hidden="1" x14ac:dyDescent="0.25">
      <c r="B141" s="82" t="s">
        <v>83</v>
      </c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</row>
    <row r="142" spans="2:21" hidden="1" x14ac:dyDescent="0.25">
      <c r="B142" s="5" t="str">
        <f ca="1">IF(OR((B141="~"),(C142="~")),"~","")</f>
        <v>~</v>
      </c>
      <c r="C142" s="83" t="s">
        <v>83</v>
      </c>
      <c r="E142" s="84">
        <f t="shared" ref="E142:E147" ca="1" si="38">SUM(G142:U142)</f>
        <v>0</v>
      </c>
      <c r="F142" s="84"/>
      <c r="G142" s="84">
        <v>0</v>
      </c>
      <c r="H142" s="84">
        <v>0</v>
      </c>
      <c r="I142" s="84">
        <v>0</v>
      </c>
      <c r="J142" s="84">
        <v>0</v>
      </c>
      <c r="K142" s="84">
        <v>0</v>
      </c>
      <c r="L142" s="84">
        <v>0</v>
      </c>
      <c r="M142" s="84">
        <v>0</v>
      </c>
      <c r="N142" s="84">
        <v>0</v>
      </c>
      <c r="O142" s="84">
        <v>0</v>
      </c>
      <c r="P142" s="84">
        <v>0</v>
      </c>
      <c r="Q142" s="84">
        <v>0</v>
      </c>
      <c r="R142" s="84">
        <v>0</v>
      </c>
      <c r="S142" s="84">
        <v>0</v>
      </c>
      <c r="T142" s="84">
        <v>0</v>
      </c>
      <c r="U142" s="84">
        <v>0</v>
      </c>
    </row>
    <row r="143" spans="2:21" hidden="1" x14ac:dyDescent="0.25">
      <c r="B143" s="5" t="str">
        <f ca="1">IF(OR((B141="~"),(C143="~")),"~","")</f>
        <v>~</v>
      </c>
      <c r="C143" s="83" t="s">
        <v>83</v>
      </c>
      <c r="E143" s="84">
        <f t="shared" ca="1" si="38"/>
        <v>0</v>
      </c>
      <c r="F143" s="84"/>
      <c r="G143" s="84">
        <v>0</v>
      </c>
      <c r="H143" s="84">
        <v>0</v>
      </c>
      <c r="I143" s="84">
        <v>0</v>
      </c>
      <c r="J143" s="84">
        <v>0</v>
      </c>
      <c r="K143" s="84">
        <v>0</v>
      </c>
      <c r="L143" s="84">
        <v>0</v>
      </c>
      <c r="M143" s="84">
        <v>0</v>
      </c>
      <c r="N143" s="84">
        <v>0</v>
      </c>
      <c r="O143" s="84">
        <v>0</v>
      </c>
      <c r="P143" s="84">
        <v>0</v>
      </c>
      <c r="Q143" s="84">
        <v>0</v>
      </c>
      <c r="R143" s="84">
        <v>0</v>
      </c>
      <c r="S143" s="84">
        <v>0</v>
      </c>
      <c r="T143" s="84">
        <v>0</v>
      </c>
      <c r="U143" s="84">
        <v>0</v>
      </c>
    </row>
    <row r="144" spans="2:21" hidden="1" x14ac:dyDescent="0.25">
      <c r="B144" s="5" t="str">
        <f ca="1">IF(OR((B141="~"),(C144="~")),"~","")</f>
        <v>~</v>
      </c>
      <c r="C144" s="83" t="s">
        <v>83</v>
      </c>
      <c r="E144" s="84">
        <f t="shared" ca="1" si="38"/>
        <v>0</v>
      </c>
      <c r="F144" s="84"/>
      <c r="G144" s="84">
        <v>0</v>
      </c>
      <c r="H144" s="84">
        <v>0</v>
      </c>
      <c r="I144" s="84">
        <v>0</v>
      </c>
      <c r="J144" s="84">
        <v>0</v>
      </c>
      <c r="K144" s="84">
        <v>0</v>
      </c>
      <c r="L144" s="84">
        <v>0</v>
      </c>
      <c r="M144" s="84">
        <v>0</v>
      </c>
      <c r="N144" s="84">
        <v>0</v>
      </c>
      <c r="O144" s="84">
        <v>0</v>
      </c>
      <c r="P144" s="84">
        <v>0</v>
      </c>
      <c r="Q144" s="84">
        <v>0</v>
      </c>
      <c r="R144" s="84">
        <v>0</v>
      </c>
      <c r="S144" s="84">
        <v>0</v>
      </c>
      <c r="T144" s="84">
        <v>0</v>
      </c>
      <c r="U144" s="84">
        <v>0</v>
      </c>
    </row>
    <row r="145" spans="2:21" hidden="1" x14ac:dyDescent="0.25">
      <c r="B145" s="5" t="str">
        <f ca="1">IF(OR((B141="~"),(C145="~")),"~","")</f>
        <v>~</v>
      </c>
      <c r="C145" s="83" t="s">
        <v>83</v>
      </c>
      <c r="E145" s="84">
        <f t="shared" ca="1" si="38"/>
        <v>0</v>
      </c>
      <c r="F145" s="84"/>
      <c r="G145" s="84">
        <v>0</v>
      </c>
      <c r="H145" s="84">
        <v>0</v>
      </c>
      <c r="I145" s="84">
        <v>0</v>
      </c>
      <c r="J145" s="84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0</v>
      </c>
      <c r="Q145" s="84">
        <v>0</v>
      </c>
      <c r="R145" s="84">
        <v>0</v>
      </c>
      <c r="S145" s="84">
        <v>0</v>
      </c>
      <c r="T145" s="84">
        <v>0</v>
      </c>
      <c r="U145" s="84">
        <v>0</v>
      </c>
    </row>
    <row r="146" spans="2:21" hidden="1" x14ac:dyDescent="0.25">
      <c r="B146" s="5" t="str">
        <f ca="1">IF(OR((B141="~"),(C146="~")),"~","")</f>
        <v>~</v>
      </c>
      <c r="C146" s="83" t="s">
        <v>83</v>
      </c>
      <c r="E146" s="84">
        <f t="shared" ca="1" si="38"/>
        <v>0</v>
      </c>
      <c r="F146" s="84"/>
      <c r="G146" s="84">
        <v>0</v>
      </c>
      <c r="H146" s="84">
        <v>0</v>
      </c>
      <c r="I146" s="84">
        <v>0</v>
      </c>
      <c r="J146" s="84">
        <v>0</v>
      </c>
      <c r="K146" s="84">
        <v>0</v>
      </c>
      <c r="L146" s="84">
        <v>0</v>
      </c>
      <c r="M146" s="84">
        <v>0</v>
      </c>
      <c r="N146" s="84">
        <v>0</v>
      </c>
      <c r="O146" s="84">
        <v>0</v>
      </c>
      <c r="P146" s="84">
        <v>0</v>
      </c>
      <c r="Q146" s="84">
        <v>0</v>
      </c>
      <c r="R146" s="84">
        <v>0</v>
      </c>
      <c r="S146" s="84">
        <v>0</v>
      </c>
      <c r="T146" s="84">
        <v>0</v>
      </c>
      <c r="U146" s="84">
        <v>0</v>
      </c>
    </row>
    <row r="147" spans="2:21" hidden="1" x14ac:dyDescent="0.25">
      <c r="B147" s="5" t="str">
        <f ca="1">IF(OR((B141="~"),(C147="~")),"~","")</f>
        <v>~</v>
      </c>
      <c r="C147" s="83" t="s">
        <v>83</v>
      </c>
      <c r="E147" s="84">
        <f t="shared" ca="1" si="38"/>
        <v>0</v>
      </c>
      <c r="F147" s="84"/>
      <c r="G147" s="84">
        <v>0</v>
      </c>
      <c r="H147" s="84">
        <v>0</v>
      </c>
      <c r="I147" s="84">
        <v>0</v>
      </c>
      <c r="J147" s="84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0</v>
      </c>
      <c r="Q147" s="84">
        <v>0</v>
      </c>
      <c r="R147" s="84">
        <v>0</v>
      </c>
      <c r="S147" s="84">
        <v>0</v>
      </c>
      <c r="T147" s="84">
        <v>0</v>
      </c>
      <c r="U147" s="84">
        <v>0</v>
      </c>
    </row>
    <row r="148" spans="2:21" hidden="1" x14ac:dyDescent="0.25">
      <c r="B148" s="5" t="str">
        <f ca="1">IF(OR((B141="~"),(C148="~")),"~","")</f>
        <v>~</v>
      </c>
      <c r="C148" s="85" t="str">
        <f ca="1">IF(B141="~","~","Sub-total")</f>
        <v>~</v>
      </c>
      <c r="D148" s="85"/>
      <c r="E148" s="85">
        <f ca="1">SUM(E142:E147)</f>
        <v>0</v>
      </c>
      <c r="F148" s="85"/>
      <c r="G148" s="85">
        <f t="shared" ref="G148:U148" ca="1" si="39">SUM(G142:G147)</f>
        <v>0</v>
      </c>
      <c r="H148" s="85">
        <f t="shared" ca="1" si="39"/>
        <v>0</v>
      </c>
      <c r="I148" s="85">
        <f t="shared" ca="1" si="39"/>
        <v>0</v>
      </c>
      <c r="J148" s="85">
        <f t="shared" ca="1" si="39"/>
        <v>0</v>
      </c>
      <c r="K148" s="85">
        <f t="shared" ca="1" si="39"/>
        <v>0</v>
      </c>
      <c r="L148" s="85">
        <f t="shared" ca="1" si="39"/>
        <v>0</v>
      </c>
      <c r="M148" s="85">
        <f t="shared" ca="1" si="39"/>
        <v>0</v>
      </c>
      <c r="N148" s="85">
        <f t="shared" ca="1" si="39"/>
        <v>0</v>
      </c>
      <c r="O148" s="85">
        <f t="shared" ca="1" si="39"/>
        <v>0</v>
      </c>
      <c r="P148" s="85">
        <f t="shared" ca="1" si="39"/>
        <v>0</v>
      </c>
      <c r="Q148" s="85">
        <f t="shared" ca="1" si="39"/>
        <v>0</v>
      </c>
      <c r="R148" s="85">
        <f t="shared" ca="1" si="39"/>
        <v>0</v>
      </c>
      <c r="S148" s="85">
        <f t="shared" ca="1" si="39"/>
        <v>0</v>
      </c>
      <c r="T148" s="85">
        <f t="shared" ca="1" si="39"/>
        <v>0</v>
      </c>
      <c r="U148" s="85">
        <f t="shared" ca="1" si="39"/>
        <v>0</v>
      </c>
    </row>
    <row r="149" spans="2:21" hidden="1" x14ac:dyDescent="0.25">
      <c r="B149" s="5" t="str">
        <f ca="1">IF(OR((B141="~"),(C149="~")),"~","")</f>
        <v>~</v>
      </c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</row>
    <row r="150" spans="2:21" hidden="1" x14ac:dyDescent="0.25">
      <c r="B150" s="82" t="s">
        <v>83</v>
      </c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</row>
    <row r="151" spans="2:21" hidden="1" x14ac:dyDescent="0.25">
      <c r="B151" s="5" t="str">
        <f ca="1">IF(OR((B150="~"),(C151="~")),"~","")</f>
        <v>~</v>
      </c>
      <c r="C151" s="83" t="s">
        <v>83</v>
      </c>
      <c r="E151" s="84">
        <f t="shared" ref="E151:E156" ca="1" si="40">SUM(G151:U151)</f>
        <v>0</v>
      </c>
      <c r="F151" s="84"/>
      <c r="G151" s="84">
        <v>0</v>
      </c>
      <c r="H151" s="84">
        <v>0</v>
      </c>
      <c r="I151" s="84">
        <v>0</v>
      </c>
      <c r="J151" s="84">
        <v>0</v>
      </c>
      <c r="K151" s="84">
        <v>0</v>
      </c>
      <c r="L151" s="84">
        <v>0</v>
      </c>
      <c r="M151" s="84">
        <v>0</v>
      </c>
      <c r="N151" s="84">
        <v>0</v>
      </c>
      <c r="O151" s="84">
        <v>0</v>
      </c>
      <c r="P151" s="84">
        <v>0</v>
      </c>
      <c r="Q151" s="84">
        <v>0</v>
      </c>
      <c r="R151" s="84">
        <v>0</v>
      </c>
      <c r="S151" s="84">
        <v>0</v>
      </c>
      <c r="T151" s="84">
        <v>0</v>
      </c>
      <c r="U151" s="84">
        <v>0</v>
      </c>
    </row>
    <row r="152" spans="2:21" hidden="1" x14ac:dyDescent="0.25">
      <c r="B152" s="5" t="str">
        <f ca="1">IF(OR((B150="~"),(C152="~")),"~","")</f>
        <v>~</v>
      </c>
      <c r="C152" s="83" t="s">
        <v>83</v>
      </c>
      <c r="E152" s="84">
        <f t="shared" ca="1" si="40"/>
        <v>0</v>
      </c>
      <c r="F152" s="84"/>
      <c r="G152" s="84">
        <v>0</v>
      </c>
      <c r="H152" s="84">
        <v>0</v>
      </c>
      <c r="I152" s="84">
        <v>0</v>
      </c>
      <c r="J152" s="84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0</v>
      </c>
      <c r="Q152" s="84">
        <v>0</v>
      </c>
      <c r="R152" s="84">
        <v>0</v>
      </c>
      <c r="S152" s="84">
        <v>0</v>
      </c>
      <c r="T152" s="84">
        <v>0</v>
      </c>
      <c r="U152" s="84">
        <v>0</v>
      </c>
    </row>
    <row r="153" spans="2:21" hidden="1" x14ac:dyDescent="0.25">
      <c r="B153" s="5" t="str">
        <f ca="1">IF(OR((B150="~"),(C153="~")),"~","")</f>
        <v>~</v>
      </c>
      <c r="C153" s="83" t="s">
        <v>83</v>
      </c>
      <c r="E153" s="84">
        <f t="shared" ca="1" si="40"/>
        <v>0</v>
      </c>
      <c r="F153" s="84"/>
      <c r="G153" s="84">
        <v>0</v>
      </c>
      <c r="H153" s="84">
        <v>0</v>
      </c>
      <c r="I153" s="84">
        <v>0</v>
      </c>
      <c r="J153" s="84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0</v>
      </c>
      <c r="Q153" s="84">
        <v>0</v>
      </c>
      <c r="R153" s="84">
        <v>0</v>
      </c>
      <c r="S153" s="84">
        <v>0</v>
      </c>
      <c r="T153" s="84">
        <v>0</v>
      </c>
      <c r="U153" s="84">
        <v>0</v>
      </c>
    </row>
    <row r="154" spans="2:21" hidden="1" x14ac:dyDescent="0.25">
      <c r="B154" s="5" t="str">
        <f ca="1">IF(OR((B150="~"),(C154="~")),"~","")</f>
        <v>~</v>
      </c>
      <c r="C154" s="83" t="s">
        <v>83</v>
      </c>
      <c r="E154" s="84">
        <f t="shared" ca="1" si="40"/>
        <v>0</v>
      </c>
      <c r="F154" s="84"/>
      <c r="G154" s="84">
        <v>0</v>
      </c>
      <c r="H154" s="84">
        <v>0</v>
      </c>
      <c r="I154" s="84">
        <v>0</v>
      </c>
      <c r="J154" s="84">
        <v>0</v>
      </c>
      <c r="K154" s="84">
        <v>0</v>
      </c>
      <c r="L154" s="84">
        <v>0</v>
      </c>
      <c r="M154" s="84">
        <v>0</v>
      </c>
      <c r="N154" s="84">
        <v>0</v>
      </c>
      <c r="O154" s="84">
        <v>0</v>
      </c>
      <c r="P154" s="84">
        <v>0</v>
      </c>
      <c r="Q154" s="84">
        <v>0</v>
      </c>
      <c r="R154" s="84">
        <v>0</v>
      </c>
      <c r="S154" s="84">
        <v>0</v>
      </c>
      <c r="T154" s="84">
        <v>0</v>
      </c>
      <c r="U154" s="84">
        <v>0</v>
      </c>
    </row>
    <row r="155" spans="2:21" hidden="1" x14ac:dyDescent="0.25">
      <c r="B155" s="5" t="str">
        <f ca="1">IF(OR((B150="~"),(C155="~")),"~","")</f>
        <v>~</v>
      </c>
      <c r="C155" s="83" t="s">
        <v>83</v>
      </c>
      <c r="E155" s="84">
        <f t="shared" ca="1" si="40"/>
        <v>0</v>
      </c>
      <c r="F155" s="84"/>
      <c r="G155" s="84">
        <v>0</v>
      </c>
      <c r="H155" s="84">
        <v>0</v>
      </c>
      <c r="I155" s="84">
        <v>0</v>
      </c>
      <c r="J155" s="84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0</v>
      </c>
      <c r="Q155" s="84">
        <v>0</v>
      </c>
      <c r="R155" s="84">
        <v>0</v>
      </c>
      <c r="S155" s="84">
        <v>0</v>
      </c>
      <c r="T155" s="84">
        <v>0</v>
      </c>
      <c r="U155" s="84">
        <v>0</v>
      </c>
    </row>
    <row r="156" spans="2:21" hidden="1" x14ac:dyDescent="0.25">
      <c r="B156" s="5" t="str">
        <f ca="1">IF(OR((B150="~"),(C156="~")),"~","")</f>
        <v>~</v>
      </c>
      <c r="C156" s="83" t="s">
        <v>83</v>
      </c>
      <c r="E156" s="84">
        <f t="shared" ca="1" si="40"/>
        <v>0</v>
      </c>
      <c r="F156" s="84"/>
      <c r="G156" s="84">
        <v>0</v>
      </c>
      <c r="H156" s="84">
        <v>0</v>
      </c>
      <c r="I156" s="84">
        <v>0</v>
      </c>
      <c r="J156" s="84">
        <v>0</v>
      </c>
      <c r="K156" s="84">
        <v>0</v>
      </c>
      <c r="L156" s="84">
        <v>0</v>
      </c>
      <c r="M156" s="84">
        <v>0</v>
      </c>
      <c r="N156" s="84">
        <v>0</v>
      </c>
      <c r="O156" s="84">
        <v>0</v>
      </c>
      <c r="P156" s="84">
        <v>0</v>
      </c>
      <c r="Q156" s="84">
        <v>0</v>
      </c>
      <c r="R156" s="84">
        <v>0</v>
      </c>
      <c r="S156" s="84">
        <v>0</v>
      </c>
      <c r="T156" s="84">
        <v>0</v>
      </c>
      <c r="U156" s="84">
        <v>0</v>
      </c>
    </row>
    <row r="157" spans="2:21" hidden="1" x14ac:dyDescent="0.25">
      <c r="B157" s="5" t="str">
        <f ca="1">IF(OR((B150="~"),(C157="~")),"~","")</f>
        <v>~</v>
      </c>
      <c r="C157" s="85" t="str">
        <f ca="1">IF(B150="~","~","Sub-total")</f>
        <v>~</v>
      </c>
      <c r="D157" s="85"/>
      <c r="E157" s="85">
        <f ca="1">SUM(E151:E156)</f>
        <v>0</v>
      </c>
      <c r="F157" s="85"/>
      <c r="G157" s="85">
        <f t="shared" ref="G157:U157" ca="1" si="41">SUM(G151:G156)</f>
        <v>0</v>
      </c>
      <c r="H157" s="85">
        <f t="shared" ca="1" si="41"/>
        <v>0</v>
      </c>
      <c r="I157" s="85">
        <f t="shared" ca="1" si="41"/>
        <v>0</v>
      </c>
      <c r="J157" s="85">
        <f t="shared" ca="1" si="41"/>
        <v>0</v>
      </c>
      <c r="K157" s="85">
        <f t="shared" ca="1" si="41"/>
        <v>0</v>
      </c>
      <c r="L157" s="85">
        <f t="shared" ca="1" si="41"/>
        <v>0</v>
      </c>
      <c r="M157" s="85">
        <f t="shared" ca="1" si="41"/>
        <v>0</v>
      </c>
      <c r="N157" s="85">
        <f t="shared" ca="1" si="41"/>
        <v>0</v>
      </c>
      <c r="O157" s="85">
        <f t="shared" ca="1" si="41"/>
        <v>0</v>
      </c>
      <c r="P157" s="85">
        <f t="shared" ca="1" si="41"/>
        <v>0</v>
      </c>
      <c r="Q157" s="85">
        <f t="shared" ca="1" si="41"/>
        <v>0</v>
      </c>
      <c r="R157" s="85">
        <f t="shared" ca="1" si="41"/>
        <v>0</v>
      </c>
      <c r="S157" s="85">
        <f t="shared" ca="1" si="41"/>
        <v>0</v>
      </c>
      <c r="T157" s="85">
        <f t="shared" ca="1" si="41"/>
        <v>0</v>
      </c>
      <c r="U157" s="85">
        <f t="shared" ca="1" si="41"/>
        <v>0</v>
      </c>
    </row>
    <row r="158" spans="2:21" hidden="1" x14ac:dyDescent="0.25">
      <c r="B158" s="5" t="str">
        <f ca="1">IF(OR((B150="~"),(C158="~")),"~","")</f>
        <v>~</v>
      </c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</row>
    <row r="159" spans="2:21" hidden="1" x14ac:dyDescent="0.25">
      <c r="B159" s="82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</row>
    <row r="160" spans="2:21" x14ac:dyDescent="0.25">
      <c r="B160" s="15" t="s">
        <v>62</v>
      </c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</row>
    <row r="161" spans="1:21" x14ac:dyDescent="0.25">
      <c r="B161" s="5" t="str">
        <f ca="1">IF(OR((B161="~"),(C161="~")),"~","")</f>
        <v/>
      </c>
      <c r="C161" s="83" t="s">
        <v>85</v>
      </c>
      <c r="E161" s="84">
        <f t="shared" ref="E161:E166" ca="1" si="42">SUM(G161:U161)</f>
        <v>708483443.45235825</v>
      </c>
      <c r="F161" s="84"/>
      <c r="G161" s="84">
        <v>498450296.274773</v>
      </c>
      <c r="H161" s="84">
        <v>168901611.40211871</v>
      </c>
      <c r="I161" s="84">
        <v>25949768.544840433</v>
      </c>
      <c r="J161" s="84">
        <v>9984105.7598223817</v>
      </c>
      <c r="K161" s="84">
        <v>932390.81515193079</v>
      </c>
      <c r="L161" s="84">
        <v>2404630.4355414659</v>
      </c>
      <c r="M161" s="84">
        <v>1860640.2201103398</v>
      </c>
      <c r="N161" s="84">
        <v>0</v>
      </c>
      <c r="O161" s="84">
        <v>0</v>
      </c>
      <c r="P161" s="84">
        <v>0</v>
      </c>
      <c r="Q161" s="84">
        <v>0</v>
      </c>
      <c r="R161" s="84">
        <v>0</v>
      </c>
      <c r="S161" s="84">
        <v>0</v>
      </c>
      <c r="T161" s="84">
        <v>0</v>
      </c>
      <c r="U161" s="84">
        <v>0</v>
      </c>
    </row>
    <row r="162" spans="1:21" x14ac:dyDescent="0.25">
      <c r="B162" s="5" t="str">
        <f ca="1">IF(OR((B161="~"),(C162="~")),"~","")</f>
        <v/>
      </c>
      <c r="C162" s="83" t="s">
        <v>86</v>
      </c>
      <c r="E162" s="84">
        <f t="shared" ca="1" si="42"/>
        <v>338575106.22119886</v>
      </c>
      <c r="F162" s="84"/>
      <c r="G162" s="84">
        <v>184900858.21713352</v>
      </c>
      <c r="H162" s="84">
        <v>68673320.471616492</v>
      </c>
      <c r="I162" s="84">
        <v>17456639.374477163</v>
      </c>
      <c r="J162" s="84">
        <v>32993444.494681861</v>
      </c>
      <c r="K162" s="84">
        <v>3193090.605873032</v>
      </c>
      <c r="L162" s="84">
        <v>24074187.177414387</v>
      </c>
      <c r="M162" s="84">
        <v>7283565.8800024567</v>
      </c>
      <c r="N162" s="84">
        <v>0</v>
      </c>
      <c r="O162" s="84">
        <v>0</v>
      </c>
      <c r="P162" s="84">
        <v>0</v>
      </c>
      <c r="Q162" s="84">
        <v>0</v>
      </c>
      <c r="R162" s="84">
        <v>0</v>
      </c>
      <c r="S162" s="84">
        <v>0</v>
      </c>
      <c r="T162" s="84">
        <v>0</v>
      </c>
      <c r="U162" s="84">
        <v>0</v>
      </c>
    </row>
    <row r="163" spans="1:21" x14ac:dyDescent="0.25">
      <c r="B163" s="5" t="str">
        <f ca="1">IF(OR((B161="~"),(C163="~")),"~","")</f>
        <v/>
      </c>
      <c r="C163" s="83" t="s">
        <v>87</v>
      </c>
      <c r="E163" s="84">
        <f t="shared" ca="1" si="42"/>
        <v>702702098.95677876</v>
      </c>
      <c r="F163" s="84"/>
      <c r="G163" s="84">
        <v>450231013.16327178</v>
      </c>
      <c r="H163" s="84">
        <v>224621167.10119084</v>
      </c>
      <c r="I163" s="84">
        <v>10729832.328339148</v>
      </c>
      <c r="J163" s="84">
        <v>9264034.6828238722</v>
      </c>
      <c r="K163" s="84">
        <v>1889812.7018288577</v>
      </c>
      <c r="L163" s="84">
        <v>1454321.6554625938</v>
      </c>
      <c r="M163" s="84">
        <v>1200365.2955385868</v>
      </c>
      <c r="N163" s="84">
        <v>3311552.0283231745</v>
      </c>
      <c r="O163" s="84">
        <v>0</v>
      </c>
      <c r="P163" s="84">
        <v>0</v>
      </c>
      <c r="Q163" s="84">
        <v>0</v>
      </c>
      <c r="R163" s="84">
        <v>0</v>
      </c>
      <c r="S163" s="84">
        <v>0</v>
      </c>
      <c r="T163" s="84">
        <v>0</v>
      </c>
      <c r="U163" s="84">
        <v>0</v>
      </c>
    </row>
    <row r="164" spans="1:21" x14ac:dyDescent="0.25">
      <c r="B164" s="5" t="str">
        <f ca="1">IF(OR((B161="~"),(C164="~")),"~","")</f>
        <v/>
      </c>
      <c r="C164" s="83" t="s">
        <v>88</v>
      </c>
      <c r="E164" s="84">
        <f t="shared" ca="1" si="42"/>
        <v>9367095.4698976874</v>
      </c>
      <c r="F164" s="84"/>
      <c r="G164" s="84">
        <v>66896.890342961779</v>
      </c>
      <c r="H164" s="84">
        <v>6133923.0515590897</v>
      </c>
      <c r="I164" s="84">
        <v>1596132.6133330381</v>
      </c>
      <c r="J164" s="84">
        <v>577392.52324294602</v>
      </c>
      <c r="K164" s="84">
        <v>334607.32894752559</v>
      </c>
      <c r="L164" s="84">
        <v>100339.02701323779</v>
      </c>
      <c r="M164" s="84">
        <v>0</v>
      </c>
      <c r="N164" s="84">
        <v>557804.03545888676</v>
      </c>
      <c r="O164" s="84">
        <v>0</v>
      </c>
      <c r="P164" s="84">
        <v>0</v>
      </c>
      <c r="Q164" s="84">
        <v>0</v>
      </c>
      <c r="R164" s="84">
        <v>0</v>
      </c>
      <c r="S164" s="84">
        <v>0</v>
      </c>
      <c r="T164" s="84">
        <v>0</v>
      </c>
      <c r="U164" s="84">
        <v>0</v>
      </c>
    </row>
    <row r="165" spans="1:21" x14ac:dyDescent="0.25">
      <c r="B165" s="5" t="str">
        <f ca="1">IF(OR((B161="~"),(C165="~")),"~","")</f>
        <v/>
      </c>
      <c r="C165" s="83" t="s">
        <v>89</v>
      </c>
      <c r="E165" s="84">
        <f t="shared" ca="1" si="42"/>
        <v>1565888.6805646298</v>
      </c>
      <c r="F165" s="84"/>
      <c r="G165" s="84">
        <v>0</v>
      </c>
      <c r="H165" s="84">
        <v>17876.699978704182</v>
      </c>
      <c r="I165" s="84">
        <v>374691.01631488872</v>
      </c>
      <c r="J165" s="84">
        <v>952137.07148480939</v>
      </c>
      <c r="K165" s="84">
        <v>7600.7267979752687</v>
      </c>
      <c r="L165" s="84">
        <v>93531.580373162302</v>
      </c>
      <c r="M165" s="84">
        <v>120051.58561508989</v>
      </c>
      <c r="N165" s="84">
        <v>0</v>
      </c>
      <c r="O165" s="84">
        <v>0</v>
      </c>
      <c r="P165" s="84">
        <v>0</v>
      </c>
      <c r="Q165" s="84">
        <v>0</v>
      </c>
      <c r="R165" s="84">
        <v>0</v>
      </c>
      <c r="S165" s="84">
        <v>0</v>
      </c>
      <c r="T165" s="84">
        <v>0</v>
      </c>
      <c r="U165" s="84">
        <v>0</v>
      </c>
    </row>
    <row r="166" spans="1:21" hidden="1" x14ac:dyDescent="0.25">
      <c r="B166" s="5" t="str">
        <f ca="1">IF(OR((B161="~"),(C166="~")),"~","")</f>
        <v>~</v>
      </c>
      <c r="C166" s="83" t="s">
        <v>83</v>
      </c>
      <c r="E166" s="84">
        <f t="shared" ca="1" si="42"/>
        <v>0</v>
      </c>
      <c r="F166" s="84"/>
      <c r="G166" s="84">
        <v>0</v>
      </c>
      <c r="H166" s="84">
        <v>0</v>
      </c>
      <c r="I166" s="84">
        <v>0</v>
      </c>
      <c r="J166" s="84">
        <v>0</v>
      </c>
      <c r="K166" s="84">
        <v>0</v>
      </c>
      <c r="L166" s="84">
        <v>0</v>
      </c>
      <c r="M166" s="84">
        <v>0</v>
      </c>
      <c r="N166" s="84">
        <v>0</v>
      </c>
      <c r="O166" s="84">
        <v>0</v>
      </c>
      <c r="P166" s="84">
        <v>0</v>
      </c>
      <c r="Q166" s="84">
        <v>0</v>
      </c>
      <c r="R166" s="84">
        <v>0</v>
      </c>
      <c r="S166" s="84">
        <v>0</v>
      </c>
      <c r="T166" s="84">
        <v>0</v>
      </c>
      <c r="U166" s="84">
        <v>0</v>
      </c>
    </row>
    <row r="167" spans="1:21" s="52" customFormat="1" hidden="1" x14ac:dyDescent="0.25"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</row>
    <row r="168" spans="1:21" x14ac:dyDescent="0.25">
      <c r="A168" s="52"/>
      <c r="B168" s="52" t="str">
        <f ca="1">IF(OR((B161="~"),(C168="~")),"~","")</f>
        <v/>
      </c>
    </row>
    <row r="169" spans="1:21" ht="13.8" thickBot="1" x14ac:dyDescent="0.3">
      <c r="A169" s="52"/>
      <c r="C169" s="87" t="s">
        <v>26</v>
      </c>
      <c r="D169" s="88"/>
      <c r="E169" s="88">
        <f ca="1">SUM(G169:U169)</f>
        <v>1760693632.7807982</v>
      </c>
      <c r="F169" s="88"/>
      <c r="G169" s="88">
        <f t="shared" ref="G169:L169" ca="1" si="43">SUM(G161:G166)</f>
        <v>1133649064.5455213</v>
      </c>
      <c r="H169" s="88">
        <f t="shared" ca="1" si="43"/>
        <v>468347898.72646379</v>
      </c>
      <c r="I169" s="88">
        <f t="shared" ca="1" si="43"/>
        <v>56107063.877304673</v>
      </c>
      <c r="J169" s="88">
        <f t="shared" ca="1" si="43"/>
        <v>53771114.53205587</v>
      </c>
      <c r="K169" s="88">
        <f t="shared" ca="1" si="43"/>
        <v>6357502.1785993213</v>
      </c>
      <c r="L169" s="88">
        <f t="shared" ca="1" si="43"/>
        <v>28127009.875804845</v>
      </c>
      <c r="M169" s="88">
        <f t="shared" ref="M169:U169" ca="1" si="44">SUM(M161:M166)</f>
        <v>10464622.981266472</v>
      </c>
      <c r="N169" s="88">
        <f t="shared" ca="1" si="44"/>
        <v>3869356.0637820615</v>
      </c>
      <c r="O169" s="88">
        <f t="shared" ca="1" si="44"/>
        <v>0</v>
      </c>
      <c r="P169" s="88">
        <f t="shared" ca="1" si="44"/>
        <v>0</v>
      </c>
      <c r="Q169" s="88">
        <f t="shared" ca="1" si="44"/>
        <v>0</v>
      </c>
      <c r="R169" s="88">
        <f t="shared" ca="1" si="44"/>
        <v>0</v>
      </c>
      <c r="S169" s="88">
        <f t="shared" ca="1" si="44"/>
        <v>0</v>
      </c>
      <c r="T169" s="88">
        <f t="shared" ca="1" si="44"/>
        <v>0</v>
      </c>
      <c r="U169" s="88">
        <f t="shared" ca="1" si="44"/>
        <v>0</v>
      </c>
    </row>
    <row r="170" spans="1:21" ht="13.8" thickTop="1" x14ac:dyDescent="0.25">
      <c r="A170" s="52"/>
      <c r="B170" s="52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</row>
    <row r="171" spans="1:21" s="76" customFormat="1" ht="15.6" x14ac:dyDescent="0.25">
      <c r="A171" s="74" t="str">
        <f ca="1">A1</f>
        <v>Puget Sound Energy - 2017 Gas Cost of Service Study</v>
      </c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</row>
    <row r="172" spans="1:21" s="76" customFormat="1" ht="15.6" x14ac:dyDescent="0.25">
      <c r="A172" s="74" t="str">
        <f ca="1">A2</f>
        <v>Proposed Test Year With Gas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</row>
    <row r="173" spans="1:21" ht="15.6" x14ac:dyDescent="0.25">
      <c r="A173" s="77" t="s">
        <v>63</v>
      </c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</row>
    <row r="174" spans="1:21" ht="15.6" x14ac:dyDescent="0.25">
      <c r="A174" s="74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</row>
    <row r="175" spans="1:21" ht="39.6" x14ac:dyDescent="0.25">
      <c r="B175" s="79"/>
      <c r="C175" s="79"/>
      <c r="D175" s="79"/>
      <c r="E175" s="80" t="s">
        <v>61</v>
      </c>
      <c r="F175" s="80"/>
      <c r="G175" s="81" t="s">
        <v>75</v>
      </c>
      <c r="H175" s="81" t="s">
        <v>76</v>
      </c>
      <c r="I175" s="81" t="s">
        <v>77</v>
      </c>
      <c r="J175" s="81" t="s">
        <v>78</v>
      </c>
      <c r="K175" s="79" t="s">
        <v>79</v>
      </c>
      <c r="L175" s="79" t="s">
        <v>80</v>
      </c>
      <c r="M175" s="81" t="s">
        <v>81</v>
      </c>
      <c r="N175" s="81" t="s">
        <v>82</v>
      </c>
      <c r="O175" s="81" t="s">
        <v>83</v>
      </c>
      <c r="P175" s="81" t="s">
        <v>83</v>
      </c>
      <c r="Q175" s="81" t="s">
        <v>83</v>
      </c>
      <c r="R175" s="81" t="s">
        <v>83</v>
      </c>
      <c r="S175" s="81" t="s">
        <v>83</v>
      </c>
      <c r="T175" s="81" t="s">
        <v>83</v>
      </c>
      <c r="U175" s="81" t="s">
        <v>83</v>
      </c>
    </row>
    <row r="177" spans="2:21" x14ac:dyDescent="0.25">
      <c r="B177" s="82" t="s">
        <v>84</v>
      </c>
    </row>
    <row r="178" spans="2:21" x14ac:dyDescent="0.25">
      <c r="B178" s="5" t="str">
        <f ca="1">IF(OR((B177="~"),(C178="~")),"~","")</f>
        <v/>
      </c>
      <c r="C178" s="83" t="s">
        <v>85</v>
      </c>
      <c r="E178" s="84">
        <v>457315.85416849004</v>
      </c>
      <c r="G178" s="84">
        <v>329021.73655747523</v>
      </c>
      <c r="H178" s="84">
        <v>112034.44486881861</v>
      </c>
      <c r="I178" s="84">
        <v>15459.12926232937</v>
      </c>
      <c r="J178" s="84">
        <v>461.27393998193412</v>
      </c>
      <c r="K178" s="84">
        <v>339.26953988493119</v>
      </c>
      <c r="L178" s="84">
        <v>0</v>
      </c>
      <c r="M178" s="84">
        <v>0</v>
      </c>
      <c r="N178" s="84">
        <v>0</v>
      </c>
      <c r="O178" s="84">
        <v>0</v>
      </c>
      <c r="P178" s="84">
        <v>0</v>
      </c>
      <c r="Q178" s="84">
        <v>0</v>
      </c>
      <c r="R178" s="84">
        <v>0</v>
      </c>
      <c r="S178" s="84">
        <v>0</v>
      </c>
      <c r="T178" s="84">
        <v>0</v>
      </c>
      <c r="U178" s="84">
        <v>0</v>
      </c>
    </row>
    <row r="179" spans="2:21" x14ac:dyDescent="0.25">
      <c r="B179" s="5" t="str">
        <f ca="1">IF(OR((B177="~"),(C179="~")),"~","")</f>
        <v/>
      </c>
      <c r="C179" s="83" t="s">
        <v>86</v>
      </c>
      <c r="E179" s="84">
        <v>1106297.8188472693</v>
      </c>
      <c r="G179" s="84">
        <v>615546.97438616992</v>
      </c>
      <c r="H179" s="84">
        <v>228607.15107970792</v>
      </c>
      <c r="I179" s="84">
        <v>55794.744463135416</v>
      </c>
      <c r="J179" s="84">
        <v>90794.851504574515</v>
      </c>
      <c r="K179" s="84">
        <v>10454.183009542645</v>
      </c>
      <c r="L179" s="84">
        <v>83209.648007903452</v>
      </c>
      <c r="M179" s="84">
        <v>21890.266396235413</v>
      </c>
      <c r="N179" s="84">
        <v>0</v>
      </c>
      <c r="O179" s="84">
        <v>0</v>
      </c>
      <c r="P179" s="84">
        <v>0</v>
      </c>
      <c r="Q179" s="84">
        <v>0</v>
      </c>
      <c r="R179" s="84">
        <v>0</v>
      </c>
      <c r="S179" s="84">
        <v>0</v>
      </c>
      <c r="T179" s="84">
        <v>0</v>
      </c>
      <c r="U179" s="84">
        <v>0</v>
      </c>
    </row>
    <row r="180" spans="2:21" x14ac:dyDescent="0.25">
      <c r="B180" s="5" t="str">
        <f ca="1">IF(OR((B177="~"),(C180="~")),"~","")</f>
        <v/>
      </c>
      <c r="C180" s="83" t="s">
        <v>87</v>
      </c>
      <c r="E180" s="84">
        <v>0</v>
      </c>
      <c r="G180" s="84">
        <v>0</v>
      </c>
      <c r="H180" s="84">
        <v>0</v>
      </c>
      <c r="I180" s="84">
        <v>0</v>
      </c>
      <c r="J180" s="84">
        <v>0</v>
      </c>
      <c r="K180" s="84">
        <v>0</v>
      </c>
      <c r="L180" s="84">
        <v>0</v>
      </c>
      <c r="M180" s="84">
        <v>0</v>
      </c>
      <c r="N180" s="84">
        <v>0</v>
      </c>
      <c r="O180" s="84">
        <v>0</v>
      </c>
      <c r="P180" s="84">
        <v>0</v>
      </c>
      <c r="Q180" s="84">
        <v>0</v>
      </c>
      <c r="R180" s="84">
        <v>0</v>
      </c>
      <c r="S180" s="84">
        <v>0</v>
      </c>
      <c r="T180" s="84">
        <v>0</v>
      </c>
      <c r="U180" s="84">
        <v>0</v>
      </c>
    </row>
    <row r="181" spans="2:21" x14ac:dyDescent="0.25">
      <c r="B181" s="5" t="str">
        <f ca="1">IF(OR((B177="~"),(C181="~")),"~","")</f>
        <v/>
      </c>
      <c r="C181" s="83" t="s">
        <v>88</v>
      </c>
      <c r="E181" s="84">
        <v>0</v>
      </c>
      <c r="G181" s="84">
        <v>0</v>
      </c>
      <c r="H181" s="84">
        <v>0</v>
      </c>
      <c r="I181" s="84">
        <v>0</v>
      </c>
      <c r="J181" s="84">
        <v>0</v>
      </c>
      <c r="K181" s="84">
        <v>0</v>
      </c>
      <c r="L181" s="84">
        <v>0</v>
      </c>
      <c r="M181" s="84">
        <v>0</v>
      </c>
      <c r="N181" s="84">
        <v>0</v>
      </c>
      <c r="O181" s="84">
        <v>0</v>
      </c>
      <c r="P181" s="84">
        <v>0</v>
      </c>
      <c r="Q181" s="84">
        <v>0</v>
      </c>
      <c r="R181" s="84">
        <v>0</v>
      </c>
      <c r="S181" s="84">
        <v>0</v>
      </c>
      <c r="T181" s="84">
        <v>0</v>
      </c>
      <c r="U181" s="84">
        <v>0</v>
      </c>
    </row>
    <row r="182" spans="2:21" x14ac:dyDescent="0.25">
      <c r="B182" s="5" t="str">
        <f ca="1">IF(OR((B177="~"),(C182="~")),"~","")</f>
        <v/>
      </c>
      <c r="C182" s="83" t="s">
        <v>89</v>
      </c>
      <c r="E182" s="84">
        <v>0</v>
      </c>
      <c r="G182" s="84">
        <v>0</v>
      </c>
      <c r="H182" s="84">
        <v>0</v>
      </c>
      <c r="I182" s="84">
        <v>0</v>
      </c>
      <c r="J182" s="84">
        <v>0</v>
      </c>
      <c r="K182" s="84">
        <v>0</v>
      </c>
      <c r="L182" s="84">
        <v>0</v>
      </c>
      <c r="M182" s="84">
        <v>0</v>
      </c>
      <c r="N182" s="84">
        <v>0</v>
      </c>
      <c r="O182" s="84">
        <v>0</v>
      </c>
      <c r="P182" s="84">
        <v>0</v>
      </c>
      <c r="Q182" s="84">
        <v>0</v>
      </c>
      <c r="R182" s="84">
        <v>0</v>
      </c>
      <c r="S182" s="84">
        <v>0</v>
      </c>
      <c r="T182" s="84">
        <v>0</v>
      </c>
      <c r="U182" s="84">
        <v>0</v>
      </c>
    </row>
    <row r="183" spans="2:21" hidden="1" x14ac:dyDescent="0.25">
      <c r="B183" s="5" t="str">
        <f ca="1">IF(OR((B177="~"),(C183="~")),"~","")</f>
        <v>~</v>
      </c>
      <c r="C183" s="83" t="s">
        <v>83</v>
      </c>
      <c r="E183" s="84">
        <v>0</v>
      </c>
      <c r="G183" s="84">
        <v>0</v>
      </c>
      <c r="H183" s="84">
        <v>0</v>
      </c>
      <c r="I183" s="84">
        <v>0</v>
      </c>
      <c r="J183" s="84">
        <v>0</v>
      </c>
      <c r="K183" s="84">
        <v>0</v>
      </c>
      <c r="L183" s="84">
        <v>0</v>
      </c>
      <c r="M183" s="84">
        <v>0</v>
      </c>
      <c r="N183" s="84">
        <v>0</v>
      </c>
      <c r="O183" s="84">
        <v>0</v>
      </c>
      <c r="P183" s="84">
        <v>0</v>
      </c>
      <c r="Q183" s="84">
        <v>0</v>
      </c>
      <c r="R183" s="84">
        <v>0</v>
      </c>
      <c r="S183" s="84">
        <v>0</v>
      </c>
      <c r="T183" s="84">
        <v>0</v>
      </c>
      <c r="U183" s="84">
        <v>0</v>
      </c>
    </row>
    <row r="184" spans="2:21" x14ac:dyDescent="0.25">
      <c r="B184" s="5" t="str">
        <f ca="1">IF(OR((B177="~"),(C184="~")),"~","")</f>
        <v/>
      </c>
      <c r="C184" s="85" t="str">
        <f ca="1">IF(B177="~","~","Sub-total")</f>
        <v>Sub-total</v>
      </c>
      <c r="D184" s="85"/>
      <c r="E184" s="85">
        <f ca="1">SUM(E178:E183)</f>
        <v>1563613.6730157593</v>
      </c>
      <c r="F184" s="85"/>
      <c r="G184" s="85">
        <f t="shared" ref="G184:U184" ca="1" si="45">SUM(G178:G183)</f>
        <v>944568.7109436451</v>
      </c>
      <c r="H184" s="85">
        <f t="shared" ca="1" si="45"/>
        <v>340641.59594852652</v>
      </c>
      <c r="I184" s="85">
        <f t="shared" ca="1" si="45"/>
        <v>71253.873725464786</v>
      </c>
      <c r="J184" s="85">
        <f t="shared" ca="1" si="45"/>
        <v>91256.125444556455</v>
      </c>
      <c r="K184" s="85">
        <f t="shared" ca="1" si="45"/>
        <v>10793.452549427577</v>
      </c>
      <c r="L184" s="85">
        <f t="shared" ca="1" si="45"/>
        <v>83209.648007903452</v>
      </c>
      <c r="M184" s="85">
        <f t="shared" ca="1" si="45"/>
        <v>21890.266396235413</v>
      </c>
      <c r="N184" s="85">
        <f t="shared" ca="1" si="45"/>
        <v>0</v>
      </c>
      <c r="O184" s="85">
        <f t="shared" ca="1" si="45"/>
        <v>0</v>
      </c>
      <c r="P184" s="85">
        <f t="shared" ca="1" si="45"/>
        <v>0</v>
      </c>
      <c r="Q184" s="85">
        <f t="shared" ca="1" si="45"/>
        <v>0</v>
      </c>
      <c r="R184" s="85">
        <f t="shared" ca="1" si="45"/>
        <v>0</v>
      </c>
      <c r="S184" s="85">
        <f t="shared" ca="1" si="45"/>
        <v>0</v>
      </c>
      <c r="T184" s="85">
        <f t="shared" ca="1" si="45"/>
        <v>0</v>
      </c>
      <c r="U184" s="85">
        <f t="shared" ca="1" si="45"/>
        <v>0</v>
      </c>
    </row>
    <row r="185" spans="2:21" x14ac:dyDescent="0.25">
      <c r="B185" s="5" t="str">
        <f ca="1">IF(OR((B177="~"),(C185="~")),"~","")</f>
        <v/>
      </c>
      <c r="C185" s="83"/>
    </row>
    <row r="186" spans="2:21" x14ac:dyDescent="0.25">
      <c r="B186" s="82" t="s">
        <v>90</v>
      </c>
    </row>
    <row r="187" spans="2:21" x14ac:dyDescent="0.25">
      <c r="B187" s="5" t="str">
        <f ca="1">IF(OR((B186="~"),(C187="~")),"~","")</f>
        <v/>
      </c>
      <c r="C187" s="83" t="s">
        <v>85</v>
      </c>
      <c r="E187" s="84">
        <v>7680858.8141696984</v>
      </c>
      <c r="G187" s="84">
        <v>5423617.1171987401</v>
      </c>
      <c r="H187" s="84">
        <v>1649129.8612980731</v>
      </c>
      <c r="I187" s="84">
        <v>284200.30213334283</v>
      </c>
      <c r="J187" s="84">
        <v>147092.85907712206</v>
      </c>
      <c r="K187" s="84">
        <v>83570.251005696497</v>
      </c>
      <c r="L187" s="84">
        <v>93248.423456723845</v>
      </c>
      <c r="M187" s="84">
        <v>0</v>
      </c>
      <c r="N187" s="84">
        <v>0</v>
      </c>
      <c r="O187" s="84">
        <v>0</v>
      </c>
      <c r="P187" s="84">
        <v>0</v>
      </c>
      <c r="Q187" s="84">
        <v>0</v>
      </c>
      <c r="R187" s="84">
        <v>0</v>
      </c>
      <c r="S187" s="84">
        <v>0</v>
      </c>
      <c r="T187" s="84">
        <v>0</v>
      </c>
      <c r="U187" s="84">
        <v>0</v>
      </c>
    </row>
    <row r="188" spans="2:21" x14ac:dyDescent="0.25">
      <c r="B188" s="5" t="str">
        <f ca="1">IF(OR((B186="~"),(C188="~")),"~","")</f>
        <v/>
      </c>
      <c r="C188" s="83" t="s">
        <v>86</v>
      </c>
      <c r="E188" s="84">
        <v>888064.09641956794</v>
      </c>
      <c r="G188" s="84">
        <v>449093.44473814341</v>
      </c>
      <c r="H188" s="84">
        <v>166796.11229507733</v>
      </c>
      <c r="I188" s="84">
        <v>42406.547006948029</v>
      </c>
      <c r="J188" s="84">
        <v>98223.011231572207</v>
      </c>
      <c r="K188" s="84">
        <v>7756.0374626649409</v>
      </c>
      <c r="L188" s="84">
        <v>95023.238998323708</v>
      </c>
      <c r="M188" s="84">
        <v>28765.704686838148</v>
      </c>
      <c r="N188" s="84">
        <v>0</v>
      </c>
      <c r="O188" s="84">
        <v>0</v>
      </c>
      <c r="P188" s="84">
        <v>0</v>
      </c>
      <c r="Q188" s="84">
        <v>0</v>
      </c>
      <c r="R188" s="84">
        <v>0</v>
      </c>
      <c r="S188" s="84">
        <v>0</v>
      </c>
      <c r="T188" s="84">
        <v>0</v>
      </c>
      <c r="U188" s="84">
        <v>0</v>
      </c>
    </row>
    <row r="189" spans="2:21" x14ac:dyDescent="0.25">
      <c r="B189" s="5" t="str">
        <f ca="1">IF(OR((B186="~"),(C189="~")),"~","")</f>
        <v/>
      </c>
      <c r="C189" s="83" t="s">
        <v>87</v>
      </c>
      <c r="E189" s="84">
        <v>0</v>
      </c>
      <c r="G189" s="84">
        <v>0</v>
      </c>
      <c r="H189" s="84">
        <v>0</v>
      </c>
      <c r="I189" s="84">
        <v>0</v>
      </c>
      <c r="J189" s="84">
        <v>0</v>
      </c>
      <c r="K189" s="84">
        <v>0</v>
      </c>
      <c r="L189" s="84">
        <v>0</v>
      </c>
      <c r="M189" s="84">
        <v>0</v>
      </c>
      <c r="N189" s="84">
        <v>0</v>
      </c>
      <c r="O189" s="84">
        <v>0</v>
      </c>
      <c r="P189" s="84">
        <v>0</v>
      </c>
      <c r="Q189" s="84">
        <v>0</v>
      </c>
      <c r="R189" s="84">
        <v>0</v>
      </c>
      <c r="S189" s="84">
        <v>0</v>
      </c>
      <c r="T189" s="84">
        <v>0</v>
      </c>
      <c r="U189" s="84">
        <v>0</v>
      </c>
    </row>
    <row r="190" spans="2:21" x14ac:dyDescent="0.25">
      <c r="B190" s="5" t="str">
        <f ca="1">IF(OR((B186="~"),(C190="~")),"~","")</f>
        <v/>
      </c>
      <c r="C190" s="83" t="s">
        <v>88</v>
      </c>
      <c r="E190" s="84">
        <v>0</v>
      </c>
      <c r="G190" s="84">
        <v>0</v>
      </c>
      <c r="H190" s="84">
        <v>0</v>
      </c>
      <c r="I190" s="84">
        <v>0</v>
      </c>
      <c r="J190" s="84">
        <v>0</v>
      </c>
      <c r="K190" s="84">
        <v>0</v>
      </c>
      <c r="L190" s="84">
        <v>0</v>
      </c>
      <c r="M190" s="84">
        <v>0</v>
      </c>
      <c r="N190" s="84">
        <v>0</v>
      </c>
      <c r="O190" s="84">
        <v>0</v>
      </c>
      <c r="P190" s="84">
        <v>0</v>
      </c>
      <c r="Q190" s="84">
        <v>0</v>
      </c>
      <c r="R190" s="84">
        <v>0</v>
      </c>
      <c r="S190" s="84">
        <v>0</v>
      </c>
      <c r="T190" s="84">
        <v>0</v>
      </c>
      <c r="U190" s="84">
        <v>0</v>
      </c>
    </row>
    <row r="191" spans="2:21" x14ac:dyDescent="0.25">
      <c r="B191" s="5" t="str">
        <f ca="1">IF(OR((B186="~"),(C191="~")),"~","")</f>
        <v/>
      </c>
      <c r="C191" s="83" t="s">
        <v>89</v>
      </c>
      <c r="E191" s="84">
        <v>0</v>
      </c>
      <c r="G191" s="84">
        <v>0</v>
      </c>
      <c r="H191" s="84">
        <v>0</v>
      </c>
      <c r="I191" s="84">
        <v>0</v>
      </c>
      <c r="J191" s="84">
        <v>0</v>
      </c>
      <c r="K191" s="84">
        <v>0</v>
      </c>
      <c r="L191" s="84">
        <v>0</v>
      </c>
      <c r="M191" s="84">
        <v>0</v>
      </c>
      <c r="N191" s="84">
        <v>0</v>
      </c>
      <c r="O191" s="84">
        <v>0</v>
      </c>
      <c r="P191" s="84">
        <v>0</v>
      </c>
      <c r="Q191" s="84">
        <v>0</v>
      </c>
      <c r="R191" s="84">
        <v>0</v>
      </c>
      <c r="S191" s="84">
        <v>0</v>
      </c>
      <c r="T191" s="84">
        <v>0</v>
      </c>
      <c r="U191" s="84">
        <v>0</v>
      </c>
    </row>
    <row r="192" spans="2:21" hidden="1" x14ac:dyDescent="0.25">
      <c r="B192" s="5" t="str">
        <f ca="1">IF(OR((B186="~"),(C192="~")),"~","")</f>
        <v>~</v>
      </c>
      <c r="C192" s="83" t="s">
        <v>83</v>
      </c>
      <c r="E192" s="84">
        <v>0</v>
      </c>
      <c r="G192" s="84">
        <v>0</v>
      </c>
      <c r="H192" s="84">
        <v>0</v>
      </c>
      <c r="I192" s="84">
        <v>0</v>
      </c>
      <c r="J192" s="84">
        <v>0</v>
      </c>
      <c r="K192" s="84">
        <v>0</v>
      </c>
      <c r="L192" s="84">
        <v>0</v>
      </c>
      <c r="M192" s="84">
        <v>0</v>
      </c>
      <c r="N192" s="84">
        <v>0</v>
      </c>
      <c r="O192" s="84">
        <v>0</v>
      </c>
      <c r="P192" s="84">
        <v>0</v>
      </c>
      <c r="Q192" s="84">
        <v>0</v>
      </c>
      <c r="R192" s="84">
        <v>0</v>
      </c>
      <c r="S192" s="84">
        <v>0</v>
      </c>
      <c r="T192" s="84">
        <v>0</v>
      </c>
      <c r="U192" s="84">
        <v>0</v>
      </c>
    </row>
    <row r="193" spans="2:21" x14ac:dyDescent="0.25">
      <c r="B193" s="5" t="str">
        <f ca="1">IF(OR((B186="~"),(C193="~")),"~","")</f>
        <v/>
      </c>
      <c r="C193" s="85" t="str">
        <f ca="1">IF(B186="~","~","Sub-total")</f>
        <v>Sub-total</v>
      </c>
      <c r="D193" s="85"/>
      <c r="E193" s="85">
        <f ca="1">SUM(E187:E192)</f>
        <v>8568922.9105892666</v>
      </c>
      <c r="F193" s="85"/>
      <c r="G193" s="85">
        <f t="shared" ref="G193:U193" ca="1" si="46">SUM(G187:G192)</f>
        <v>5872710.5619368833</v>
      </c>
      <c r="H193" s="85">
        <f t="shared" ca="1" si="46"/>
        <v>1815925.9735931505</v>
      </c>
      <c r="I193" s="85">
        <f t="shared" ca="1" si="46"/>
        <v>326606.84914029087</v>
      </c>
      <c r="J193" s="85">
        <f t="shared" ca="1" si="46"/>
        <v>245315.87030869426</v>
      </c>
      <c r="K193" s="85">
        <f t="shared" ca="1" si="46"/>
        <v>91326.288468361439</v>
      </c>
      <c r="L193" s="85">
        <f t="shared" ca="1" si="46"/>
        <v>188271.66245504754</v>
      </c>
      <c r="M193" s="85">
        <f t="shared" ca="1" si="46"/>
        <v>28765.704686838148</v>
      </c>
      <c r="N193" s="85">
        <f t="shared" ca="1" si="46"/>
        <v>0</v>
      </c>
      <c r="O193" s="85">
        <f t="shared" ca="1" si="46"/>
        <v>0</v>
      </c>
      <c r="P193" s="85">
        <f t="shared" ca="1" si="46"/>
        <v>0</v>
      </c>
      <c r="Q193" s="85">
        <f t="shared" ca="1" si="46"/>
        <v>0</v>
      </c>
      <c r="R193" s="85">
        <f t="shared" ca="1" si="46"/>
        <v>0</v>
      </c>
      <c r="S193" s="85">
        <f t="shared" ca="1" si="46"/>
        <v>0</v>
      </c>
      <c r="T193" s="85">
        <f t="shared" ca="1" si="46"/>
        <v>0</v>
      </c>
      <c r="U193" s="85">
        <f t="shared" ca="1" si="46"/>
        <v>0</v>
      </c>
    </row>
    <row r="194" spans="2:21" x14ac:dyDescent="0.25">
      <c r="B194" s="5" t="str">
        <f ca="1">IF(OR((B186="~"),(C194="~")),"~","")</f>
        <v/>
      </c>
    </row>
    <row r="195" spans="2:21" x14ac:dyDescent="0.25">
      <c r="B195" s="82" t="s">
        <v>91</v>
      </c>
    </row>
    <row r="196" spans="2:21" x14ac:dyDescent="0.25">
      <c r="B196" s="5" t="str">
        <f ca="1">IF(OR((B195="~"),(C196="~")),"~","")</f>
        <v/>
      </c>
      <c r="C196" s="83" t="s">
        <v>85</v>
      </c>
      <c r="E196" s="84">
        <v>0</v>
      </c>
      <c r="G196" s="84">
        <v>0</v>
      </c>
      <c r="H196" s="84">
        <v>0</v>
      </c>
      <c r="I196" s="84">
        <v>0</v>
      </c>
      <c r="J196" s="84">
        <v>0</v>
      </c>
      <c r="K196" s="84">
        <v>0</v>
      </c>
      <c r="L196" s="84">
        <v>0</v>
      </c>
      <c r="M196" s="84">
        <v>0</v>
      </c>
      <c r="N196" s="84">
        <v>0</v>
      </c>
      <c r="O196" s="84">
        <v>0</v>
      </c>
      <c r="P196" s="84">
        <v>0</v>
      </c>
      <c r="Q196" s="84">
        <v>0</v>
      </c>
      <c r="R196" s="84">
        <v>0</v>
      </c>
      <c r="S196" s="84">
        <v>0</v>
      </c>
      <c r="T196" s="84">
        <v>0</v>
      </c>
      <c r="U196" s="84">
        <v>0</v>
      </c>
    </row>
    <row r="197" spans="2:21" x14ac:dyDescent="0.25">
      <c r="B197" s="5" t="str">
        <f ca="1">IF(OR((B195="~"),(C197="~")),"~","")</f>
        <v/>
      </c>
      <c r="C197" s="83" t="s">
        <v>86</v>
      </c>
      <c r="E197" s="84">
        <v>0</v>
      </c>
      <c r="G197" s="84">
        <v>0</v>
      </c>
      <c r="H197" s="84">
        <v>0</v>
      </c>
      <c r="I197" s="84">
        <v>0</v>
      </c>
      <c r="J197" s="84">
        <v>0</v>
      </c>
      <c r="K197" s="84">
        <v>0</v>
      </c>
      <c r="L197" s="84">
        <v>0</v>
      </c>
      <c r="M197" s="84">
        <v>0</v>
      </c>
      <c r="N197" s="84">
        <v>0</v>
      </c>
      <c r="O197" s="84">
        <v>0</v>
      </c>
      <c r="P197" s="84">
        <v>0</v>
      </c>
      <c r="Q197" s="84">
        <v>0</v>
      </c>
      <c r="R197" s="84">
        <v>0</v>
      </c>
      <c r="S197" s="84">
        <v>0</v>
      </c>
      <c r="T197" s="84">
        <v>0</v>
      </c>
      <c r="U197" s="84">
        <v>0</v>
      </c>
    </row>
    <row r="198" spans="2:21" x14ac:dyDescent="0.25">
      <c r="B198" s="5" t="str">
        <f ca="1">IF(OR((B195="~"),(C198="~")),"~","")</f>
        <v/>
      </c>
      <c r="C198" s="83" t="s">
        <v>87</v>
      </c>
      <c r="E198" s="84">
        <v>0</v>
      </c>
      <c r="G198" s="84">
        <v>0</v>
      </c>
      <c r="H198" s="84">
        <v>0</v>
      </c>
      <c r="I198" s="84">
        <v>0</v>
      </c>
      <c r="J198" s="84">
        <v>0</v>
      </c>
      <c r="K198" s="84">
        <v>0</v>
      </c>
      <c r="L198" s="84">
        <v>0</v>
      </c>
      <c r="M198" s="84">
        <v>0</v>
      </c>
      <c r="N198" s="84">
        <v>0</v>
      </c>
      <c r="O198" s="84">
        <v>0</v>
      </c>
      <c r="P198" s="84">
        <v>0</v>
      </c>
      <c r="Q198" s="84">
        <v>0</v>
      </c>
      <c r="R198" s="84">
        <v>0</v>
      </c>
      <c r="S198" s="84">
        <v>0</v>
      </c>
      <c r="T198" s="84">
        <v>0</v>
      </c>
      <c r="U198" s="84">
        <v>0</v>
      </c>
    </row>
    <row r="199" spans="2:21" x14ac:dyDescent="0.25">
      <c r="B199" s="5" t="str">
        <f ca="1">IF(OR((B195="~"),(C199="~")),"~","")</f>
        <v/>
      </c>
      <c r="C199" s="83" t="s">
        <v>88</v>
      </c>
      <c r="E199" s="84">
        <v>0</v>
      </c>
      <c r="G199" s="84">
        <v>0</v>
      </c>
      <c r="H199" s="84">
        <v>0</v>
      </c>
      <c r="I199" s="84">
        <v>0</v>
      </c>
      <c r="J199" s="84">
        <v>0</v>
      </c>
      <c r="K199" s="84">
        <v>0</v>
      </c>
      <c r="L199" s="84">
        <v>0</v>
      </c>
      <c r="M199" s="84">
        <v>0</v>
      </c>
      <c r="N199" s="84">
        <v>0</v>
      </c>
      <c r="O199" s="84">
        <v>0</v>
      </c>
      <c r="P199" s="84">
        <v>0</v>
      </c>
      <c r="Q199" s="84">
        <v>0</v>
      </c>
      <c r="R199" s="84">
        <v>0</v>
      </c>
      <c r="S199" s="84">
        <v>0</v>
      </c>
      <c r="T199" s="84">
        <v>0</v>
      </c>
      <c r="U199" s="84">
        <v>0</v>
      </c>
    </row>
    <row r="200" spans="2:21" x14ac:dyDescent="0.25">
      <c r="B200" s="5" t="str">
        <f ca="1">IF(OR((B195="~"),(C200="~")),"~","")</f>
        <v/>
      </c>
      <c r="C200" s="83" t="s">
        <v>89</v>
      </c>
      <c r="E200" s="84">
        <v>0</v>
      </c>
      <c r="G200" s="84">
        <v>0</v>
      </c>
      <c r="H200" s="84">
        <v>0</v>
      </c>
      <c r="I200" s="84">
        <v>0</v>
      </c>
      <c r="J200" s="84">
        <v>0</v>
      </c>
      <c r="K200" s="84">
        <v>0</v>
      </c>
      <c r="L200" s="84">
        <v>0</v>
      </c>
      <c r="M200" s="84">
        <v>0</v>
      </c>
      <c r="N200" s="84">
        <v>0</v>
      </c>
      <c r="O200" s="84">
        <v>0</v>
      </c>
      <c r="P200" s="84">
        <v>0</v>
      </c>
      <c r="Q200" s="84">
        <v>0</v>
      </c>
      <c r="R200" s="84">
        <v>0</v>
      </c>
      <c r="S200" s="84">
        <v>0</v>
      </c>
      <c r="T200" s="84">
        <v>0</v>
      </c>
      <c r="U200" s="84">
        <v>0</v>
      </c>
    </row>
    <row r="201" spans="2:21" hidden="1" x14ac:dyDescent="0.25">
      <c r="B201" s="5" t="str">
        <f ca="1">IF(OR((B195="~"),(C201="~")),"~","")</f>
        <v>~</v>
      </c>
      <c r="C201" s="83" t="s">
        <v>83</v>
      </c>
      <c r="E201" s="84">
        <v>0</v>
      </c>
      <c r="G201" s="84">
        <v>0</v>
      </c>
      <c r="H201" s="84">
        <v>0</v>
      </c>
      <c r="I201" s="84">
        <v>0</v>
      </c>
      <c r="J201" s="84">
        <v>0</v>
      </c>
      <c r="K201" s="84">
        <v>0</v>
      </c>
      <c r="L201" s="84">
        <v>0</v>
      </c>
      <c r="M201" s="84">
        <v>0</v>
      </c>
      <c r="N201" s="84">
        <v>0</v>
      </c>
      <c r="O201" s="84">
        <v>0</v>
      </c>
      <c r="P201" s="84">
        <v>0</v>
      </c>
      <c r="Q201" s="84">
        <v>0</v>
      </c>
      <c r="R201" s="84">
        <v>0</v>
      </c>
      <c r="S201" s="84">
        <v>0</v>
      </c>
      <c r="T201" s="84">
        <v>0</v>
      </c>
      <c r="U201" s="84">
        <v>0</v>
      </c>
    </row>
    <row r="202" spans="2:21" x14ac:dyDescent="0.25">
      <c r="B202" s="5" t="str">
        <f ca="1">IF(OR((B195="~"),(C202="~")),"~","")</f>
        <v/>
      </c>
      <c r="C202" s="85" t="str">
        <f ca="1">IF(B195="~","~","Sub-total")</f>
        <v>Sub-total</v>
      </c>
      <c r="D202" s="85"/>
      <c r="E202" s="85">
        <f ca="1">SUM(E196:E201)</f>
        <v>0</v>
      </c>
      <c r="F202" s="85"/>
      <c r="G202" s="85">
        <f t="shared" ref="G202:U202" ca="1" si="47">SUM(G196:G201)</f>
        <v>0</v>
      </c>
      <c r="H202" s="85">
        <f t="shared" ca="1" si="47"/>
        <v>0</v>
      </c>
      <c r="I202" s="85">
        <f t="shared" ca="1" si="47"/>
        <v>0</v>
      </c>
      <c r="J202" s="85">
        <f t="shared" ca="1" si="47"/>
        <v>0</v>
      </c>
      <c r="K202" s="85">
        <f t="shared" ca="1" si="47"/>
        <v>0</v>
      </c>
      <c r="L202" s="85">
        <f t="shared" ca="1" si="47"/>
        <v>0</v>
      </c>
      <c r="M202" s="85">
        <f t="shared" ca="1" si="47"/>
        <v>0</v>
      </c>
      <c r="N202" s="85">
        <f t="shared" ca="1" si="47"/>
        <v>0</v>
      </c>
      <c r="O202" s="85">
        <f t="shared" ca="1" si="47"/>
        <v>0</v>
      </c>
      <c r="P202" s="85">
        <f t="shared" ca="1" si="47"/>
        <v>0</v>
      </c>
      <c r="Q202" s="85">
        <f t="shared" ca="1" si="47"/>
        <v>0</v>
      </c>
      <c r="R202" s="85">
        <f t="shared" ca="1" si="47"/>
        <v>0</v>
      </c>
      <c r="S202" s="85">
        <f t="shared" ca="1" si="47"/>
        <v>0</v>
      </c>
      <c r="T202" s="85">
        <f t="shared" ca="1" si="47"/>
        <v>0</v>
      </c>
      <c r="U202" s="85">
        <f t="shared" ca="1" si="47"/>
        <v>0</v>
      </c>
    </row>
    <row r="203" spans="2:21" x14ac:dyDescent="0.25">
      <c r="B203" s="5" t="str">
        <f ca="1">IF(OR((B195="~"),(C203="~")),"~","")</f>
        <v/>
      </c>
    </row>
    <row r="204" spans="2:21" x14ac:dyDescent="0.25">
      <c r="B204" s="82" t="s">
        <v>92</v>
      </c>
    </row>
    <row r="205" spans="2:21" x14ac:dyDescent="0.25">
      <c r="B205" s="5" t="str">
        <f ca="1">IF(OR((B204="~"),(C205="~")),"~","")</f>
        <v/>
      </c>
      <c r="C205" s="83" t="s">
        <v>85</v>
      </c>
      <c r="E205" s="84">
        <v>139713036.28388587</v>
      </c>
      <c r="G205" s="84">
        <v>97920711.490049347</v>
      </c>
      <c r="H205" s="84">
        <v>33379335.389296196</v>
      </c>
      <c r="I205" s="84">
        <v>5134769.5214291466</v>
      </c>
      <c r="J205" s="84">
        <v>2108975.4404151412</v>
      </c>
      <c r="K205" s="84">
        <v>131124.4631812415</v>
      </c>
      <c r="L205" s="84">
        <v>599517.40714207292</v>
      </c>
      <c r="M205" s="84">
        <v>438602.57237270498</v>
      </c>
      <c r="N205" s="84">
        <v>0</v>
      </c>
      <c r="O205" s="84">
        <v>0</v>
      </c>
      <c r="P205" s="84">
        <v>0</v>
      </c>
      <c r="Q205" s="84">
        <v>0</v>
      </c>
      <c r="R205" s="84">
        <v>0</v>
      </c>
      <c r="S205" s="84">
        <v>0</v>
      </c>
      <c r="T205" s="84">
        <v>0</v>
      </c>
      <c r="U205" s="84">
        <v>0</v>
      </c>
    </row>
    <row r="206" spans="2:21" x14ac:dyDescent="0.25">
      <c r="B206" s="5" t="str">
        <f ca="1">IF(OR((B204="~"),(C206="~")),"~","")</f>
        <v/>
      </c>
      <c r="C206" s="83" t="s">
        <v>86</v>
      </c>
      <c r="E206" s="84">
        <v>110935536.48056944</v>
      </c>
      <c r="G206" s="84">
        <v>66031412.482300512</v>
      </c>
      <c r="H206" s="84">
        <v>23141548.536371425</v>
      </c>
      <c r="I206" s="84">
        <v>5260182.9149879124</v>
      </c>
      <c r="J206" s="84">
        <v>8123696.5515058674</v>
      </c>
      <c r="K206" s="84">
        <v>947078.02724036481</v>
      </c>
      <c r="L206" s="84">
        <v>5610137.0869617332</v>
      </c>
      <c r="M206" s="84">
        <v>1564656.3117034715</v>
      </c>
      <c r="N206" s="84">
        <v>256824.56949814464</v>
      </c>
      <c r="O206" s="84">
        <v>0</v>
      </c>
      <c r="P206" s="84">
        <v>0</v>
      </c>
      <c r="Q206" s="84">
        <v>0</v>
      </c>
      <c r="R206" s="84">
        <v>0</v>
      </c>
      <c r="S206" s="84">
        <v>0</v>
      </c>
      <c r="T206" s="84">
        <v>0</v>
      </c>
      <c r="U206" s="84">
        <v>0</v>
      </c>
    </row>
    <row r="207" spans="2:21" x14ac:dyDescent="0.25">
      <c r="B207" s="5" t="str">
        <f ca="1">IF(OR((B204="~"),(C207="~")),"~","")</f>
        <v/>
      </c>
      <c r="C207" s="83" t="s">
        <v>87</v>
      </c>
      <c r="E207" s="84">
        <v>204756135.24861506</v>
      </c>
      <c r="G207" s="84">
        <v>143010956.00096312</v>
      </c>
      <c r="H207" s="84">
        <v>54177405.233630598</v>
      </c>
      <c r="I207" s="84">
        <v>2119613.8003633278</v>
      </c>
      <c r="J207" s="84">
        <v>1918069.4026648425</v>
      </c>
      <c r="K207" s="84">
        <v>373685.09696167533</v>
      </c>
      <c r="L207" s="84">
        <v>264004.51712438872</v>
      </c>
      <c r="M207" s="84">
        <v>220306.86094449245</v>
      </c>
      <c r="N207" s="84">
        <v>2672094.3359626089</v>
      </c>
      <c r="O207" s="84">
        <v>0</v>
      </c>
      <c r="P207" s="84">
        <v>0</v>
      </c>
      <c r="Q207" s="84">
        <v>0</v>
      </c>
      <c r="R207" s="84">
        <v>0</v>
      </c>
      <c r="S207" s="84">
        <v>0</v>
      </c>
      <c r="T207" s="84">
        <v>0</v>
      </c>
      <c r="U207" s="84">
        <v>0</v>
      </c>
    </row>
    <row r="208" spans="2:21" x14ac:dyDescent="0.25">
      <c r="B208" s="5" t="str">
        <f ca="1">IF(OR((B204="~"),(C208="~")),"~","")</f>
        <v/>
      </c>
      <c r="C208" s="83" t="s">
        <v>88</v>
      </c>
      <c r="E208" s="84">
        <v>0</v>
      </c>
      <c r="G208" s="84">
        <v>0</v>
      </c>
      <c r="H208" s="84">
        <v>0</v>
      </c>
      <c r="I208" s="84">
        <v>0</v>
      </c>
      <c r="J208" s="84">
        <v>0</v>
      </c>
      <c r="K208" s="84">
        <v>0</v>
      </c>
      <c r="L208" s="84">
        <v>0</v>
      </c>
      <c r="M208" s="84">
        <v>0</v>
      </c>
      <c r="N208" s="84">
        <v>0</v>
      </c>
      <c r="O208" s="84">
        <v>0</v>
      </c>
      <c r="P208" s="84">
        <v>0</v>
      </c>
      <c r="Q208" s="84">
        <v>0</v>
      </c>
      <c r="R208" s="84">
        <v>0</v>
      </c>
      <c r="S208" s="84">
        <v>0</v>
      </c>
      <c r="T208" s="84">
        <v>0</v>
      </c>
      <c r="U208" s="84">
        <v>0</v>
      </c>
    </row>
    <row r="209" spans="2:21" x14ac:dyDescent="0.25">
      <c r="B209" s="5" t="str">
        <f ca="1">IF(OR((B204="~"),(C209="~")),"~","")</f>
        <v/>
      </c>
      <c r="C209" s="83" t="s">
        <v>89</v>
      </c>
      <c r="E209" s="84">
        <v>0</v>
      </c>
      <c r="G209" s="84">
        <v>0</v>
      </c>
      <c r="H209" s="84">
        <v>0</v>
      </c>
      <c r="I209" s="84">
        <v>0</v>
      </c>
      <c r="J209" s="84">
        <v>0</v>
      </c>
      <c r="K209" s="84">
        <v>0</v>
      </c>
      <c r="L209" s="84">
        <v>0</v>
      </c>
      <c r="M209" s="84">
        <v>0</v>
      </c>
      <c r="N209" s="84">
        <v>0</v>
      </c>
      <c r="O209" s="84">
        <v>0</v>
      </c>
      <c r="P209" s="84">
        <v>0</v>
      </c>
      <c r="Q209" s="84">
        <v>0</v>
      </c>
      <c r="R209" s="84">
        <v>0</v>
      </c>
      <c r="S209" s="84">
        <v>0</v>
      </c>
      <c r="T209" s="84">
        <v>0</v>
      </c>
      <c r="U209" s="84">
        <v>0</v>
      </c>
    </row>
    <row r="210" spans="2:21" hidden="1" x14ac:dyDescent="0.25">
      <c r="B210" s="5" t="str">
        <f ca="1">IF(OR((B204="~"),(C210="~")),"~","")</f>
        <v>~</v>
      </c>
      <c r="C210" s="83" t="s">
        <v>83</v>
      </c>
      <c r="E210" s="84">
        <v>0</v>
      </c>
      <c r="G210" s="84">
        <v>0</v>
      </c>
      <c r="H210" s="84">
        <v>0</v>
      </c>
      <c r="I210" s="84">
        <v>0</v>
      </c>
      <c r="J210" s="84">
        <v>0</v>
      </c>
      <c r="K210" s="84">
        <v>0</v>
      </c>
      <c r="L210" s="84">
        <v>0</v>
      </c>
      <c r="M210" s="84">
        <v>0</v>
      </c>
      <c r="N210" s="84">
        <v>0</v>
      </c>
      <c r="O210" s="84">
        <v>0</v>
      </c>
      <c r="P210" s="84">
        <v>0</v>
      </c>
      <c r="Q210" s="84">
        <v>0</v>
      </c>
      <c r="R210" s="84">
        <v>0</v>
      </c>
      <c r="S210" s="84">
        <v>0</v>
      </c>
      <c r="T210" s="84">
        <v>0</v>
      </c>
      <c r="U210" s="84">
        <v>0</v>
      </c>
    </row>
    <row r="211" spans="2:21" x14ac:dyDescent="0.25">
      <c r="B211" s="5" t="str">
        <f ca="1">IF(OR((B204="~"),(C211="~")),"~","")</f>
        <v/>
      </c>
      <c r="C211" s="85" t="str">
        <f ca="1">IF(B204="~","~","Sub-total")</f>
        <v>Sub-total</v>
      </c>
      <c r="D211" s="85"/>
      <c r="E211" s="85">
        <f ca="1">SUM(E205:E210)</f>
        <v>455404708.01307034</v>
      </c>
      <c r="F211" s="85"/>
      <c r="G211" s="85">
        <f t="shared" ref="G211:U211" ca="1" si="48">SUM(G205:G210)</f>
        <v>306963079.97331297</v>
      </c>
      <c r="H211" s="85">
        <f t="shared" ca="1" si="48"/>
        <v>110698289.15929821</v>
      </c>
      <c r="I211" s="85">
        <f t="shared" ca="1" si="48"/>
        <v>12514566.236780386</v>
      </c>
      <c r="J211" s="85">
        <f t="shared" ca="1" si="48"/>
        <v>12150741.39458585</v>
      </c>
      <c r="K211" s="85">
        <f t="shared" ca="1" si="48"/>
        <v>1451887.5873832814</v>
      </c>
      <c r="L211" s="85">
        <f t="shared" ca="1" si="48"/>
        <v>6473659.0112281945</v>
      </c>
      <c r="M211" s="85">
        <f t="shared" ca="1" si="48"/>
        <v>2223565.745020669</v>
      </c>
      <c r="N211" s="85">
        <f t="shared" ca="1" si="48"/>
        <v>2928918.9054607535</v>
      </c>
      <c r="O211" s="85">
        <f t="shared" ca="1" si="48"/>
        <v>0</v>
      </c>
      <c r="P211" s="85">
        <f t="shared" ca="1" si="48"/>
        <v>0</v>
      </c>
      <c r="Q211" s="85">
        <f t="shared" ca="1" si="48"/>
        <v>0</v>
      </c>
      <c r="R211" s="85">
        <f t="shared" ca="1" si="48"/>
        <v>0</v>
      </c>
      <c r="S211" s="85">
        <f t="shared" ca="1" si="48"/>
        <v>0</v>
      </c>
      <c r="T211" s="85">
        <f t="shared" ca="1" si="48"/>
        <v>0</v>
      </c>
      <c r="U211" s="85">
        <f t="shared" ca="1" si="48"/>
        <v>0</v>
      </c>
    </row>
    <row r="212" spans="2:21" x14ac:dyDescent="0.25">
      <c r="B212" s="5" t="str">
        <f ca="1">IF(OR((B204="~"),(C212="~")),"~","")</f>
        <v/>
      </c>
    </row>
    <row r="213" spans="2:21" x14ac:dyDescent="0.25">
      <c r="B213" s="82" t="s">
        <v>93</v>
      </c>
    </row>
    <row r="214" spans="2:21" x14ac:dyDescent="0.25">
      <c r="B214" s="5" t="str">
        <f ca="1">IF(OR((B213="~"),(C214="~")),"~","")</f>
        <v/>
      </c>
      <c r="C214" s="83" t="s">
        <v>85</v>
      </c>
      <c r="E214" s="84">
        <v>117341499.89030711</v>
      </c>
      <c r="G214" s="84">
        <v>79224830.209800825</v>
      </c>
      <c r="H214" s="84">
        <v>27712600.737212706</v>
      </c>
      <c r="I214" s="84">
        <v>5258890.6209284579</v>
      </c>
      <c r="J214" s="84">
        <v>2586462.8001433075</v>
      </c>
      <c r="K214" s="84">
        <v>843981.35145665542</v>
      </c>
      <c r="L214" s="84">
        <v>1714734.170765158</v>
      </c>
      <c r="M214" s="84">
        <v>0</v>
      </c>
      <c r="N214" s="84">
        <v>0</v>
      </c>
      <c r="O214" s="84">
        <v>0</v>
      </c>
      <c r="P214" s="84">
        <v>0</v>
      </c>
      <c r="Q214" s="84">
        <v>0</v>
      </c>
      <c r="R214" s="84">
        <v>0</v>
      </c>
      <c r="S214" s="84">
        <v>0</v>
      </c>
      <c r="T214" s="84">
        <v>0</v>
      </c>
      <c r="U214" s="84">
        <v>0</v>
      </c>
    </row>
    <row r="215" spans="2:21" x14ac:dyDescent="0.25">
      <c r="B215" s="5" t="str">
        <f ca="1">IF(OR((B213="~"),(C215="~")),"~","")</f>
        <v/>
      </c>
      <c r="C215" s="83" t="s">
        <v>86</v>
      </c>
      <c r="E215" s="84">
        <v>239879891.09769148</v>
      </c>
      <c r="G215" s="84">
        <v>152496698.68236011</v>
      </c>
      <c r="H215" s="84">
        <v>56568605.744281702</v>
      </c>
      <c r="I215" s="84">
        <v>13059213.39088231</v>
      </c>
      <c r="J215" s="84">
        <v>9009392.4444821849</v>
      </c>
      <c r="K215" s="84">
        <v>2522968.7212655204</v>
      </c>
      <c r="L215" s="84">
        <v>6169449.5990630025</v>
      </c>
      <c r="M215" s="84">
        <v>53562.515356685239</v>
      </c>
      <c r="N215" s="84">
        <v>0</v>
      </c>
      <c r="O215" s="84">
        <v>0</v>
      </c>
      <c r="P215" s="84">
        <v>0</v>
      </c>
      <c r="Q215" s="84">
        <v>0</v>
      </c>
      <c r="R215" s="84">
        <v>0</v>
      </c>
      <c r="S215" s="84">
        <v>0</v>
      </c>
      <c r="T215" s="84">
        <v>0</v>
      </c>
      <c r="U215" s="84">
        <v>0</v>
      </c>
    </row>
    <row r="216" spans="2:21" x14ac:dyDescent="0.25">
      <c r="B216" s="5" t="str">
        <f ca="1">IF(OR((B213="~"),(C216="~")),"~","")</f>
        <v/>
      </c>
      <c r="C216" s="83" t="s">
        <v>87</v>
      </c>
      <c r="E216" s="84">
        <v>0</v>
      </c>
      <c r="G216" s="84">
        <v>0</v>
      </c>
      <c r="H216" s="84">
        <v>0</v>
      </c>
      <c r="I216" s="84">
        <v>0</v>
      </c>
      <c r="J216" s="84">
        <v>0</v>
      </c>
      <c r="K216" s="84">
        <v>0</v>
      </c>
      <c r="L216" s="84">
        <v>0</v>
      </c>
      <c r="M216" s="84">
        <v>0</v>
      </c>
      <c r="N216" s="84">
        <v>0</v>
      </c>
      <c r="O216" s="84">
        <v>0</v>
      </c>
      <c r="P216" s="84">
        <v>0</v>
      </c>
      <c r="Q216" s="84">
        <v>0</v>
      </c>
      <c r="R216" s="84">
        <v>0</v>
      </c>
      <c r="S216" s="84">
        <v>0</v>
      </c>
      <c r="T216" s="84">
        <v>0</v>
      </c>
      <c r="U216" s="84">
        <v>0</v>
      </c>
    </row>
    <row r="217" spans="2:21" x14ac:dyDescent="0.25">
      <c r="B217" s="5" t="str">
        <f ca="1">IF(OR((B213="~"),(C217="~")),"~","")</f>
        <v/>
      </c>
      <c r="C217" s="83" t="s">
        <v>88</v>
      </c>
      <c r="E217" s="84">
        <v>0</v>
      </c>
      <c r="G217" s="84">
        <v>0</v>
      </c>
      <c r="H217" s="84">
        <v>0</v>
      </c>
      <c r="I217" s="84">
        <v>0</v>
      </c>
      <c r="J217" s="84">
        <v>0</v>
      </c>
      <c r="K217" s="84">
        <v>0</v>
      </c>
      <c r="L217" s="84">
        <v>0</v>
      </c>
      <c r="M217" s="84">
        <v>0</v>
      </c>
      <c r="N217" s="84">
        <v>0</v>
      </c>
      <c r="O217" s="84">
        <v>0</v>
      </c>
      <c r="P217" s="84">
        <v>0</v>
      </c>
      <c r="Q217" s="84">
        <v>0</v>
      </c>
      <c r="R217" s="84">
        <v>0</v>
      </c>
      <c r="S217" s="84">
        <v>0</v>
      </c>
      <c r="T217" s="84">
        <v>0</v>
      </c>
      <c r="U217" s="84">
        <v>0</v>
      </c>
    </row>
    <row r="218" spans="2:21" x14ac:dyDescent="0.25">
      <c r="B218" s="5" t="str">
        <f ca="1">IF(OR((B213="~"),(C218="~")),"~","")</f>
        <v/>
      </c>
      <c r="C218" s="83" t="s">
        <v>89</v>
      </c>
      <c r="E218" s="84">
        <v>0</v>
      </c>
      <c r="G218" s="84">
        <v>0</v>
      </c>
      <c r="H218" s="84">
        <v>0</v>
      </c>
      <c r="I218" s="84">
        <v>0</v>
      </c>
      <c r="J218" s="84">
        <v>0</v>
      </c>
      <c r="K218" s="84">
        <v>0</v>
      </c>
      <c r="L218" s="84">
        <v>0</v>
      </c>
      <c r="M218" s="84">
        <v>0</v>
      </c>
      <c r="N218" s="84">
        <v>0</v>
      </c>
      <c r="O218" s="84">
        <v>0</v>
      </c>
      <c r="P218" s="84">
        <v>0</v>
      </c>
      <c r="Q218" s="84">
        <v>0</v>
      </c>
      <c r="R218" s="84">
        <v>0</v>
      </c>
      <c r="S218" s="84">
        <v>0</v>
      </c>
      <c r="T218" s="84">
        <v>0</v>
      </c>
      <c r="U218" s="84">
        <v>0</v>
      </c>
    </row>
    <row r="219" spans="2:21" hidden="1" x14ac:dyDescent="0.25">
      <c r="B219" s="5" t="str">
        <f ca="1">IF(OR((B213="~"),(C219="~")),"~","")</f>
        <v>~</v>
      </c>
      <c r="C219" s="83" t="s">
        <v>83</v>
      </c>
      <c r="E219" s="84">
        <v>0</v>
      </c>
      <c r="G219" s="84">
        <v>0</v>
      </c>
      <c r="H219" s="84">
        <v>0</v>
      </c>
      <c r="I219" s="84">
        <v>0</v>
      </c>
      <c r="J219" s="84">
        <v>0</v>
      </c>
      <c r="K219" s="84">
        <v>0</v>
      </c>
      <c r="L219" s="84">
        <v>0</v>
      </c>
      <c r="M219" s="84">
        <v>0</v>
      </c>
      <c r="N219" s="84">
        <v>0</v>
      </c>
      <c r="O219" s="84">
        <v>0</v>
      </c>
      <c r="P219" s="84">
        <v>0</v>
      </c>
      <c r="Q219" s="84">
        <v>0</v>
      </c>
      <c r="R219" s="84">
        <v>0</v>
      </c>
      <c r="S219" s="84">
        <v>0</v>
      </c>
      <c r="T219" s="84">
        <v>0</v>
      </c>
      <c r="U219" s="84">
        <v>0</v>
      </c>
    </row>
    <row r="220" spans="2:21" x14ac:dyDescent="0.25">
      <c r="B220" s="5" t="str">
        <f ca="1">IF(OR((B213="~"),(C220="~")),"~","")</f>
        <v/>
      </c>
      <c r="C220" s="85" t="str">
        <f ca="1">IF(B213="~","~","Sub-total")</f>
        <v>Sub-total</v>
      </c>
      <c r="D220" s="85"/>
      <c r="E220" s="85">
        <f ca="1">SUM(E214:E219)</f>
        <v>357221390.9879986</v>
      </c>
      <c r="F220" s="85"/>
      <c r="G220" s="85">
        <f t="shared" ref="G220:U220" ca="1" si="49">SUM(G214:G219)</f>
        <v>231721528.89216095</v>
      </c>
      <c r="H220" s="85">
        <f t="shared" ca="1" si="49"/>
        <v>84281206.481494412</v>
      </c>
      <c r="I220" s="85">
        <f t="shared" ca="1" si="49"/>
        <v>18318104.011810768</v>
      </c>
      <c r="J220" s="85">
        <f t="shared" ca="1" si="49"/>
        <v>11595855.244625492</v>
      </c>
      <c r="K220" s="85">
        <f t="shared" ca="1" si="49"/>
        <v>3366950.0727221761</v>
      </c>
      <c r="L220" s="85">
        <f t="shared" ca="1" si="49"/>
        <v>7884183.7698281603</v>
      </c>
      <c r="M220" s="85">
        <f t="shared" ca="1" si="49"/>
        <v>53562.515356685239</v>
      </c>
      <c r="N220" s="85">
        <f t="shared" ca="1" si="49"/>
        <v>0</v>
      </c>
      <c r="O220" s="85">
        <f t="shared" ca="1" si="49"/>
        <v>0</v>
      </c>
      <c r="P220" s="85">
        <f t="shared" ca="1" si="49"/>
        <v>0</v>
      </c>
      <c r="Q220" s="85">
        <f t="shared" ca="1" si="49"/>
        <v>0</v>
      </c>
      <c r="R220" s="85">
        <f t="shared" ca="1" si="49"/>
        <v>0</v>
      </c>
      <c r="S220" s="85">
        <f t="shared" ca="1" si="49"/>
        <v>0</v>
      </c>
      <c r="T220" s="85">
        <f t="shared" ca="1" si="49"/>
        <v>0</v>
      </c>
      <c r="U220" s="85">
        <f t="shared" ca="1" si="49"/>
        <v>0</v>
      </c>
    </row>
    <row r="221" spans="2:21" x14ac:dyDescent="0.25">
      <c r="B221" s="5" t="str">
        <f ca="1">IF(OR((B213="~"),(C221="~")),"~","")</f>
        <v/>
      </c>
    </row>
    <row r="222" spans="2:21" x14ac:dyDescent="0.25">
      <c r="B222" s="82" t="s">
        <v>94</v>
      </c>
    </row>
    <row r="223" spans="2:21" x14ac:dyDescent="0.25">
      <c r="B223" s="5" t="str">
        <f ca="1">IF(OR((B222="~"),(C223="~")),"~","")</f>
        <v/>
      </c>
      <c r="C223" s="83" t="s">
        <v>85</v>
      </c>
      <c r="E223" s="84">
        <v>0</v>
      </c>
      <c r="G223" s="84">
        <v>0</v>
      </c>
      <c r="H223" s="84">
        <v>0</v>
      </c>
      <c r="I223" s="84">
        <v>0</v>
      </c>
      <c r="J223" s="84">
        <v>0</v>
      </c>
      <c r="K223" s="84">
        <v>0</v>
      </c>
      <c r="L223" s="84">
        <v>0</v>
      </c>
      <c r="M223" s="84">
        <v>0</v>
      </c>
      <c r="N223" s="84">
        <v>0</v>
      </c>
      <c r="O223" s="84">
        <v>0</v>
      </c>
      <c r="P223" s="84">
        <v>0</v>
      </c>
      <c r="Q223" s="84">
        <v>0</v>
      </c>
      <c r="R223" s="84">
        <v>0</v>
      </c>
      <c r="S223" s="84">
        <v>0</v>
      </c>
      <c r="T223" s="84">
        <v>0</v>
      </c>
      <c r="U223" s="84">
        <v>0</v>
      </c>
    </row>
    <row r="224" spans="2:21" x14ac:dyDescent="0.25">
      <c r="B224" s="5" t="str">
        <f ca="1">IF(OR((B222="~"),(C224="~")),"~","")</f>
        <v/>
      </c>
      <c r="C224" s="83" t="s">
        <v>86</v>
      </c>
      <c r="E224" s="84">
        <v>0</v>
      </c>
      <c r="G224" s="84">
        <v>0</v>
      </c>
      <c r="H224" s="84">
        <v>0</v>
      </c>
      <c r="I224" s="84">
        <v>0</v>
      </c>
      <c r="J224" s="84">
        <v>0</v>
      </c>
      <c r="K224" s="84">
        <v>0</v>
      </c>
      <c r="L224" s="84">
        <v>0</v>
      </c>
      <c r="M224" s="84">
        <v>0</v>
      </c>
      <c r="N224" s="84">
        <v>0</v>
      </c>
      <c r="O224" s="84">
        <v>0</v>
      </c>
      <c r="P224" s="84">
        <v>0</v>
      </c>
      <c r="Q224" s="84">
        <v>0</v>
      </c>
      <c r="R224" s="84">
        <v>0</v>
      </c>
      <c r="S224" s="84">
        <v>0</v>
      </c>
      <c r="T224" s="84">
        <v>0</v>
      </c>
      <c r="U224" s="84">
        <v>0</v>
      </c>
    </row>
    <row r="225" spans="2:21" x14ac:dyDescent="0.25">
      <c r="B225" s="5" t="str">
        <f ca="1">IF(OR((B222="~"),(C225="~")),"~","")</f>
        <v/>
      </c>
      <c r="C225" s="83" t="s">
        <v>87</v>
      </c>
      <c r="E225" s="84">
        <v>0</v>
      </c>
      <c r="G225" s="84">
        <v>0</v>
      </c>
      <c r="H225" s="84">
        <v>0</v>
      </c>
      <c r="I225" s="84">
        <v>0</v>
      </c>
      <c r="J225" s="84">
        <v>0</v>
      </c>
      <c r="K225" s="84">
        <v>0</v>
      </c>
      <c r="L225" s="84">
        <v>0</v>
      </c>
      <c r="M225" s="84">
        <v>0</v>
      </c>
      <c r="N225" s="84">
        <v>0</v>
      </c>
      <c r="O225" s="84">
        <v>0</v>
      </c>
      <c r="P225" s="84">
        <v>0</v>
      </c>
      <c r="Q225" s="84">
        <v>0</v>
      </c>
      <c r="R225" s="84">
        <v>0</v>
      </c>
      <c r="S225" s="84">
        <v>0</v>
      </c>
      <c r="T225" s="84">
        <v>0</v>
      </c>
      <c r="U225" s="84">
        <v>0</v>
      </c>
    </row>
    <row r="226" spans="2:21" x14ac:dyDescent="0.25">
      <c r="B226" s="5" t="str">
        <f ca="1">IF(OR((B222="~"),(C226="~")),"~","")</f>
        <v/>
      </c>
      <c r="C226" s="83" t="s">
        <v>88</v>
      </c>
      <c r="E226" s="84">
        <v>13708486.83356991</v>
      </c>
      <c r="G226" s="84">
        <v>445030.95089942287</v>
      </c>
      <c r="H226" s="84">
        <v>8822857.0860921517</v>
      </c>
      <c r="I226" s="84">
        <v>2272813.3116883356</v>
      </c>
      <c r="J226" s="84">
        <v>799355.53507159429</v>
      </c>
      <c r="K226" s="84">
        <v>473396.07638531999</v>
      </c>
      <c r="L226" s="84">
        <v>131792.74869665952</v>
      </c>
      <c r="M226" s="84">
        <v>0</v>
      </c>
      <c r="N226" s="84">
        <v>763241.12473642803</v>
      </c>
      <c r="O226" s="84">
        <v>0</v>
      </c>
      <c r="P226" s="84">
        <v>0</v>
      </c>
      <c r="Q226" s="84">
        <v>0</v>
      </c>
      <c r="R226" s="84">
        <v>0</v>
      </c>
      <c r="S226" s="84">
        <v>0</v>
      </c>
      <c r="T226" s="84">
        <v>0</v>
      </c>
      <c r="U226" s="84">
        <v>0</v>
      </c>
    </row>
    <row r="227" spans="2:21" x14ac:dyDescent="0.25">
      <c r="B227" s="5" t="str">
        <f ca="1">IF(OR((B222="~"),(C227="~")),"~","")</f>
        <v/>
      </c>
      <c r="C227" s="83" t="s">
        <v>89</v>
      </c>
      <c r="E227" s="84">
        <v>0</v>
      </c>
      <c r="G227" s="84">
        <v>0</v>
      </c>
      <c r="H227" s="84">
        <v>0</v>
      </c>
      <c r="I227" s="84">
        <v>0</v>
      </c>
      <c r="J227" s="84">
        <v>0</v>
      </c>
      <c r="K227" s="84">
        <v>0</v>
      </c>
      <c r="L227" s="84">
        <v>0</v>
      </c>
      <c r="M227" s="84">
        <v>0</v>
      </c>
      <c r="N227" s="84">
        <v>0</v>
      </c>
      <c r="O227" s="84">
        <v>0</v>
      </c>
      <c r="P227" s="84">
        <v>0</v>
      </c>
      <c r="Q227" s="84">
        <v>0</v>
      </c>
      <c r="R227" s="84">
        <v>0</v>
      </c>
      <c r="S227" s="84">
        <v>0</v>
      </c>
      <c r="T227" s="84">
        <v>0</v>
      </c>
      <c r="U227" s="84">
        <v>0</v>
      </c>
    </row>
    <row r="228" spans="2:21" hidden="1" x14ac:dyDescent="0.25">
      <c r="B228" s="5" t="str">
        <f ca="1">IF(OR((B222="~"),(C228="~")),"~","")</f>
        <v>~</v>
      </c>
      <c r="C228" s="83" t="s">
        <v>83</v>
      </c>
      <c r="E228" s="84">
        <v>0</v>
      </c>
      <c r="G228" s="84">
        <v>0</v>
      </c>
      <c r="H228" s="84">
        <v>0</v>
      </c>
      <c r="I228" s="84">
        <v>0</v>
      </c>
      <c r="J228" s="84">
        <v>0</v>
      </c>
      <c r="K228" s="84">
        <v>0</v>
      </c>
      <c r="L228" s="84">
        <v>0</v>
      </c>
      <c r="M228" s="84">
        <v>0</v>
      </c>
      <c r="N228" s="84">
        <v>0</v>
      </c>
      <c r="O228" s="84">
        <v>0</v>
      </c>
      <c r="P228" s="84">
        <v>0</v>
      </c>
      <c r="Q228" s="84">
        <v>0</v>
      </c>
      <c r="R228" s="84">
        <v>0</v>
      </c>
      <c r="S228" s="84">
        <v>0</v>
      </c>
      <c r="T228" s="84">
        <v>0</v>
      </c>
      <c r="U228" s="84">
        <v>0</v>
      </c>
    </row>
    <row r="229" spans="2:21" x14ac:dyDescent="0.25">
      <c r="B229" s="5" t="str">
        <f ca="1">IF(OR((B222="~"),(C229="~")),"~","")</f>
        <v/>
      </c>
      <c r="C229" s="85" t="str">
        <f ca="1">IF(B222="~","~","Sub-total")</f>
        <v>Sub-total</v>
      </c>
      <c r="D229" s="85"/>
      <c r="E229" s="85">
        <f ca="1">SUM(E223:E228)</f>
        <v>13708486.83356991</v>
      </c>
      <c r="F229" s="85"/>
      <c r="G229" s="85">
        <f t="shared" ref="G229:U229" ca="1" si="50">SUM(G223:G228)</f>
        <v>445030.95089942287</v>
      </c>
      <c r="H229" s="85">
        <f t="shared" ca="1" si="50"/>
        <v>8822857.0860921517</v>
      </c>
      <c r="I229" s="85">
        <f t="shared" ca="1" si="50"/>
        <v>2272813.3116883356</v>
      </c>
      <c r="J229" s="85">
        <f t="shared" ca="1" si="50"/>
        <v>799355.53507159429</v>
      </c>
      <c r="K229" s="85">
        <f t="shared" ca="1" si="50"/>
        <v>473396.07638531999</v>
      </c>
      <c r="L229" s="85">
        <f t="shared" ca="1" si="50"/>
        <v>131792.74869665952</v>
      </c>
      <c r="M229" s="85">
        <f t="shared" ca="1" si="50"/>
        <v>0</v>
      </c>
      <c r="N229" s="85">
        <f t="shared" ca="1" si="50"/>
        <v>763241.12473642803</v>
      </c>
      <c r="O229" s="85">
        <f t="shared" ca="1" si="50"/>
        <v>0</v>
      </c>
      <c r="P229" s="85">
        <f t="shared" ca="1" si="50"/>
        <v>0</v>
      </c>
      <c r="Q229" s="85">
        <f t="shared" ca="1" si="50"/>
        <v>0</v>
      </c>
      <c r="R229" s="85">
        <f t="shared" ca="1" si="50"/>
        <v>0</v>
      </c>
      <c r="S229" s="85">
        <f t="shared" ca="1" si="50"/>
        <v>0</v>
      </c>
      <c r="T229" s="85">
        <f t="shared" ca="1" si="50"/>
        <v>0</v>
      </c>
      <c r="U229" s="85">
        <f t="shared" ca="1" si="50"/>
        <v>0</v>
      </c>
    </row>
    <row r="230" spans="2:21" x14ac:dyDescent="0.25">
      <c r="B230" s="5" t="str">
        <f ca="1">IF(OR((B222="~"),(C230="~")),"~","")</f>
        <v/>
      </c>
    </row>
    <row r="231" spans="2:21" x14ac:dyDescent="0.25">
      <c r="B231" s="82" t="s">
        <v>95</v>
      </c>
    </row>
    <row r="232" spans="2:21" x14ac:dyDescent="0.25">
      <c r="B232" s="5" t="str">
        <f ca="1">IF(OR((B231="~"),(C232="~")),"~","")</f>
        <v/>
      </c>
      <c r="C232" s="83" t="s">
        <v>85</v>
      </c>
      <c r="E232" s="84">
        <v>0</v>
      </c>
      <c r="G232" s="84">
        <v>0</v>
      </c>
      <c r="H232" s="84">
        <v>0</v>
      </c>
      <c r="I232" s="84">
        <v>0</v>
      </c>
      <c r="J232" s="84">
        <v>0</v>
      </c>
      <c r="K232" s="84">
        <v>0</v>
      </c>
      <c r="L232" s="84">
        <v>0</v>
      </c>
      <c r="M232" s="84">
        <v>0</v>
      </c>
      <c r="N232" s="84">
        <v>0</v>
      </c>
      <c r="O232" s="84">
        <v>0</v>
      </c>
      <c r="P232" s="84">
        <v>0</v>
      </c>
      <c r="Q232" s="84">
        <v>0</v>
      </c>
      <c r="R232" s="84">
        <v>0</v>
      </c>
      <c r="S232" s="84">
        <v>0</v>
      </c>
      <c r="T232" s="84">
        <v>0</v>
      </c>
      <c r="U232" s="84">
        <v>0</v>
      </c>
    </row>
    <row r="233" spans="2:21" x14ac:dyDescent="0.25">
      <c r="B233" s="5" t="str">
        <f ca="1">IF(OR((B231="~"),(C233="~")),"~","")</f>
        <v/>
      </c>
      <c r="C233" s="83" t="s">
        <v>86</v>
      </c>
      <c r="E233" s="84">
        <v>0</v>
      </c>
      <c r="G233" s="84">
        <v>0</v>
      </c>
      <c r="H233" s="84">
        <v>0</v>
      </c>
      <c r="I233" s="84">
        <v>0</v>
      </c>
      <c r="J233" s="84">
        <v>0</v>
      </c>
      <c r="K233" s="84">
        <v>0</v>
      </c>
      <c r="L233" s="84">
        <v>0</v>
      </c>
      <c r="M233" s="84">
        <v>0</v>
      </c>
      <c r="N233" s="84">
        <v>0</v>
      </c>
      <c r="O233" s="84">
        <v>0</v>
      </c>
      <c r="P233" s="84">
        <v>0</v>
      </c>
      <c r="Q233" s="84">
        <v>0</v>
      </c>
      <c r="R233" s="84">
        <v>0</v>
      </c>
      <c r="S233" s="84">
        <v>0</v>
      </c>
      <c r="T233" s="84">
        <v>0</v>
      </c>
      <c r="U233" s="84">
        <v>0</v>
      </c>
    </row>
    <row r="234" spans="2:21" x14ac:dyDescent="0.25">
      <c r="B234" s="5" t="str">
        <f ca="1">IF(OR((B231="~"),(C234="~")),"~","")</f>
        <v/>
      </c>
      <c r="C234" s="83" t="s">
        <v>87</v>
      </c>
      <c r="E234" s="84">
        <v>0</v>
      </c>
      <c r="G234" s="84">
        <v>0</v>
      </c>
      <c r="H234" s="84">
        <v>0</v>
      </c>
      <c r="I234" s="84">
        <v>0</v>
      </c>
      <c r="J234" s="84">
        <v>0</v>
      </c>
      <c r="K234" s="84">
        <v>0</v>
      </c>
      <c r="L234" s="84">
        <v>0</v>
      </c>
      <c r="M234" s="84">
        <v>0</v>
      </c>
      <c r="N234" s="84">
        <v>0</v>
      </c>
      <c r="O234" s="84">
        <v>0</v>
      </c>
      <c r="P234" s="84">
        <v>0</v>
      </c>
      <c r="Q234" s="84">
        <v>0</v>
      </c>
      <c r="R234" s="84">
        <v>0</v>
      </c>
      <c r="S234" s="84">
        <v>0</v>
      </c>
      <c r="T234" s="84">
        <v>0</v>
      </c>
      <c r="U234" s="84">
        <v>0</v>
      </c>
    </row>
    <row r="235" spans="2:21" x14ac:dyDescent="0.25">
      <c r="B235" s="5" t="str">
        <f ca="1">IF(OR((B231="~"),(C235="~")),"~","")</f>
        <v/>
      </c>
      <c r="C235" s="83" t="s">
        <v>88</v>
      </c>
      <c r="E235" s="84">
        <v>0</v>
      </c>
      <c r="G235" s="84">
        <v>0</v>
      </c>
      <c r="H235" s="84">
        <v>0</v>
      </c>
      <c r="I235" s="84">
        <v>0</v>
      </c>
      <c r="J235" s="84">
        <v>0</v>
      </c>
      <c r="K235" s="84">
        <v>0</v>
      </c>
      <c r="L235" s="84">
        <v>0</v>
      </c>
      <c r="M235" s="84">
        <v>0</v>
      </c>
      <c r="N235" s="84">
        <v>0</v>
      </c>
      <c r="O235" s="84">
        <v>0</v>
      </c>
      <c r="P235" s="84">
        <v>0</v>
      </c>
      <c r="Q235" s="84">
        <v>0</v>
      </c>
      <c r="R235" s="84">
        <v>0</v>
      </c>
      <c r="S235" s="84">
        <v>0</v>
      </c>
      <c r="T235" s="84">
        <v>0</v>
      </c>
      <c r="U235" s="84">
        <v>0</v>
      </c>
    </row>
    <row r="236" spans="2:21" x14ac:dyDescent="0.25">
      <c r="B236" s="5" t="str">
        <f ca="1">IF(OR((B231="~"),(C236="~")),"~","")</f>
        <v/>
      </c>
      <c r="C236" s="83" t="s">
        <v>89</v>
      </c>
      <c r="E236" s="84">
        <v>2309796.5296982895</v>
      </c>
      <c r="G236" s="84">
        <v>0</v>
      </c>
      <c r="H236" s="84">
        <v>26390.030983127126</v>
      </c>
      <c r="I236" s="84">
        <v>550878.58752490417</v>
      </c>
      <c r="J236" s="84">
        <v>1409240.1989689707</v>
      </c>
      <c r="K236" s="84">
        <v>10763.85432259856</v>
      </c>
      <c r="L236" s="84">
        <v>137026.91370744619</v>
      </c>
      <c r="M236" s="84">
        <v>175496.94419124309</v>
      </c>
      <c r="N236" s="84">
        <v>0</v>
      </c>
      <c r="O236" s="84">
        <v>0</v>
      </c>
      <c r="P236" s="84">
        <v>0</v>
      </c>
      <c r="Q236" s="84">
        <v>0</v>
      </c>
      <c r="R236" s="84">
        <v>0</v>
      </c>
      <c r="S236" s="84">
        <v>0</v>
      </c>
      <c r="T236" s="84">
        <v>0</v>
      </c>
      <c r="U236" s="84">
        <v>0</v>
      </c>
    </row>
    <row r="237" spans="2:21" hidden="1" x14ac:dyDescent="0.25">
      <c r="B237" s="5" t="str">
        <f ca="1">IF(OR((B231="~"),(C237="~")),"~","")</f>
        <v>~</v>
      </c>
      <c r="C237" s="83" t="s">
        <v>83</v>
      </c>
      <c r="E237" s="84">
        <v>0</v>
      </c>
      <c r="G237" s="84">
        <v>0</v>
      </c>
      <c r="H237" s="84">
        <v>0</v>
      </c>
      <c r="I237" s="84">
        <v>0</v>
      </c>
      <c r="J237" s="84">
        <v>0</v>
      </c>
      <c r="K237" s="84">
        <v>0</v>
      </c>
      <c r="L237" s="84">
        <v>0</v>
      </c>
      <c r="M237" s="84">
        <v>0</v>
      </c>
      <c r="N237" s="84">
        <v>0</v>
      </c>
      <c r="O237" s="84">
        <v>0</v>
      </c>
      <c r="P237" s="84">
        <v>0</v>
      </c>
      <c r="Q237" s="84">
        <v>0</v>
      </c>
      <c r="R237" s="84">
        <v>0</v>
      </c>
      <c r="S237" s="84">
        <v>0</v>
      </c>
      <c r="T237" s="84">
        <v>0</v>
      </c>
      <c r="U237" s="84">
        <v>0</v>
      </c>
    </row>
    <row r="238" spans="2:21" x14ac:dyDescent="0.25">
      <c r="B238" s="5" t="str">
        <f ca="1">IF(OR((B231="~"),(C238="~")),"~","")</f>
        <v/>
      </c>
      <c r="C238" s="85" t="str">
        <f ca="1">IF(B231="~","~","Sub-total")</f>
        <v>Sub-total</v>
      </c>
      <c r="D238" s="85"/>
      <c r="E238" s="85">
        <f ca="1">SUM(E232:E237)</f>
        <v>2309796.5296982895</v>
      </c>
      <c r="F238" s="85"/>
      <c r="G238" s="85">
        <f t="shared" ref="G238:U238" ca="1" si="51">SUM(G232:G237)</f>
        <v>0</v>
      </c>
      <c r="H238" s="85">
        <f t="shared" ca="1" si="51"/>
        <v>26390.030983127126</v>
      </c>
      <c r="I238" s="85">
        <f t="shared" ca="1" si="51"/>
        <v>550878.58752490417</v>
      </c>
      <c r="J238" s="85">
        <f t="shared" ca="1" si="51"/>
        <v>1409240.1989689707</v>
      </c>
      <c r="K238" s="85">
        <f t="shared" ca="1" si="51"/>
        <v>10763.85432259856</v>
      </c>
      <c r="L238" s="85">
        <f t="shared" ca="1" si="51"/>
        <v>137026.91370744619</v>
      </c>
      <c r="M238" s="85">
        <f t="shared" ca="1" si="51"/>
        <v>175496.94419124309</v>
      </c>
      <c r="N238" s="85">
        <f t="shared" ca="1" si="51"/>
        <v>0</v>
      </c>
      <c r="O238" s="85">
        <f t="shared" ca="1" si="51"/>
        <v>0</v>
      </c>
      <c r="P238" s="85">
        <f t="shared" ca="1" si="51"/>
        <v>0</v>
      </c>
      <c r="Q238" s="85">
        <f t="shared" ca="1" si="51"/>
        <v>0</v>
      </c>
      <c r="R238" s="85">
        <f t="shared" ca="1" si="51"/>
        <v>0</v>
      </c>
      <c r="S238" s="85">
        <f t="shared" ca="1" si="51"/>
        <v>0</v>
      </c>
      <c r="T238" s="85">
        <f t="shared" ca="1" si="51"/>
        <v>0</v>
      </c>
      <c r="U238" s="85">
        <f t="shared" ca="1" si="51"/>
        <v>0</v>
      </c>
    </row>
    <row r="239" spans="2:21" x14ac:dyDescent="0.25">
      <c r="B239" s="5" t="str">
        <f ca="1">IF(OR((B231="~"),(C239="~")),"~","")</f>
        <v/>
      </c>
    </row>
    <row r="240" spans="2:21" hidden="1" x14ac:dyDescent="0.25">
      <c r="B240" s="82" t="s">
        <v>83</v>
      </c>
    </row>
    <row r="241" spans="2:21" hidden="1" x14ac:dyDescent="0.25">
      <c r="B241" s="5" t="str">
        <f ca="1">IF(OR((B240="~"),(C241="~")),"~","")</f>
        <v>~</v>
      </c>
      <c r="C241" s="83" t="s">
        <v>83</v>
      </c>
      <c r="E241" s="84">
        <v>0</v>
      </c>
      <c r="G241" s="84">
        <v>0</v>
      </c>
      <c r="H241" s="84">
        <v>0</v>
      </c>
      <c r="I241" s="84">
        <v>0</v>
      </c>
      <c r="J241" s="84">
        <v>0</v>
      </c>
      <c r="K241" s="84">
        <v>0</v>
      </c>
      <c r="L241" s="84">
        <v>0</v>
      </c>
      <c r="M241" s="84">
        <v>0</v>
      </c>
      <c r="N241" s="84">
        <v>0</v>
      </c>
      <c r="O241" s="84">
        <v>0</v>
      </c>
      <c r="P241" s="84">
        <v>0</v>
      </c>
      <c r="Q241" s="84">
        <v>0</v>
      </c>
      <c r="R241" s="84">
        <v>0</v>
      </c>
      <c r="S241" s="84">
        <v>0</v>
      </c>
      <c r="T241" s="84">
        <v>0</v>
      </c>
      <c r="U241" s="84">
        <v>0</v>
      </c>
    </row>
    <row r="242" spans="2:21" hidden="1" x14ac:dyDescent="0.25">
      <c r="B242" s="5" t="str">
        <f ca="1">IF(OR((B240="~"),(C242="~")),"~","")</f>
        <v>~</v>
      </c>
      <c r="C242" s="83" t="s">
        <v>83</v>
      </c>
      <c r="E242" s="84">
        <v>0</v>
      </c>
      <c r="G242" s="84">
        <v>0</v>
      </c>
      <c r="H242" s="84">
        <v>0</v>
      </c>
      <c r="I242" s="84">
        <v>0</v>
      </c>
      <c r="J242" s="84">
        <v>0</v>
      </c>
      <c r="K242" s="84">
        <v>0</v>
      </c>
      <c r="L242" s="84">
        <v>0</v>
      </c>
      <c r="M242" s="84">
        <v>0</v>
      </c>
      <c r="N242" s="84">
        <v>0</v>
      </c>
      <c r="O242" s="84">
        <v>0</v>
      </c>
      <c r="P242" s="84">
        <v>0</v>
      </c>
      <c r="Q242" s="84">
        <v>0</v>
      </c>
      <c r="R242" s="84">
        <v>0</v>
      </c>
      <c r="S242" s="84">
        <v>0</v>
      </c>
      <c r="T242" s="84">
        <v>0</v>
      </c>
      <c r="U242" s="84">
        <v>0</v>
      </c>
    </row>
    <row r="243" spans="2:21" hidden="1" x14ac:dyDescent="0.25">
      <c r="B243" s="5" t="str">
        <f ca="1">IF(OR((B240="~"),(C243="~")),"~","")</f>
        <v>~</v>
      </c>
      <c r="C243" s="83" t="s">
        <v>83</v>
      </c>
      <c r="E243" s="84">
        <v>0</v>
      </c>
      <c r="G243" s="84">
        <v>0</v>
      </c>
      <c r="H243" s="84">
        <v>0</v>
      </c>
      <c r="I243" s="84">
        <v>0</v>
      </c>
      <c r="J243" s="84">
        <v>0</v>
      </c>
      <c r="K243" s="84">
        <v>0</v>
      </c>
      <c r="L243" s="84">
        <v>0</v>
      </c>
      <c r="M243" s="84">
        <v>0</v>
      </c>
      <c r="N243" s="84">
        <v>0</v>
      </c>
      <c r="O243" s="84">
        <v>0</v>
      </c>
      <c r="P243" s="84">
        <v>0</v>
      </c>
      <c r="Q243" s="84">
        <v>0</v>
      </c>
      <c r="R243" s="84">
        <v>0</v>
      </c>
      <c r="S243" s="84">
        <v>0</v>
      </c>
      <c r="T243" s="84">
        <v>0</v>
      </c>
      <c r="U243" s="84">
        <v>0</v>
      </c>
    </row>
    <row r="244" spans="2:21" hidden="1" x14ac:dyDescent="0.25">
      <c r="B244" s="5" t="str">
        <f ca="1">IF(OR((B240="~"),(C244="~")),"~","")</f>
        <v>~</v>
      </c>
      <c r="C244" s="83" t="s">
        <v>83</v>
      </c>
      <c r="E244" s="84">
        <v>0</v>
      </c>
      <c r="G244" s="84">
        <v>0</v>
      </c>
      <c r="H244" s="84">
        <v>0</v>
      </c>
      <c r="I244" s="84">
        <v>0</v>
      </c>
      <c r="J244" s="84">
        <v>0</v>
      </c>
      <c r="K244" s="84">
        <v>0</v>
      </c>
      <c r="L244" s="84">
        <v>0</v>
      </c>
      <c r="M244" s="84">
        <v>0</v>
      </c>
      <c r="N244" s="84">
        <v>0</v>
      </c>
      <c r="O244" s="84">
        <v>0</v>
      </c>
      <c r="P244" s="84">
        <v>0</v>
      </c>
      <c r="Q244" s="84">
        <v>0</v>
      </c>
      <c r="R244" s="84">
        <v>0</v>
      </c>
      <c r="S244" s="84">
        <v>0</v>
      </c>
      <c r="T244" s="84">
        <v>0</v>
      </c>
      <c r="U244" s="84">
        <v>0</v>
      </c>
    </row>
    <row r="245" spans="2:21" hidden="1" x14ac:dyDescent="0.25">
      <c r="B245" s="5" t="str">
        <f ca="1">IF(OR((B240="~"),(C245="~")),"~","")</f>
        <v>~</v>
      </c>
      <c r="C245" s="83" t="s">
        <v>83</v>
      </c>
      <c r="E245" s="84">
        <v>0</v>
      </c>
      <c r="G245" s="84">
        <v>0</v>
      </c>
      <c r="H245" s="84">
        <v>0</v>
      </c>
      <c r="I245" s="84">
        <v>0</v>
      </c>
      <c r="J245" s="84">
        <v>0</v>
      </c>
      <c r="K245" s="84">
        <v>0</v>
      </c>
      <c r="L245" s="84">
        <v>0</v>
      </c>
      <c r="M245" s="84">
        <v>0</v>
      </c>
      <c r="N245" s="84">
        <v>0</v>
      </c>
      <c r="O245" s="84">
        <v>0</v>
      </c>
      <c r="P245" s="84">
        <v>0</v>
      </c>
      <c r="Q245" s="84">
        <v>0</v>
      </c>
      <c r="R245" s="84">
        <v>0</v>
      </c>
      <c r="S245" s="84">
        <v>0</v>
      </c>
      <c r="T245" s="84">
        <v>0</v>
      </c>
      <c r="U245" s="84">
        <v>0</v>
      </c>
    </row>
    <row r="246" spans="2:21" hidden="1" x14ac:dyDescent="0.25">
      <c r="B246" s="5" t="str">
        <f ca="1">IF(OR((B240="~"),(C246="~")),"~","")</f>
        <v>~</v>
      </c>
      <c r="C246" s="83" t="s">
        <v>83</v>
      </c>
      <c r="E246" s="84">
        <v>0</v>
      </c>
      <c r="G246" s="84">
        <v>0</v>
      </c>
      <c r="H246" s="84">
        <v>0</v>
      </c>
      <c r="I246" s="84">
        <v>0</v>
      </c>
      <c r="J246" s="84">
        <v>0</v>
      </c>
      <c r="K246" s="84">
        <v>0</v>
      </c>
      <c r="L246" s="84">
        <v>0</v>
      </c>
      <c r="M246" s="84">
        <v>0</v>
      </c>
      <c r="N246" s="84">
        <v>0</v>
      </c>
      <c r="O246" s="84">
        <v>0</v>
      </c>
      <c r="P246" s="84">
        <v>0</v>
      </c>
      <c r="Q246" s="84">
        <v>0</v>
      </c>
      <c r="R246" s="84">
        <v>0</v>
      </c>
      <c r="S246" s="84">
        <v>0</v>
      </c>
      <c r="T246" s="84">
        <v>0</v>
      </c>
      <c r="U246" s="84">
        <v>0</v>
      </c>
    </row>
    <row r="247" spans="2:21" hidden="1" x14ac:dyDescent="0.25">
      <c r="B247" s="5" t="str">
        <f ca="1">IF(OR((B240="~"),(C247="~")),"~","")</f>
        <v>~</v>
      </c>
      <c r="C247" s="85" t="str">
        <f ca="1">IF(B240="~","~","Sub-total")</f>
        <v>~</v>
      </c>
      <c r="D247" s="85"/>
      <c r="E247" s="85">
        <f ca="1">SUM(E241:E246)</f>
        <v>0</v>
      </c>
      <c r="F247" s="85"/>
      <c r="G247" s="85">
        <f t="shared" ref="G247:U247" ca="1" si="52">SUM(G241:G246)</f>
        <v>0</v>
      </c>
      <c r="H247" s="85">
        <f t="shared" ca="1" si="52"/>
        <v>0</v>
      </c>
      <c r="I247" s="85">
        <f t="shared" ca="1" si="52"/>
        <v>0</v>
      </c>
      <c r="J247" s="85">
        <f t="shared" ca="1" si="52"/>
        <v>0</v>
      </c>
      <c r="K247" s="85">
        <f t="shared" ca="1" si="52"/>
        <v>0</v>
      </c>
      <c r="L247" s="85">
        <f t="shared" ca="1" si="52"/>
        <v>0</v>
      </c>
      <c r="M247" s="85">
        <f t="shared" ca="1" si="52"/>
        <v>0</v>
      </c>
      <c r="N247" s="85">
        <f t="shared" ca="1" si="52"/>
        <v>0</v>
      </c>
      <c r="O247" s="85">
        <f t="shared" ca="1" si="52"/>
        <v>0</v>
      </c>
      <c r="P247" s="85">
        <f t="shared" ca="1" si="52"/>
        <v>0</v>
      </c>
      <c r="Q247" s="85">
        <f t="shared" ca="1" si="52"/>
        <v>0</v>
      </c>
      <c r="R247" s="85">
        <f t="shared" ca="1" si="52"/>
        <v>0</v>
      </c>
      <c r="S247" s="85">
        <f t="shared" ca="1" si="52"/>
        <v>0</v>
      </c>
      <c r="T247" s="85">
        <f t="shared" ca="1" si="52"/>
        <v>0</v>
      </c>
      <c r="U247" s="85">
        <f t="shared" ca="1" si="52"/>
        <v>0</v>
      </c>
    </row>
    <row r="248" spans="2:21" hidden="1" x14ac:dyDescent="0.25">
      <c r="B248" s="5" t="str">
        <f ca="1">IF(OR((B240="~"),(C248="~")),"~","")</f>
        <v>~</v>
      </c>
    </row>
    <row r="249" spans="2:21" hidden="1" x14ac:dyDescent="0.25">
      <c r="B249" s="82" t="s">
        <v>83</v>
      </c>
    </row>
    <row r="250" spans="2:21" hidden="1" x14ac:dyDescent="0.25">
      <c r="B250" s="5" t="str">
        <f ca="1">IF(OR((B249="~"),(C250="~")),"~","")</f>
        <v>~</v>
      </c>
      <c r="C250" s="83" t="s">
        <v>83</v>
      </c>
      <c r="E250" s="84">
        <v>0</v>
      </c>
      <c r="G250" s="84">
        <v>0</v>
      </c>
      <c r="H250" s="84">
        <v>0</v>
      </c>
      <c r="I250" s="84">
        <v>0</v>
      </c>
      <c r="J250" s="84">
        <v>0</v>
      </c>
      <c r="K250" s="84">
        <v>0</v>
      </c>
      <c r="L250" s="84">
        <v>0</v>
      </c>
      <c r="M250" s="84">
        <v>0</v>
      </c>
      <c r="N250" s="84">
        <v>0</v>
      </c>
      <c r="O250" s="84">
        <v>0</v>
      </c>
      <c r="P250" s="84">
        <v>0</v>
      </c>
      <c r="Q250" s="84">
        <v>0</v>
      </c>
      <c r="R250" s="84">
        <v>0</v>
      </c>
      <c r="S250" s="84">
        <v>0</v>
      </c>
      <c r="T250" s="84">
        <v>0</v>
      </c>
      <c r="U250" s="84">
        <v>0</v>
      </c>
    </row>
    <row r="251" spans="2:21" hidden="1" x14ac:dyDescent="0.25">
      <c r="B251" s="5" t="str">
        <f ca="1">IF(OR((B249="~"),(C251="~")),"~","")</f>
        <v>~</v>
      </c>
      <c r="C251" s="83" t="s">
        <v>83</v>
      </c>
      <c r="E251" s="84">
        <v>0</v>
      </c>
      <c r="G251" s="84">
        <v>0</v>
      </c>
      <c r="H251" s="84">
        <v>0</v>
      </c>
      <c r="I251" s="84">
        <v>0</v>
      </c>
      <c r="J251" s="84">
        <v>0</v>
      </c>
      <c r="K251" s="84">
        <v>0</v>
      </c>
      <c r="L251" s="84">
        <v>0</v>
      </c>
      <c r="M251" s="84">
        <v>0</v>
      </c>
      <c r="N251" s="84">
        <v>0</v>
      </c>
      <c r="O251" s="84">
        <v>0</v>
      </c>
      <c r="P251" s="84">
        <v>0</v>
      </c>
      <c r="Q251" s="84">
        <v>0</v>
      </c>
      <c r="R251" s="84">
        <v>0</v>
      </c>
      <c r="S251" s="84">
        <v>0</v>
      </c>
      <c r="T251" s="84">
        <v>0</v>
      </c>
      <c r="U251" s="84">
        <v>0</v>
      </c>
    </row>
    <row r="252" spans="2:21" hidden="1" x14ac:dyDescent="0.25">
      <c r="B252" s="5" t="str">
        <f ca="1">IF(OR((B249="~"),(C252="~")),"~","")</f>
        <v>~</v>
      </c>
      <c r="C252" s="83" t="s">
        <v>83</v>
      </c>
      <c r="E252" s="84">
        <v>0</v>
      </c>
      <c r="G252" s="84">
        <v>0</v>
      </c>
      <c r="H252" s="84">
        <v>0</v>
      </c>
      <c r="I252" s="84">
        <v>0</v>
      </c>
      <c r="J252" s="84">
        <v>0</v>
      </c>
      <c r="K252" s="84">
        <v>0</v>
      </c>
      <c r="L252" s="84">
        <v>0</v>
      </c>
      <c r="M252" s="84">
        <v>0</v>
      </c>
      <c r="N252" s="84">
        <v>0</v>
      </c>
      <c r="O252" s="84">
        <v>0</v>
      </c>
      <c r="P252" s="84">
        <v>0</v>
      </c>
      <c r="Q252" s="84">
        <v>0</v>
      </c>
      <c r="R252" s="84">
        <v>0</v>
      </c>
      <c r="S252" s="84">
        <v>0</v>
      </c>
      <c r="T252" s="84">
        <v>0</v>
      </c>
      <c r="U252" s="84">
        <v>0</v>
      </c>
    </row>
    <row r="253" spans="2:21" hidden="1" x14ac:dyDescent="0.25">
      <c r="B253" s="5" t="str">
        <f ca="1">IF(OR((B249="~"),(C253="~")),"~","")</f>
        <v>~</v>
      </c>
      <c r="C253" s="83" t="s">
        <v>83</v>
      </c>
      <c r="E253" s="84">
        <v>0</v>
      </c>
      <c r="G253" s="84">
        <v>0</v>
      </c>
      <c r="H253" s="84">
        <v>0</v>
      </c>
      <c r="I253" s="84">
        <v>0</v>
      </c>
      <c r="J253" s="84">
        <v>0</v>
      </c>
      <c r="K253" s="84">
        <v>0</v>
      </c>
      <c r="L253" s="84">
        <v>0</v>
      </c>
      <c r="M253" s="84">
        <v>0</v>
      </c>
      <c r="N253" s="84">
        <v>0</v>
      </c>
      <c r="O253" s="84">
        <v>0</v>
      </c>
      <c r="P253" s="84">
        <v>0</v>
      </c>
      <c r="Q253" s="84">
        <v>0</v>
      </c>
      <c r="R253" s="84">
        <v>0</v>
      </c>
      <c r="S253" s="84">
        <v>0</v>
      </c>
      <c r="T253" s="84">
        <v>0</v>
      </c>
      <c r="U253" s="84">
        <v>0</v>
      </c>
    </row>
    <row r="254" spans="2:21" hidden="1" x14ac:dyDescent="0.25">
      <c r="B254" s="5" t="str">
        <f ca="1">IF(OR((B249="~"),(C254="~")),"~","")</f>
        <v>~</v>
      </c>
      <c r="C254" s="83" t="s">
        <v>83</v>
      </c>
      <c r="E254" s="84">
        <v>0</v>
      </c>
      <c r="G254" s="84">
        <v>0</v>
      </c>
      <c r="H254" s="84">
        <v>0</v>
      </c>
      <c r="I254" s="84">
        <v>0</v>
      </c>
      <c r="J254" s="84">
        <v>0</v>
      </c>
      <c r="K254" s="84">
        <v>0</v>
      </c>
      <c r="L254" s="84">
        <v>0</v>
      </c>
      <c r="M254" s="84">
        <v>0</v>
      </c>
      <c r="N254" s="84">
        <v>0</v>
      </c>
      <c r="O254" s="84">
        <v>0</v>
      </c>
      <c r="P254" s="84">
        <v>0</v>
      </c>
      <c r="Q254" s="84">
        <v>0</v>
      </c>
      <c r="R254" s="84">
        <v>0</v>
      </c>
      <c r="S254" s="84">
        <v>0</v>
      </c>
      <c r="T254" s="84">
        <v>0</v>
      </c>
      <c r="U254" s="84">
        <v>0</v>
      </c>
    </row>
    <row r="255" spans="2:21" hidden="1" x14ac:dyDescent="0.25">
      <c r="B255" s="5" t="str">
        <f ca="1">IF(OR((B249="~"),(C255="~")),"~","")</f>
        <v>~</v>
      </c>
      <c r="C255" s="83" t="s">
        <v>83</v>
      </c>
      <c r="E255" s="84">
        <v>0</v>
      </c>
      <c r="G255" s="84">
        <v>0</v>
      </c>
      <c r="H255" s="84">
        <v>0</v>
      </c>
      <c r="I255" s="84">
        <v>0</v>
      </c>
      <c r="J255" s="84">
        <v>0</v>
      </c>
      <c r="K255" s="84">
        <v>0</v>
      </c>
      <c r="L255" s="84">
        <v>0</v>
      </c>
      <c r="M255" s="84">
        <v>0</v>
      </c>
      <c r="N255" s="84">
        <v>0</v>
      </c>
      <c r="O255" s="84">
        <v>0</v>
      </c>
      <c r="P255" s="84">
        <v>0</v>
      </c>
      <c r="Q255" s="84">
        <v>0</v>
      </c>
      <c r="R255" s="84">
        <v>0</v>
      </c>
      <c r="S255" s="84">
        <v>0</v>
      </c>
      <c r="T255" s="84">
        <v>0</v>
      </c>
      <c r="U255" s="84">
        <v>0</v>
      </c>
    </row>
    <row r="256" spans="2:21" hidden="1" x14ac:dyDescent="0.25">
      <c r="B256" s="5" t="str">
        <f ca="1">IF(OR((B249="~"),(C256="~")),"~","")</f>
        <v>~</v>
      </c>
      <c r="C256" s="85" t="str">
        <f ca="1">IF(B249="~","~","Sub-total")</f>
        <v>~</v>
      </c>
      <c r="D256" s="85"/>
      <c r="E256" s="85">
        <f ca="1">SUM(E250:E255)</f>
        <v>0</v>
      </c>
      <c r="F256" s="85"/>
      <c r="G256" s="85">
        <f t="shared" ref="G256:U256" ca="1" si="53">SUM(G250:G255)</f>
        <v>0</v>
      </c>
      <c r="H256" s="85">
        <f t="shared" ca="1" si="53"/>
        <v>0</v>
      </c>
      <c r="I256" s="85">
        <f t="shared" ca="1" si="53"/>
        <v>0</v>
      </c>
      <c r="J256" s="85">
        <f t="shared" ca="1" si="53"/>
        <v>0</v>
      </c>
      <c r="K256" s="85">
        <f t="shared" ca="1" si="53"/>
        <v>0</v>
      </c>
      <c r="L256" s="85">
        <f t="shared" ca="1" si="53"/>
        <v>0</v>
      </c>
      <c r="M256" s="85">
        <f t="shared" ca="1" si="53"/>
        <v>0</v>
      </c>
      <c r="N256" s="85">
        <f t="shared" ca="1" si="53"/>
        <v>0</v>
      </c>
      <c r="O256" s="85">
        <f t="shared" ca="1" si="53"/>
        <v>0</v>
      </c>
      <c r="P256" s="85">
        <f t="shared" ca="1" si="53"/>
        <v>0</v>
      </c>
      <c r="Q256" s="85">
        <f t="shared" ca="1" si="53"/>
        <v>0</v>
      </c>
      <c r="R256" s="85">
        <f t="shared" ca="1" si="53"/>
        <v>0</v>
      </c>
      <c r="S256" s="85">
        <f t="shared" ca="1" si="53"/>
        <v>0</v>
      </c>
      <c r="T256" s="85">
        <f t="shared" ca="1" si="53"/>
        <v>0</v>
      </c>
      <c r="U256" s="85">
        <f t="shared" ca="1" si="53"/>
        <v>0</v>
      </c>
    </row>
    <row r="257" spans="2:21" hidden="1" x14ac:dyDescent="0.25">
      <c r="B257" s="5" t="str">
        <f ca="1">IF(OR((B249="~"),(C257="~")),"~","")</f>
        <v>~</v>
      </c>
    </row>
    <row r="258" spans="2:21" hidden="1" x14ac:dyDescent="0.25">
      <c r="B258" s="82" t="s">
        <v>83</v>
      </c>
    </row>
    <row r="259" spans="2:21" hidden="1" x14ac:dyDescent="0.25">
      <c r="B259" s="5" t="str">
        <f ca="1">IF(OR((B258="~"),(C259="~")),"~","")</f>
        <v>~</v>
      </c>
      <c r="C259" s="83" t="s">
        <v>83</v>
      </c>
      <c r="E259" s="84">
        <v>0</v>
      </c>
      <c r="G259" s="84">
        <v>0</v>
      </c>
      <c r="H259" s="84">
        <v>0</v>
      </c>
      <c r="I259" s="84">
        <v>0</v>
      </c>
      <c r="J259" s="84">
        <v>0</v>
      </c>
      <c r="K259" s="84">
        <v>0</v>
      </c>
      <c r="L259" s="84">
        <v>0</v>
      </c>
      <c r="M259" s="84">
        <v>0</v>
      </c>
      <c r="N259" s="84">
        <v>0</v>
      </c>
      <c r="O259" s="84">
        <v>0</v>
      </c>
      <c r="P259" s="84">
        <v>0</v>
      </c>
      <c r="Q259" s="84">
        <v>0</v>
      </c>
      <c r="R259" s="84">
        <v>0</v>
      </c>
      <c r="S259" s="84">
        <v>0</v>
      </c>
      <c r="T259" s="84">
        <v>0</v>
      </c>
      <c r="U259" s="84">
        <v>0</v>
      </c>
    </row>
    <row r="260" spans="2:21" hidden="1" x14ac:dyDescent="0.25">
      <c r="B260" s="5" t="str">
        <f ca="1">IF(OR((B258="~"),(C261="~")),"~","")</f>
        <v>~</v>
      </c>
      <c r="C260" s="83" t="s">
        <v>83</v>
      </c>
      <c r="E260" s="84">
        <v>0</v>
      </c>
      <c r="G260" s="84">
        <v>0</v>
      </c>
      <c r="H260" s="84">
        <v>0</v>
      </c>
      <c r="I260" s="84">
        <v>0</v>
      </c>
      <c r="J260" s="84">
        <v>0</v>
      </c>
      <c r="K260" s="84">
        <v>0</v>
      </c>
      <c r="L260" s="84">
        <v>0</v>
      </c>
      <c r="M260" s="84">
        <v>0</v>
      </c>
      <c r="N260" s="84">
        <v>0</v>
      </c>
      <c r="O260" s="84">
        <v>0</v>
      </c>
      <c r="P260" s="84">
        <v>0</v>
      </c>
      <c r="Q260" s="84">
        <v>0</v>
      </c>
      <c r="R260" s="84">
        <v>0</v>
      </c>
      <c r="S260" s="84">
        <v>0</v>
      </c>
      <c r="T260" s="84">
        <v>0</v>
      </c>
      <c r="U260" s="84">
        <v>0</v>
      </c>
    </row>
    <row r="261" spans="2:21" hidden="1" x14ac:dyDescent="0.25">
      <c r="B261" s="5" t="str">
        <f ca="1">IF(OR((B258="~"),(C261="~")),"~","")</f>
        <v>~</v>
      </c>
      <c r="C261" s="83" t="s">
        <v>83</v>
      </c>
      <c r="E261" s="84">
        <v>0</v>
      </c>
      <c r="G261" s="84">
        <v>0</v>
      </c>
      <c r="H261" s="84">
        <v>0</v>
      </c>
      <c r="I261" s="84">
        <v>0</v>
      </c>
      <c r="J261" s="84">
        <v>0</v>
      </c>
      <c r="K261" s="84">
        <v>0</v>
      </c>
      <c r="L261" s="84">
        <v>0</v>
      </c>
      <c r="M261" s="84">
        <v>0</v>
      </c>
      <c r="N261" s="84">
        <v>0</v>
      </c>
      <c r="O261" s="84">
        <v>0</v>
      </c>
      <c r="P261" s="84">
        <v>0</v>
      </c>
      <c r="Q261" s="84">
        <v>0</v>
      </c>
      <c r="R261" s="84">
        <v>0</v>
      </c>
      <c r="S261" s="84">
        <v>0</v>
      </c>
      <c r="T261" s="84">
        <v>0</v>
      </c>
      <c r="U261" s="84">
        <v>0</v>
      </c>
    </row>
    <row r="262" spans="2:21" hidden="1" x14ac:dyDescent="0.25">
      <c r="B262" s="5" t="str">
        <f ca="1">IF(OR((B258="~"),(C262="~")),"~","")</f>
        <v>~</v>
      </c>
      <c r="C262" s="83" t="s">
        <v>83</v>
      </c>
      <c r="E262" s="84">
        <v>0</v>
      </c>
      <c r="G262" s="84">
        <v>0</v>
      </c>
      <c r="H262" s="84">
        <v>0</v>
      </c>
      <c r="I262" s="84">
        <v>0</v>
      </c>
      <c r="J262" s="84">
        <v>0</v>
      </c>
      <c r="K262" s="84">
        <v>0</v>
      </c>
      <c r="L262" s="84">
        <v>0</v>
      </c>
      <c r="M262" s="84">
        <v>0</v>
      </c>
      <c r="N262" s="84">
        <v>0</v>
      </c>
      <c r="O262" s="84">
        <v>0</v>
      </c>
      <c r="P262" s="84">
        <v>0</v>
      </c>
      <c r="Q262" s="84">
        <v>0</v>
      </c>
      <c r="R262" s="84">
        <v>0</v>
      </c>
      <c r="S262" s="84">
        <v>0</v>
      </c>
      <c r="T262" s="84">
        <v>0</v>
      </c>
      <c r="U262" s="84">
        <v>0</v>
      </c>
    </row>
    <row r="263" spans="2:21" hidden="1" x14ac:dyDescent="0.25">
      <c r="B263" s="5" t="str">
        <f ca="1">IF(OR((B258="~"),(C263="~")),"~","")</f>
        <v>~</v>
      </c>
      <c r="C263" s="83" t="s">
        <v>83</v>
      </c>
      <c r="E263" s="84">
        <v>0</v>
      </c>
      <c r="G263" s="84">
        <v>0</v>
      </c>
      <c r="H263" s="84">
        <v>0</v>
      </c>
      <c r="I263" s="84">
        <v>0</v>
      </c>
      <c r="J263" s="84">
        <v>0</v>
      </c>
      <c r="K263" s="84">
        <v>0</v>
      </c>
      <c r="L263" s="84">
        <v>0</v>
      </c>
      <c r="M263" s="84">
        <v>0</v>
      </c>
      <c r="N263" s="84">
        <v>0</v>
      </c>
      <c r="O263" s="84">
        <v>0</v>
      </c>
      <c r="P263" s="84">
        <v>0</v>
      </c>
      <c r="Q263" s="84">
        <v>0</v>
      </c>
      <c r="R263" s="84">
        <v>0</v>
      </c>
      <c r="S263" s="84">
        <v>0</v>
      </c>
      <c r="T263" s="84">
        <v>0</v>
      </c>
      <c r="U263" s="84">
        <v>0</v>
      </c>
    </row>
    <row r="264" spans="2:21" hidden="1" x14ac:dyDescent="0.25">
      <c r="B264" s="5" t="str">
        <f ca="1">IF(OR((B258="~"),(C264="~")),"~","")</f>
        <v>~</v>
      </c>
      <c r="C264" s="83" t="s">
        <v>83</v>
      </c>
      <c r="E264" s="84">
        <v>0</v>
      </c>
      <c r="G264" s="84">
        <v>0</v>
      </c>
      <c r="H264" s="84">
        <v>0</v>
      </c>
      <c r="I264" s="84">
        <v>0</v>
      </c>
      <c r="J264" s="84">
        <v>0</v>
      </c>
      <c r="K264" s="84">
        <v>0</v>
      </c>
      <c r="L264" s="84">
        <v>0</v>
      </c>
      <c r="M264" s="84">
        <v>0</v>
      </c>
      <c r="N264" s="84">
        <v>0</v>
      </c>
      <c r="O264" s="84">
        <v>0</v>
      </c>
      <c r="P264" s="84">
        <v>0</v>
      </c>
      <c r="Q264" s="84">
        <v>0</v>
      </c>
      <c r="R264" s="84">
        <v>0</v>
      </c>
      <c r="S264" s="84">
        <v>0</v>
      </c>
      <c r="T264" s="84">
        <v>0</v>
      </c>
      <c r="U264" s="84">
        <v>0</v>
      </c>
    </row>
    <row r="265" spans="2:21" hidden="1" x14ac:dyDescent="0.25">
      <c r="B265" s="5" t="str">
        <f ca="1">IF(OR((B258="~"),(C265="~")),"~","")</f>
        <v>~</v>
      </c>
      <c r="C265" s="85" t="str">
        <f ca="1">IF(B258="~","~","Sub-total")</f>
        <v>~</v>
      </c>
      <c r="D265" s="85"/>
      <c r="E265" s="85">
        <f ca="1">SUM(E259:E264)</f>
        <v>0</v>
      </c>
      <c r="F265" s="85"/>
      <c r="G265" s="85">
        <f t="shared" ref="G265:U265" ca="1" si="54">SUM(G259:G264)</f>
        <v>0</v>
      </c>
      <c r="H265" s="85">
        <f t="shared" ca="1" si="54"/>
        <v>0</v>
      </c>
      <c r="I265" s="85">
        <f t="shared" ca="1" si="54"/>
        <v>0</v>
      </c>
      <c r="J265" s="85">
        <f t="shared" ca="1" si="54"/>
        <v>0</v>
      </c>
      <c r="K265" s="85">
        <f t="shared" ca="1" si="54"/>
        <v>0</v>
      </c>
      <c r="L265" s="85">
        <f t="shared" ca="1" si="54"/>
        <v>0</v>
      </c>
      <c r="M265" s="85">
        <f t="shared" ca="1" si="54"/>
        <v>0</v>
      </c>
      <c r="N265" s="85">
        <f t="shared" ca="1" si="54"/>
        <v>0</v>
      </c>
      <c r="O265" s="85">
        <f t="shared" ca="1" si="54"/>
        <v>0</v>
      </c>
      <c r="P265" s="85">
        <f t="shared" ca="1" si="54"/>
        <v>0</v>
      </c>
      <c r="Q265" s="85">
        <f t="shared" ca="1" si="54"/>
        <v>0</v>
      </c>
      <c r="R265" s="85">
        <f t="shared" ca="1" si="54"/>
        <v>0</v>
      </c>
      <c r="S265" s="85">
        <f t="shared" ca="1" si="54"/>
        <v>0</v>
      </c>
      <c r="T265" s="85">
        <f t="shared" ca="1" si="54"/>
        <v>0</v>
      </c>
      <c r="U265" s="85">
        <f t="shared" ca="1" si="54"/>
        <v>0</v>
      </c>
    </row>
    <row r="266" spans="2:21" hidden="1" x14ac:dyDescent="0.25">
      <c r="B266" s="5" t="str">
        <f ca="1">IF(OR((B258="~"),(C266="~")),"~","")</f>
        <v>~</v>
      </c>
    </row>
    <row r="268" spans="2:21" x14ac:dyDescent="0.25">
      <c r="B268" s="15" t="s">
        <v>62</v>
      </c>
    </row>
    <row r="269" spans="2:21" x14ac:dyDescent="0.25">
      <c r="B269" s="5" t="str">
        <f ca="1">IF(OR((B268="~"),(C269="~")),"~","")</f>
        <v/>
      </c>
      <c r="C269" s="83" t="s">
        <v>85</v>
      </c>
      <c r="E269" s="84">
        <v>265192710.84253114</v>
      </c>
      <c r="G269" s="84">
        <v>182898180.55360639</v>
      </c>
      <c r="H269" s="84">
        <v>62853100.432675794</v>
      </c>
      <c r="I269" s="84">
        <v>10693319.573753277</v>
      </c>
      <c r="J269" s="84">
        <v>4842992.3735755524</v>
      </c>
      <c r="K269" s="84">
        <v>1059015.3351834784</v>
      </c>
      <c r="L269" s="84">
        <v>2407500.0013639545</v>
      </c>
      <c r="M269" s="84">
        <v>438602.57237270498</v>
      </c>
      <c r="N269" s="84">
        <v>0</v>
      </c>
      <c r="O269" s="84">
        <v>0</v>
      </c>
      <c r="P269" s="84">
        <v>0</v>
      </c>
      <c r="Q269" s="84">
        <v>0</v>
      </c>
      <c r="R269" s="84">
        <v>0</v>
      </c>
      <c r="S269" s="84">
        <v>0</v>
      </c>
      <c r="T269" s="84">
        <v>0</v>
      </c>
      <c r="U269" s="84">
        <v>0</v>
      </c>
    </row>
    <row r="270" spans="2:21" x14ac:dyDescent="0.25">
      <c r="B270" s="5" t="str">
        <f ca="1">IF(OR((B268="~"),(C270="~")),"~","")</f>
        <v/>
      </c>
      <c r="C270" s="83" t="s">
        <v>86</v>
      </c>
      <c r="E270" s="84">
        <v>352809789.49352771</v>
      </c>
      <c r="G270" s="84">
        <v>219592751.58378494</v>
      </c>
      <c r="H270" s="84">
        <v>80105557.54402791</v>
      </c>
      <c r="I270" s="84">
        <v>18417597.597340308</v>
      </c>
      <c r="J270" s="84">
        <v>17322106.858724199</v>
      </c>
      <c r="K270" s="84">
        <v>3488256.968978093</v>
      </c>
      <c r="L270" s="84">
        <v>11957819.573030964</v>
      </c>
      <c r="M270" s="84">
        <v>1668874.7981432304</v>
      </c>
      <c r="N270" s="84">
        <v>256824.56949814464</v>
      </c>
      <c r="O270" s="84">
        <v>0</v>
      </c>
      <c r="P270" s="84">
        <v>0</v>
      </c>
      <c r="Q270" s="84">
        <v>0</v>
      </c>
      <c r="R270" s="84">
        <v>0</v>
      </c>
      <c r="S270" s="84">
        <v>0</v>
      </c>
      <c r="T270" s="84">
        <v>0</v>
      </c>
      <c r="U270" s="84">
        <v>0</v>
      </c>
    </row>
    <row r="271" spans="2:21" x14ac:dyDescent="0.25">
      <c r="B271" s="5" t="str">
        <f ca="1">IF(OR((B268="~"),(C271="~")),"~","")</f>
        <v/>
      </c>
      <c r="C271" s="83" t="s">
        <v>87</v>
      </c>
      <c r="E271" s="84">
        <v>204756135.24861506</v>
      </c>
      <c r="G271" s="84">
        <v>143010956.00096312</v>
      </c>
      <c r="H271" s="84">
        <v>54177405.233630598</v>
      </c>
      <c r="I271" s="84">
        <v>2119613.8003633278</v>
      </c>
      <c r="J271" s="84">
        <v>1918069.4026648425</v>
      </c>
      <c r="K271" s="84">
        <v>373685.09696167533</v>
      </c>
      <c r="L271" s="84">
        <v>264004.51712438872</v>
      </c>
      <c r="M271" s="84">
        <v>220306.86094449245</v>
      </c>
      <c r="N271" s="84">
        <v>2672094.3359626089</v>
      </c>
      <c r="O271" s="84">
        <v>0</v>
      </c>
      <c r="P271" s="84">
        <v>0</v>
      </c>
      <c r="Q271" s="84">
        <v>0</v>
      </c>
      <c r="R271" s="84">
        <v>0</v>
      </c>
      <c r="S271" s="84">
        <v>0</v>
      </c>
      <c r="T271" s="84">
        <v>0</v>
      </c>
      <c r="U271" s="84">
        <v>0</v>
      </c>
    </row>
    <row r="272" spans="2:21" x14ac:dyDescent="0.25">
      <c r="B272" s="5" t="str">
        <f ca="1">IF(OR((B268="~"),(C272="~")),"~","")</f>
        <v/>
      </c>
      <c r="C272" s="83" t="s">
        <v>88</v>
      </c>
      <c r="E272" s="84">
        <v>13708486.83356991</v>
      </c>
      <c r="G272" s="84">
        <v>445030.95089942287</v>
      </c>
      <c r="H272" s="84">
        <v>8822857.0860921517</v>
      </c>
      <c r="I272" s="84">
        <v>2272813.3116883356</v>
      </c>
      <c r="J272" s="84">
        <v>799355.53507159429</v>
      </c>
      <c r="K272" s="84">
        <v>473396.07638531999</v>
      </c>
      <c r="L272" s="84">
        <v>131792.74869665952</v>
      </c>
      <c r="M272" s="84">
        <v>0</v>
      </c>
      <c r="N272" s="84">
        <v>763241.12473642803</v>
      </c>
      <c r="O272" s="84">
        <v>0</v>
      </c>
      <c r="P272" s="84">
        <v>0</v>
      </c>
      <c r="Q272" s="84">
        <v>0</v>
      </c>
      <c r="R272" s="84">
        <v>0</v>
      </c>
      <c r="S272" s="84">
        <v>0</v>
      </c>
      <c r="T272" s="84">
        <v>0</v>
      </c>
      <c r="U272" s="84">
        <v>0</v>
      </c>
    </row>
    <row r="273" spans="1:22" x14ac:dyDescent="0.25">
      <c r="B273" s="5" t="str">
        <f ca="1">IF(OR((B268="~"),(C273="~")),"~","")</f>
        <v/>
      </c>
      <c r="C273" s="83" t="s">
        <v>89</v>
      </c>
      <c r="E273" s="84">
        <v>2309796.5296982895</v>
      </c>
      <c r="G273" s="84">
        <v>0</v>
      </c>
      <c r="H273" s="84">
        <v>26390.030983127126</v>
      </c>
      <c r="I273" s="84">
        <v>550878.58752490417</v>
      </c>
      <c r="J273" s="84">
        <v>1409240.1989689707</v>
      </c>
      <c r="K273" s="84">
        <v>10763.85432259856</v>
      </c>
      <c r="L273" s="84">
        <v>137026.91370744619</v>
      </c>
      <c r="M273" s="84">
        <v>175496.94419124309</v>
      </c>
      <c r="N273" s="84">
        <v>0</v>
      </c>
      <c r="O273" s="84">
        <v>0</v>
      </c>
      <c r="P273" s="84">
        <v>0</v>
      </c>
      <c r="Q273" s="84">
        <v>0</v>
      </c>
      <c r="R273" s="84">
        <v>0</v>
      </c>
      <c r="S273" s="84">
        <v>0</v>
      </c>
      <c r="T273" s="84">
        <v>0</v>
      </c>
      <c r="U273" s="84">
        <v>0</v>
      </c>
    </row>
    <row r="274" spans="1:22" hidden="1" x14ac:dyDescent="0.25">
      <c r="B274" s="5" t="str">
        <f ca="1">IF(OR((B268="~"),(C274="~")),"~","")</f>
        <v>~</v>
      </c>
      <c r="C274" s="83" t="s">
        <v>83</v>
      </c>
      <c r="E274" s="84">
        <v>0</v>
      </c>
      <c r="G274" s="84">
        <v>0</v>
      </c>
      <c r="H274" s="84">
        <v>0</v>
      </c>
      <c r="I274" s="84">
        <v>0</v>
      </c>
      <c r="J274" s="84">
        <v>0</v>
      </c>
      <c r="K274" s="84">
        <v>0</v>
      </c>
      <c r="L274" s="84">
        <v>0</v>
      </c>
      <c r="M274" s="84">
        <v>0</v>
      </c>
      <c r="N274" s="84">
        <v>0</v>
      </c>
      <c r="O274" s="84">
        <v>0</v>
      </c>
      <c r="P274" s="84">
        <v>0</v>
      </c>
      <c r="Q274" s="84">
        <v>0</v>
      </c>
      <c r="R274" s="84">
        <v>0</v>
      </c>
      <c r="S274" s="84">
        <v>0</v>
      </c>
      <c r="T274" s="84">
        <v>0</v>
      </c>
      <c r="U274" s="84">
        <v>0</v>
      </c>
    </row>
    <row r="275" spans="1:22" hidden="1" x14ac:dyDescent="0.25"/>
    <row r="276" spans="1:22" x14ac:dyDescent="0.25">
      <c r="A276" s="52"/>
      <c r="B276" s="52" t="str">
        <f ca="1">IF(OR((B268="~"),(C276="~")),"~","")</f>
        <v/>
      </c>
    </row>
    <row r="277" spans="1:22" ht="13.8" thickBot="1" x14ac:dyDescent="0.3">
      <c r="A277" s="52"/>
      <c r="B277" s="89"/>
      <c r="C277" s="90" t="s">
        <v>64</v>
      </c>
      <c r="D277" s="88"/>
      <c r="E277" s="88">
        <f ca="1">SUM(G277:U277)</f>
        <v>838776918.94794226</v>
      </c>
      <c r="F277" s="88"/>
      <c r="G277" s="88">
        <f t="shared" ref="G277:U277" ca="1" si="55">SUM(G269:G274)</f>
        <v>545946919.0892539</v>
      </c>
      <c r="H277" s="88">
        <f t="shared" ca="1" si="55"/>
        <v>205985310.32740957</v>
      </c>
      <c r="I277" s="88">
        <f t="shared" ca="1" si="55"/>
        <v>34054222.870670155</v>
      </c>
      <c r="J277" s="88">
        <f t="shared" ca="1" si="55"/>
        <v>26291764.369005159</v>
      </c>
      <c r="K277" s="88">
        <f t="shared" ca="1" si="55"/>
        <v>5405117.3318311647</v>
      </c>
      <c r="L277" s="88">
        <f t="shared" ca="1" si="55"/>
        <v>14898143.753923412</v>
      </c>
      <c r="M277" s="88">
        <f t="shared" ca="1" si="55"/>
        <v>2503281.1756516704</v>
      </c>
      <c r="N277" s="88">
        <f t="shared" ca="1" si="55"/>
        <v>3692160.0301971817</v>
      </c>
      <c r="O277" s="88">
        <f t="shared" ca="1" si="55"/>
        <v>0</v>
      </c>
      <c r="P277" s="88">
        <f t="shared" ca="1" si="55"/>
        <v>0</v>
      </c>
      <c r="Q277" s="88">
        <f t="shared" ca="1" si="55"/>
        <v>0</v>
      </c>
      <c r="R277" s="88">
        <f t="shared" ca="1" si="55"/>
        <v>0</v>
      </c>
      <c r="S277" s="88">
        <f t="shared" ca="1" si="55"/>
        <v>0</v>
      </c>
      <c r="T277" s="88">
        <f t="shared" ca="1" si="55"/>
        <v>0</v>
      </c>
      <c r="U277" s="88">
        <f t="shared" ca="1" si="55"/>
        <v>0</v>
      </c>
    </row>
    <row r="278" spans="1:22" ht="13.8" thickTop="1" x14ac:dyDescent="0.25">
      <c r="A278" s="52"/>
      <c r="B278" s="52"/>
      <c r="E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</row>
    <row r="279" spans="1:22" ht="13.8" thickBot="1" x14ac:dyDescent="0.3">
      <c r="A279" s="52"/>
      <c r="B279" s="89"/>
      <c r="C279" s="90" t="s">
        <v>65</v>
      </c>
      <c r="D279" s="88"/>
      <c r="E279" s="88">
        <f ca="1">SUM(G279:U279)</f>
        <v>485967129.45441437</v>
      </c>
      <c r="F279" s="88"/>
      <c r="G279" s="88">
        <f ca="1">SUM(G269,G271:G273)</f>
        <v>326354167.5054689</v>
      </c>
      <c r="H279" s="88">
        <f t="shared" ref="H279:U279" ca="1" si="56">SUM(H269,H271:H273)</f>
        <v>125879752.78338167</v>
      </c>
      <c r="I279" s="88">
        <f t="shared" ca="1" si="56"/>
        <v>15636625.273329845</v>
      </c>
      <c r="J279" s="88">
        <f t="shared" ca="1" si="56"/>
        <v>8969657.5102809612</v>
      </c>
      <c r="K279" s="88">
        <f t="shared" ca="1" si="56"/>
        <v>1916860.3628530721</v>
      </c>
      <c r="L279" s="88">
        <f t="shared" ca="1" si="56"/>
        <v>2940324.1808924493</v>
      </c>
      <c r="M279" s="88">
        <f t="shared" ca="1" si="56"/>
        <v>834406.37750844052</v>
      </c>
      <c r="N279" s="88">
        <f t="shared" ca="1" si="56"/>
        <v>3435335.4606990367</v>
      </c>
      <c r="O279" s="88">
        <f t="shared" ca="1" si="56"/>
        <v>0</v>
      </c>
      <c r="P279" s="88">
        <f t="shared" ca="1" si="56"/>
        <v>0</v>
      </c>
      <c r="Q279" s="88">
        <f t="shared" ca="1" si="56"/>
        <v>0</v>
      </c>
      <c r="R279" s="88">
        <f t="shared" ca="1" si="56"/>
        <v>0</v>
      </c>
      <c r="S279" s="88">
        <f t="shared" ca="1" si="56"/>
        <v>0</v>
      </c>
      <c r="T279" s="88">
        <f t="shared" ca="1" si="56"/>
        <v>0</v>
      </c>
      <c r="U279" s="88">
        <f t="shared" ca="1" si="56"/>
        <v>0</v>
      </c>
      <c r="V279" s="89"/>
    </row>
    <row r="280" spans="1:22" ht="13.8" thickTop="1" x14ac:dyDescent="0.25">
      <c r="A280" s="52"/>
      <c r="B280" s="89"/>
      <c r="C280" s="91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</row>
    <row r="281" spans="1:22" s="52" customFormat="1" ht="15.6" x14ac:dyDescent="0.25">
      <c r="A281" s="93" t="str">
        <f ca="1">A1</f>
        <v>Puget Sound Energy - 2017 Gas Cost of Service Study</v>
      </c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</row>
    <row r="282" spans="1:22" ht="15.6" x14ac:dyDescent="0.25">
      <c r="A282" s="74" t="str">
        <f ca="1">A2</f>
        <v>Proposed Test Year With Gas</v>
      </c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</row>
    <row r="283" spans="1:22" ht="15.6" x14ac:dyDescent="0.25">
      <c r="A283" s="77" t="s">
        <v>66</v>
      </c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</row>
    <row r="284" spans="1:22" ht="15.6" x14ac:dyDescent="0.25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</row>
    <row r="285" spans="1:22" ht="39.6" x14ac:dyDescent="0.25">
      <c r="B285" s="79"/>
      <c r="C285" s="79"/>
      <c r="D285" s="79"/>
      <c r="E285" s="80" t="s">
        <v>61</v>
      </c>
      <c r="F285" s="80"/>
      <c r="G285" s="81" t="s">
        <v>75</v>
      </c>
      <c r="H285" s="81" t="s">
        <v>76</v>
      </c>
      <c r="I285" s="81" t="s">
        <v>77</v>
      </c>
      <c r="J285" s="81" t="s">
        <v>78</v>
      </c>
      <c r="K285" s="79" t="s">
        <v>79</v>
      </c>
      <c r="L285" s="79" t="s">
        <v>80</v>
      </c>
      <c r="M285" s="81" t="s">
        <v>81</v>
      </c>
      <c r="N285" s="81" t="s">
        <v>82</v>
      </c>
      <c r="O285" s="81" t="s">
        <v>83</v>
      </c>
      <c r="P285" s="81" t="s">
        <v>83</v>
      </c>
      <c r="Q285" s="81" t="s">
        <v>83</v>
      </c>
      <c r="R285" s="81" t="s">
        <v>83</v>
      </c>
      <c r="S285" s="81" t="s">
        <v>83</v>
      </c>
      <c r="T285" s="81" t="s">
        <v>83</v>
      </c>
      <c r="U285" s="81" t="s">
        <v>83</v>
      </c>
    </row>
    <row r="287" spans="1:22" x14ac:dyDescent="0.25">
      <c r="B287" s="82" t="s">
        <v>84</v>
      </c>
    </row>
    <row r="288" spans="1:22" x14ac:dyDescent="0.25">
      <c r="B288" s="5" t="str">
        <f ca="1">IF(OR((B287="~"),(C288="~")),"~","")</f>
        <v/>
      </c>
      <c r="C288" s="95" t="s">
        <v>67</v>
      </c>
      <c r="E288" s="96">
        <f ca="1">IF(E$388=0,0,ROUND(IF($C288=0,0,E178/E$388),4))</f>
        <v>4.0000000000000001E-3</v>
      </c>
      <c r="F288" s="97"/>
      <c r="G288" s="96">
        <f ca="1">IF(G$388=0,0,ROUND(IF($C288=0,0,G178/G$388),4))</f>
        <v>4.1000000000000003E-3</v>
      </c>
      <c r="H288" s="96">
        <f t="shared" ref="H288:P288" ca="1" si="57">IF(H$388=0,0,ROUND(IF($C288=0,0,H178/H$388),4))</f>
        <v>4.1000000000000003E-3</v>
      </c>
      <c r="I288" s="96">
        <f t="shared" ca="1" si="57"/>
        <v>3.7000000000000002E-3</v>
      </c>
      <c r="J288" s="96">
        <f t="shared" ca="1" si="57"/>
        <v>2.9999999999999997E-4</v>
      </c>
      <c r="K288" s="96">
        <f t="shared" ca="1" si="57"/>
        <v>3.7000000000000002E-3</v>
      </c>
      <c r="L288" s="96">
        <f t="shared" ca="1" si="57"/>
        <v>0</v>
      </c>
      <c r="M288" s="96">
        <f t="shared" ca="1" si="57"/>
        <v>0</v>
      </c>
      <c r="N288" s="96">
        <f t="shared" ca="1" si="57"/>
        <v>0</v>
      </c>
      <c r="O288" s="96">
        <f t="shared" ca="1" si="57"/>
        <v>0</v>
      </c>
      <c r="P288" s="96">
        <f t="shared" ca="1" si="57"/>
        <v>0</v>
      </c>
      <c r="Q288" s="98">
        <f ca="1">IF(Q$388=0,0,ROUND(IF($C288=0,0,Q178/Q$388),3))</f>
        <v>0</v>
      </c>
      <c r="R288" s="98">
        <f ca="1">IF(R$388=0,0,ROUND(IF($C288=0,0,R178/R$388),3))</f>
        <v>0</v>
      </c>
      <c r="S288" s="98">
        <f ca="1">IF(S$388=0,0,ROUND(IF($C288=0,0,S178/S$388),3))</f>
        <v>0</v>
      </c>
      <c r="T288" s="98">
        <f ca="1">IF(T$388=0,0,ROUND(IF($C288=0,0,T178/T$388),3))</f>
        <v>0</v>
      </c>
      <c r="U288" s="98" t="e">
        <f ca="1">IF(U$388=0,0,ROUND(IF($C288=0,0,U178/U$388),3))</f>
        <v>#VALUE!</v>
      </c>
    </row>
    <row r="289" spans="2:21" x14ac:dyDescent="0.25">
      <c r="B289" s="5" t="str">
        <f ca="1">IF(OR((B287="~"),(C289="~")),"~","")</f>
        <v/>
      </c>
      <c r="C289" s="95" t="s">
        <v>68</v>
      </c>
      <c r="E289" s="96">
        <f ca="1">IF(E$389=0,0,ROUND(IF($C289=0,0,E179/E$389),4))</f>
        <v>1E-3</v>
      </c>
      <c r="F289" s="97"/>
      <c r="G289" s="96">
        <f t="shared" ref="G289:P289" ca="1" si="58">IF(G$389=0,0,ROUND(IF($C289=0,0,G179/G$389),4))</f>
        <v>1.1000000000000001E-3</v>
      </c>
      <c r="H289" s="96">
        <f t="shared" ca="1" si="58"/>
        <v>1.1000000000000001E-3</v>
      </c>
      <c r="I289" s="96">
        <f t="shared" ca="1" si="58"/>
        <v>1E-3</v>
      </c>
      <c r="J289" s="96">
        <f t="shared" ca="1" si="58"/>
        <v>6.9999999999999999E-4</v>
      </c>
      <c r="K289" s="96">
        <f t="shared" ca="1" si="58"/>
        <v>1E-3</v>
      </c>
      <c r="L289" s="96">
        <f t="shared" ca="1" si="58"/>
        <v>6.9999999999999999E-4</v>
      </c>
      <c r="M289" s="96">
        <f t="shared" ca="1" si="58"/>
        <v>5.9999999999999995E-4</v>
      </c>
      <c r="N289" s="96">
        <f t="shared" ca="1" si="58"/>
        <v>0</v>
      </c>
      <c r="O289" s="96">
        <f t="shared" ca="1" si="58"/>
        <v>0</v>
      </c>
      <c r="P289" s="96">
        <f t="shared" ca="1" si="58"/>
        <v>0</v>
      </c>
      <c r="Q289" s="98">
        <f ca="1">IF(Q$389=0,0,ROUND(IF($C289=0,0,Q179/Q$389),3))</f>
        <v>0</v>
      </c>
      <c r="R289" s="98">
        <f ca="1">IF(R$389=0,0,ROUND(IF($C289=0,0,R179/R$389),3))</f>
        <v>0</v>
      </c>
      <c r="S289" s="98">
        <f ca="1">IF(S$389=0,0,ROUND(IF($C289=0,0,S179/S$389),3))</f>
        <v>0</v>
      </c>
      <c r="T289" s="98">
        <f ca="1">IF(T$389=0,0,ROUND(IF($C289=0,0,T179/T$389),3))</f>
        <v>0</v>
      </c>
      <c r="U289" s="98" t="e">
        <f ca="1">IF(U$389=0,0,ROUND(IF($C289=0,0,U179/U$389),3))</f>
        <v>#VALUE!</v>
      </c>
    </row>
    <row r="290" spans="2:21" x14ac:dyDescent="0.25">
      <c r="B290" s="5" t="str">
        <f ca="1">IF(OR((B287="~"),(C290="~")),"~","")</f>
        <v/>
      </c>
      <c r="C290" s="95" t="s">
        <v>69</v>
      </c>
      <c r="D290" s="83"/>
      <c r="E290" s="96">
        <f ca="1">IF(E$390=0,0,ROUND(IF($C290=0,0,E180/E$390),4))</f>
        <v>0</v>
      </c>
      <c r="F290" s="97"/>
      <c r="G290" s="96">
        <f t="shared" ref="G290:P290" ca="1" si="59">IF(G$390=0,0,ROUND(IF($C290=0,0,G180/G$390),4))</f>
        <v>0</v>
      </c>
      <c r="H290" s="96">
        <f t="shared" ca="1" si="59"/>
        <v>0</v>
      </c>
      <c r="I290" s="96">
        <f t="shared" ca="1" si="59"/>
        <v>0</v>
      </c>
      <c r="J290" s="96">
        <f t="shared" ca="1" si="59"/>
        <v>0</v>
      </c>
      <c r="K290" s="96">
        <f t="shared" ca="1" si="59"/>
        <v>0</v>
      </c>
      <c r="L290" s="96">
        <f t="shared" ca="1" si="59"/>
        <v>0</v>
      </c>
      <c r="M290" s="96">
        <f t="shared" ca="1" si="59"/>
        <v>0</v>
      </c>
      <c r="N290" s="96">
        <f t="shared" ca="1" si="59"/>
        <v>0</v>
      </c>
      <c r="O290" s="96">
        <f t="shared" ca="1" si="59"/>
        <v>0</v>
      </c>
      <c r="P290" s="96">
        <f t="shared" ca="1" si="59"/>
        <v>0</v>
      </c>
      <c r="Q290" s="98">
        <f ca="1">IF(Q$390=0,0,ROUND(IF($C290=0,0,Q180/Q$390),3))</f>
        <v>0</v>
      </c>
      <c r="R290" s="98">
        <f ca="1">IF(R$390=0,0,ROUND(IF($C290=0,0,R180/R$390),3))</f>
        <v>0</v>
      </c>
      <c r="S290" s="98">
        <f ca="1">IF(S$390=0,0,ROUND(IF($C290=0,0,S180/S$390),3))</f>
        <v>0</v>
      </c>
      <c r="T290" s="98">
        <f ca="1">IF(T$390=0,0,ROUND(IF($C290=0,0,T180/T$390),3))</f>
        <v>0</v>
      </c>
      <c r="U290" s="98" t="e">
        <f ca="1">IF(U$390=0,0,ROUND(IF($C290=0,0,U180/U$390),3))</f>
        <v>#VALUE!</v>
      </c>
    </row>
    <row r="291" spans="2:21" x14ac:dyDescent="0.25">
      <c r="B291" s="5" t="str">
        <f ca="1">IF(OR((B287="~"),(C291="~")),"~","")</f>
        <v/>
      </c>
      <c r="C291" s="95" t="s">
        <v>70</v>
      </c>
      <c r="D291" s="83"/>
      <c r="E291" s="96">
        <f ca="1">IF(E$391=0,0,ROUND(IF($C291=0,0,E181/E$391),4))</f>
        <v>0</v>
      </c>
      <c r="F291" s="97"/>
      <c r="G291" s="96">
        <f t="shared" ref="G291:P291" ca="1" si="60">IF(G$391=0,0,ROUND(IF($C291=0,0,G181/G$391),4))</f>
        <v>0</v>
      </c>
      <c r="H291" s="96">
        <f t="shared" ca="1" si="60"/>
        <v>0</v>
      </c>
      <c r="I291" s="96">
        <f t="shared" ca="1" si="60"/>
        <v>0</v>
      </c>
      <c r="J291" s="96">
        <f t="shared" ca="1" si="60"/>
        <v>0</v>
      </c>
      <c r="K291" s="96">
        <f t="shared" ca="1" si="60"/>
        <v>0</v>
      </c>
      <c r="L291" s="96">
        <f t="shared" ca="1" si="60"/>
        <v>0</v>
      </c>
      <c r="M291" s="96">
        <f t="shared" ca="1" si="60"/>
        <v>0</v>
      </c>
      <c r="N291" s="96">
        <f t="shared" ca="1" si="60"/>
        <v>0</v>
      </c>
      <c r="O291" s="96">
        <f t="shared" ca="1" si="60"/>
        <v>0</v>
      </c>
      <c r="P291" s="96">
        <f t="shared" ca="1" si="60"/>
        <v>0</v>
      </c>
      <c r="Q291" s="98">
        <f ca="1">IF(Q$391=0,0,ROUND(IF($C291=0,0,Q181/Q$391),3))</f>
        <v>0</v>
      </c>
      <c r="R291" s="98">
        <f ca="1">IF(R$391=0,0,ROUND(IF($C291=0,0,R181/R$391),3))</f>
        <v>0</v>
      </c>
      <c r="S291" s="98">
        <f ca="1">IF(S$391=0,0,ROUND(IF($C291=0,0,S181/S$391),3))</f>
        <v>0</v>
      </c>
      <c r="T291" s="98">
        <f ca="1">IF(T$391=0,0,ROUND(IF($C291=0,0,T181/T$391),3))</f>
        <v>0</v>
      </c>
      <c r="U291" s="98" t="e">
        <f ca="1">IF(U$391=0,0,ROUND(IF($C291=0,0,U181/U$391),3))</f>
        <v>#VALUE!</v>
      </c>
    </row>
    <row r="292" spans="2:21" x14ac:dyDescent="0.25">
      <c r="B292" s="5" t="str">
        <f ca="1">IF(OR((B287="~"),(C292="~")),"~","")</f>
        <v/>
      </c>
      <c r="C292" s="95" t="s">
        <v>71</v>
      </c>
      <c r="D292" s="83"/>
      <c r="E292" s="96">
        <f ca="1">IF(E$392=0,0,ROUND(IF($C292=0,0,E182/E$392),4))</f>
        <v>0</v>
      </c>
      <c r="F292" s="97"/>
      <c r="G292" s="96">
        <f t="shared" ref="G292:P292" ca="1" si="61">IF(G$392=0,0,ROUND(IF($C292=0,0,G182/G$392),4))</f>
        <v>0</v>
      </c>
      <c r="H292" s="96">
        <f t="shared" ca="1" si="61"/>
        <v>0</v>
      </c>
      <c r="I292" s="96">
        <f t="shared" ca="1" si="61"/>
        <v>0</v>
      </c>
      <c r="J292" s="96">
        <f t="shared" ca="1" si="61"/>
        <v>0</v>
      </c>
      <c r="K292" s="96">
        <f t="shared" ca="1" si="61"/>
        <v>0</v>
      </c>
      <c r="L292" s="96">
        <f t="shared" ca="1" si="61"/>
        <v>0</v>
      </c>
      <c r="M292" s="96">
        <f t="shared" ca="1" si="61"/>
        <v>0</v>
      </c>
      <c r="N292" s="96">
        <f t="shared" ca="1" si="61"/>
        <v>0</v>
      </c>
      <c r="O292" s="96">
        <f t="shared" ca="1" si="61"/>
        <v>0</v>
      </c>
      <c r="P292" s="96">
        <f t="shared" ca="1" si="61"/>
        <v>0</v>
      </c>
      <c r="Q292" s="98">
        <f ca="1">IF(Q$392=0,0,ROUND(IF($C292=0,0,Q182/Q$392),3))</f>
        <v>0</v>
      </c>
      <c r="R292" s="98">
        <f ca="1">IF(R$392=0,0,ROUND(IF($C292=0,0,R182/R$392),3))</f>
        <v>0</v>
      </c>
      <c r="S292" s="98">
        <f ca="1">IF(S$392=0,0,ROUND(IF($C292=0,0,S182/S$392),3))</f>
        <v>0</v>
      </c>
      <c r="T292" s="98">
        <f ca="1">IF(T$392=0,0,ROUND(IF($C292=0,0,T182/T$392),3))</f>
        <v>0</v>
      </c>
      <c r="U292" s="98" t="e">
        <f ca="1">IF(U$392=0,0,ROUND(IF($C292=0,0,U182/U$392),3))</f>
        <v>#VALUE!</v>
      </c>
    </row>
    <row r="293" spans="2:21" hidden="1" x14ac:dyDescent="0.25">
      <c r="B293" s="5" t="str">
        <f ca="1">IF(OR((B287="~"),(C293="~")),"~","")</f>
        <v>~</v>
      </c>
      <c r="C293" s="83" t="s">
        <v>83</v>
      </c>
      <c r="D293" s="83"/>
      <c r="E293" s="96">
        <f ca="1">IF(E$393=0,0,ROUND(IF($C293=0,0,E183/E$393),4))</f>
        <v>0</v>
      </c>
      <c r="F293" s="97"/>
      <c r="G293" s="96">
        <f t="shared" ref="G293:P293" ca="1" si="62">IF(G$393=0,0,ROUND(IF($C293=0,0,G183/G$393),4))</f>
        <v>0</v>
      </c>
      <c r="H293" s="96">
        <f t="shared" ca="1" si="62"/>
        <v>0</v>
      </c>
      <c r="I293" s="96">
        <f t="shared" ca="1" si="62"/>
        <v>0</v>
      </c>
      <c r="J293" s="96">
        <f t="shared" ca="1" si="62"/>
        <v>0</v>
      </c>
      <c r="K293" s="96">
        <f t="shared" ca="1" si="62"/>
        <v>0</v>
      </c>
      <c r="L293" s="96">
        <f t="shared" ca="1" si="62"/>
        <v>0</v>
      </c>
      <c r="M293" s="96">
        <f t="shared" ca="1" si="62"/>
        <v>0</v>
      </c>
      <c r="N293" s="96">
        <f t="shared" ca="1" si="62"/>
        <v>0</v>
      </c>
      <c r="O293" s="96">
        <f t="shared" ca="1" si="62"/>
        <v>0</v>
      </c>
      <c r="P293" s="96">
        <f t="shared" ca="1" si="62"/>
        <v>0</v>
      </c>
      <c r="Q293" s="98">
        <f ca="1">IF(Q$393=0,0,ROUND(IF($C293=0,0,Q183/Q$393),3))</f>
        <v>0</v>
      </c>
      <c r="R293" s="98">
        <f ca="1">IF(R$393=0,0,ROUND(IF($C293=0,0,R183/R$393),3))</f>
        <v>0</v>
      </c>
      <c r="S293" s="98">
        <f ca="1">IF(S$393=0,0,ROUND(IF($C293=0,0,S183/S$393),3))</f>
        <v>0</v>
      </c>
      <c r="T293" s="98">
        <f ca="1">IF(T$393=0,0,ROUND(IF($C293=0,0,T183/T$393),3))</f>
        <v>0</v>
      </c>
      <c r="U293" s="98">
        <f ca="1">IF(U$393=0,0,ROUND(IF($C293=0,0,U183/U$393),3))</f>
        <v>0</v>
      </c>
    </row>
    <row r="294" spans="2:21" x14ac:dyDescent="0.25">
      <c r="B294" s="52"/>
      <c r="C294" s="95" t="s">
        <v>72</v>
      </c>
      <c r="E294" s="96">
        <f ca="1">IF(E$389=0,0,ROUND((E178+E179)/E$389,4))</f>
        <v>1.4E-3</v>
      </c>
      <c r="G294" s="96">
        <f t="shared" ref="G294:P294" ca="1" si="63">IF(G$389=0,0,ROUND((G178+G179)/G$389,4))</f>
        <v>1.6000000000000001E-3</v>
      </c>
      <c r="H294" s="96">
        <f t="shared" ca="1" si="63"/>
        <v>1.6000000000000001E-3</v>
      </c>
      <c r="I294" s="96">
        <f t="shared" ca="1" si="63"/>
        <v>1.2999999999999999E-3</v>
      </c>
      <c r="J294" s="96">
        <f t="shared" ca="1" si="63"/>
        <v>6.9999999999999999E-4</v>
      </c>
      <c r="K294" s="96">
        <f t="shared" ca="1" si="63"/>
        <v>1.1000000000000001E-3</v>
      </c>
      <c r="L294" s="96">
        <f t="shared" ca="1" si="63"/>
        <v>6.9999999999999999E-4</v>
      </c>
      <c r="M294" s="96">
        <f t="shared" ca="1" si="63"/>
        <v>5.9999999999999995E-4</v>
      </c>
      <c r="N294" s="96">
        <f t="shared" ca="1" si="63"/>
        <v>0</v>
      </c>
      <c r="O294" s="96">
        <f t="shared" ca="1" si="63"/>
        <v>0</v>
      </c>
      <c r="P294" s="96">
        <f t="shared" ca="1" si="63"/>
        <v>0</v>
      </c>
    </row>
    <row r="295" spans="2:21" x14ac:dyDescent="0.25">
      <c r="B295" s="5" t="str">
        <f ca="1">IF(OR((B287="~"),(C295="~")),"~","")</f>
        <v/>
      </c>
      <c r="C295" s="83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</row>
    <row r="296" spans="2:21" x14ac:dyDescent="0.25">
      <c r="B296" s="82" t="s">
        <v>90</v>
      </c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</row>
    <row r="297" spans="2:21" x14ac:dyDescent="0.25">
      <c r="B297" s="5" t="str">
        <f ca="1">IF(OR((B296="~"),(C297="~")),"~","")</f>
        <v/>
      </c>
      <c r="C297" s="95" t="s">
        <v>67</v>
      </c>
      <c r="E297" s="96">
        <f ca="1">IF(E$388=0,0,ROUND(IF($C297=0,0,E187/E$388),4))</f>
        <v>6.7599999999999993E-2</v>
      </c>
      <c r="F297" s="97"/>
      <c r="G297" s="96">
        <f t="shared" ref="G297:P297" ca="1" si="64">IF(G$388=0,0,ROUND(IF($C297=0,0,G187/G$388),4))</f>
        <v>6.7799999999999999E-2</v>
      </c>
      <c r="H297" s="96">
        <f t="shared" ca="1" si="64"/>
        <v>6.0499999999999998E-2</v>
      </c>
      <c r="I297" s="96">
        <f t="shared" ca="1" si="64"/>
        <v>6.8400000000000002E-2</v>
      </c>
      <c r="J297" s="96">
        <f t="shared" ca="1" si="64"/>
        <v>9.6199999999999994E-2</v>
      </c>
      <c r="K297" s="96">
        <f t="shared" ca="1" si="64"/>
        <v>0.91300000000000003</v>
      </c>
      <c r="L297" s="96">
        <f t="shared" ca="1" si="64"/>
        <v>0.32469999999999999</v>
      </c>
      <c r="M297" s="96">
        <f t="shared" ca="1" si="64"/>
        <v>0</v>
      </c>
      <c r="N297" s="96">
        <f t="shared" ca="1" si="64"/>
        <v>0</v>
      </c>
      <c r="O297" s="96">
        <f t="shared" ca="1" si="64"/>
        <v>0</v>
      </c>
      <c r="P297" s="96">
        <f t="shared" ca="1" si="64"/>
        <v>0</v>
      </c>
      <c r="Q297" s="98">
        <f ca="1">IF(Q$388=0,0,ROUND(IF($C297=0,0,Q187/Q$388),3))</f>
        <v>0</v>
      </c>
      <c r="R297" s="98">
        <f ca="1">IF(R$388=0,0,ROUND(IF($C297=0,0,R187/R$388),3))</f>
        <v>0</v>
      </c>
      <c r="S297" s="98">
        <f ca="1">IF(S$388=0,0,ROUND(IF($C297=0,0,S187/S$388),3))</f>
        <v>0</v>
      </c>
      <c r="T297" s="98">
        <f ca="1">IF(T$388=0,0,ROUND(IF($C297=0,0,T187/T$388),3))</f>
        <v>0</v>
      </c>
      <c r="U297" s="98" t="e">
        <f ca="1">IF(U$388=0,0,ROUND(IF($C297=0,0,U187/U$388),3))</f>
        <v>#VALUE!</v>
      </c>
    </row>
    <row r="298" spans="2:21" x14ac:dyDescent="0.25">
      <c r="B298" s="5" t="str">
        <f ca="1">IF(OR((B296="~"),(C298="~")),"~","")</f>
        <v/>
      </c>
      <c r="C298" s="95" t="s">
        <v>68</v>
      </c>
      <c r="E298" s="96">
        <f ca="1">IF(E$389=0,0,ROUND(IF($C298=0,0,E188/E$389),4))</f>
        <v>8.0000000000000004E-4</v>
      </c>
      <c r="F298" s="97"/>
      <c r="G298" s="96">
        <f t="shared" ref="G298:P298" ca="1" si="65">IF(G$389=0,0,ROUND(IF($C298=0,0,G188/G$389),4))</f>
        <v>8.0000000000000004E-4</v>
      </c>
      <c r="H298" s="96">
        <f t="shared" ca="1" si="65"/>
        <v>8.0000000000000004E-4</v>
      </c>
      <c r="I298" s="96">
        <f t="shared" ca="1" si="65"/>
        <v>8.0000000000000004E-4</v>
      </c>
      <c r="J298" s="96">
        <f t="shared" ca="1" si="65"/>
        <v>8.0000000000000004E-4</v>
      </c>
      <c r="K298" s="96">
        <f t="shared" ca="1" si="65"/>
        <v>8.0000000000000004E-4</v>
      </c>
      <c r="L298" s="96">
        <f t="shared" ca="1" si="65"/>
        <v>8.0000000000000004E-4</v>
      </c>
      <c r="M298" s="96">
        <f t="shared" ca="1" si="65"/>
        <v>8.0000000000000004E-4</v>
      </c>
      <c r="N298" s="96">
        <f t="shared" ca="1" si="65"/>
        <v>0</v>
      </c>
      <c r="O298" s="96">
        <f t="shared" ca="1" si="65"/>
        <v>0</v>
      </c>
      <c r="P298" s="96">
        <f t="shared" ca="1" si="65"/>
        <v>0</v>
      </c>
      <c r="Q298" s="98">
        <f ca="1">IF(Q$389=0,0,ROUND(IF($C298=0,0,Q188/Q$389),3))</f>
        <v>0</v>
      </c>
      <c r="R298" s="98">
        <f ca="1">IF(R$389=0,0,ROUND(IF($C298=0,0,R188/R$389),3))</f>
        <v>0</v>
      </c>
      <c r="S298" s="98">
        <f ca="1">IF(S$389=0,0,ROUND(IF($C298=0,0,S188/S$389),3))</f>
        <v>0</v>
      </c>
      <c r="T298" s="98">
        <f ca="1">IF(T$389=0,0,ROUND(IF($C298=0,0,T188/T$389),3))</f>
        <v>0</v>
      </c>
      <c r="U298" s="98" t="e">
        <f ca="1">IF(U$389=0,0,ROUND(IF($C298=0,0,U188/U$389),3))</f>
        <v>#VALUE!</v>
      </c>
    </row>
    <row r="299" spans="2:21" x14ac:dyDescent="0.25">
      <c r="B299" s="5" t="str">
        <f ca="1">IF(OR((B296="~"),(C299="~")),"~","")</f>
        <v/>
      </c>
      <c r="C299" s="95" t="s">
        <v>69</v>
      </c>
      <c r="D299" s="83"/>
      <c r="E299" s="96">
        <f ca="1">IF(E$390=0,0,ROUND(IF($C299=0,0,E189/E$390),4))</f>
        <v>0</v>
      </c>
      <c r="F299" s="97"/>
      <c r="G299" s="96">
        <f t="shared" ref="G299:P299" ca="1" si="66">IF(G$390=0,0,ROUND(IF($C299=0,0,G189/G$390),4))</f>
        <v>0</v>
      </c>
      <c r="H299" s="96">
        <f t="shared" ca="1" si="66"/>
        <v>0</v>
      </c>
      <c r="I299" s="96">
        <f t="shared" ca="1" si="66"/>
        <v>0</v>
      </c>
      <c r="J299" s="96">
        <f t="shared" ca="1" si="66"/>
        <v>0</v>
      </c>
      <c r="K299" s="96">
        <f t="shared" ca="1" si="66"/>
        <v>0</v>
      </c>
      <c r="L299" s="96">
        <f t="shared" ca="1" si="66"/>
        <v>0</v>
      </c>
      <c r="M299" s="96">
        <f t="shared" ca="1" si="66"/>
        <v>0</v>
      </c>
      <c r="N299" s="96">
        <f t="shared" ca="1" si="66"/>
        <v>0</v>
      </c>
      <c r="O299" s="96">
        <f t="shared" ca="1" si="66"/>
        <v>0</v>
      </c>
      <c r="P299" s="96">
        <f t="shared" ca="1" si="66"/>
        <v>0</v>
      </c>
      <c r="Q299" s="98">
        <f ca="1">IF(Q$390=0,0,ROUND(IF($C299=0,0,Q189/Q$390),3))</f>
        <v>0</v>
      </c>
      <c r="R299" s="98">
        <f ca="1">IF(R$390=0,0,ROUND(IF($C299=0,0,R189/R$390),3))</f>
        <v>0</v>
      </c>
      <c r="S299" s="98">
        <f ca="1">IF(S$390=0,0,ROUND(IF($C299=0,0,S189/S$390),3))</f>
        <v>0</v>
      </c>
      <c r="T299" s="98">
        <f ca="1">IF(T$390=0,0,ROUND(IF($C299=0,0,T189/T$390),3))</f>
        <v>0</v>
      </c>
      <c r="U299" s="98" t="e">
        <f ca="1">IF(U$390=0,0,ROUND(IF($C299=0,0,U189/U$390),3))</f>
        <v>#VALUE!</v>
      </c>
    </row>
    <row r="300" spans="2:21" x14ac:dyDescent="0.25">
      <c r="B300" s="5" t="str">
        <f ca="1">IF(OR((B296="~"),(C300="~")),"~","")</f>
        <v/>
      </c>
      <c r="C300" s="95" t="s">
        <v>70</v>
      </c>
      <c r="D300" s="83"/>
      <c r="E300" s="96">
        <f ca="1">IF(E$391=0,0,ROUND(IF($C300=0,0,E190/E$391),4))</f>
        <v>0</v>
      </c>
      <c r="F300" s="97"/>
      <c r="G300" s="96">
        <f t="shared" ref="G300:P300" ca="1" si="67">IF(G$391=0,0,ROUND(IF($C300=0,0,G190/G$391),4))</f>
        <v>0</v>
      </c>
      <c r="H300" s="96">
        <f t="shared" ca="1" si="67"/>
        <v>0</v>
      </c>
      <c r="I300" s="96">
        <f t="shared" ca="1" si="67"/>
        <v>0</v>
      </c>
      <c r="J300" s="96">
        <f t="shared" ca="1" si="67"/>
        <v>0</v>
      </c>
      <c r="K300" s="96">
        <f t="shared" ca="1" si="67"/>
        <v>0</v>
      </c>
      <c r="L300" s="96">
        <f t="shared" ca="1" si="67"/>
        <v>0</v>
      </c>
      <c r="M300" s="96">
        <f t="shared" ca="1" si="67"/>
        <v>0</v>
      </c>
      <c r="N300" s="96">
        <f t="shared" ca="1" si="67"/>
        <v>0</v>
      </c>
      <c r="O300" s="96">
        <f t="shared" ca="1" si="67"/>
        <v>0</v>
      </c>
      <c r="P300" s="96">
        <f t="shared" ca="1" si="67"/>
        <v>0</v>
      </c>
      <c r="Q300" s="98">
        <f ca="1">IF(Q$391=0,0,ROUND(IF($C300=0,0,Q190/Q$391),3))</f>
        <v>0</v>
      </c>
      <c r="R300" s="98">
        <f ca="1">IF(R$391=0,0,ROUND(IF($C300=0,0,R190/R$391),3))</f>
        <v>0</v>
      </c>
      <c r="S300" s="98">
        <f ca="1">IF(S$391=0,0,ROUND(IF($C300=0,0,S190/S$391),3))</f>
        <v>0</v>
      </c>
      <c r="T300" s="98">
        <f ca="1">IF(T$391=0,0,ROUND(IF($C300=0,0,T190/T$391),3))</f>
        <v>0</v>
      </c>
      <c r="U300" s="98" t="e">
        <f ca="1">IF(U$391=0,0,ROUND(IF($C300=0,0,U190/U$391),3))</f>
        <v>#VALUE!</v>
      </c>
    </row>
    <row r="301" spans="2:21" x14ac:dyDescent="0.25">
      <c r="B301" s="5" t="str">
        <f ca="1">IF(OR((B296="~"),(C301="~")),"~","")</f>
        <v/>
      </c>
      <c r="C301" s="95" t="s">
        <v>71</v>
      </c>
      <c r="D301" s="83"/>
      <c r="E301" s="96">
        <f ca="1">IF(E$392=0,0,ROUND(IF($C301=0,0,E191/E$392),4))</f>
        <v>0</v>
      </c>
      <c r="F301" s="97"/>
      <c r="G301" s="96">
        <f t="shared" ref="G301:P301" ca="1" si="68">IF(G$392=0,0,ROUND(IF($C301=0,0,G191/G$392),4))</f>
        <v>0</v>
      </c>
      <c r="H301" s="96">
        <f t="shared" ca="1" si="68"/>
        <v>0</v>
      </c>
      <c r="I301" s="96">
        <f t="shared" ca="1" si="68"/>
        <v>0</v>
      </c>
      <c r="J301" s="96">
        <f t="shared" ca="1" si="68"/>
        <v>0</v>
      </c>
      <c r="K301" s="96">
        <f t="shared" ca="1" si="68"/>
        <v>0</v>
      </c>
      <c r="L301" s="96">
        <f t="shared" ca="1" si="68"/>
        <v>0</v>
      </c>
      <c r="M301" s="96">
        <f t="shared" ca="1" si="68"/>
        <v>0</v>
      </c>
      <c r="N301" s="96">
        <f t="shared" ca="1" si="68"/>
        <v>0</v>
      </c>
      <c r="O301" s="96">
        <f t="shared" ca="1" si="68"/>
        <v>0</v>
      </c>
      <c r="P301" s="96">
        <f t="shared" ca="1" si="68"/>
        <v>0</v>
      </c>
      <c r="Q301" s="98">
        <f ca="1">IF(Q$392=0,0,ROUND(IF($C301=0,0,Q191/Q$392),3))</f>
        <v>0</v>
      </c>
      <c r="R301" s="98">
        <f ca="1">IF(R$392=0,0,ROUND(IF($C301=0,0,R191/R$392),3))</f>
        <v>0</v>
      </c>
      <c r="S301" s="98">
        <f ca="1">IF(S$392=0,0,ROUND(IF($C301=0,0,S191/S$392),3))</f>
        <v>0</v>
      </c>
      <c r="T301" s="98">
        <f ca="1">IF(T$392=0,0,ROUND(IF($C301=0,0,T191/T$392),3))</f>
        <v>0</v>
      </c>
      <c r="U301" s="98" t="e">
        <f ca="1">IF(U$392=0,0,ROUND(IF($C301=0,0,U191/U$392),3))</f>
        <v>#VALUE!</v>
      </c>
    </row>
    <row r="302" spans="2:21" hidden="1" x14ac:dyDescent="0.25">
      <c r="B302" s="5" t="str">
        <f ca="1">IF(OR((B296="~"),(C302="~")),"~","")</f>
        <v>~</v>
      </c>
      <c r="C302" s="83" t="s">
        <v>83</v>
      </c>
      <c r="D302" s="83"/>
      <c r="E302" s="96">
        <f ca="1">IF(E$393=0,0,ROUND(IF($C302=0,0,E192/E$393),4))</f>
        <v>0</v>
      </c>
      <c r="F302" s="97"/>
      <c r="G302" s="96">
        <f t="shared" ref="G302:P302" ca="1" si="69">IF(G$393=0,0,ROUND(IF($C302=0,0,G192/G$393),4))</f>
        <v>0</v>
      </c>
      <c r="H302" s="96">
        <f t="shared" ca="1" si="69"/>
        <v>0</v>
      </c>
      <c r="I302" s="96">
        <f t="shared" ca="1" si="69"/>
        <v>0</v>
      </c>
      <c r="J302" s="96">
        <f t="shared" ca="1" si="69"/>
        <v>0</v>
      </c>
      <c r="K302" s="96">
        <f t="shared" ca="1" si="69"/>
        <v>0</v>
      </c>
      <c r="L302" s="96">
        <f t="shared" ca="1" si="69"/>
        <v>0</v>
      </c>
      <c r="M302" s="96">
        <f t="shared" ca="1" si="69"/>
        <v>0</v>
      </c>
      <c r="N302" s="96">
        <f t="shared" ca="1" si="69"/>
        <v>0</v>
      </c>
      <c r="O302" s="96">
        <f t="shared" ca="1" si="69"/>
        <v>0</v>
      </c>
      <c r="P302" s="96">
        <f t="shared" ca="1" si="69"/>
        <v>0</v>
      </c>
      <c r="Q302" s="98">
        <f ca="1">IF(Q$393=0,0,ROUND(IF($C302=0,0,Q192/Q$393),3))</f>
        <v>0</v>
      </c>
      <c r="R302" s="98">
        <f ca="1">IF(R$393=0,0,ROUND(IF($C302=0,0,R192/R$393),3))</f>
        <v>0</v>
      </c>
      <c r="S302" s="98">
        <f ca="1">IF(S$393=0,0,ROUND(IF($C302=0,0,S192/S$393),3))</f>
        <v>0</v>
      </c>
      <c r="T302" s="98">
        <f ca="1">IF(T$393=0,0,ROUND(IF($C302=0,0,T192/T$393),3))</f>
        <v>0</v>
      </c>
      <c r="U302" s="98">
        <f ca="1">IF(U$393=0,0,ROUND(IF($C302=0,0,U192/U$393),3))</f>
        <v>0</v>
      </c>
    </row>
    <row r="303" spans="2:21" x14ac:dyDescent="0.25">
      <c r="B303" s="52"/>
      <c r="C303" s="95" t="s">
        <v>72</v>
      </c>
      <c r="E303" s="96">
        <f ca="1">IF(E$389=0,0,ROUND((E187+E188)/E$389,4))</f>
        <v>7.4999999999999997E-3</v>
      </c>
      <c r="G303" s="96">
        <f t="shared" ref="G303:P303" ca="1" si="70">IF(G$389=0,0,ROUND((G187+G188)/G$389,4))</f>
        <v>1.0200000000000001E-2</v>
      </c>
      <c r="H303" s="96">
        <f t="shared" ca="1" si="70"/>
        <v>8.5000000000000006E-3</v>
      </c>
      <c r="I303" s="96">
        <f t="shared" ca="1" si="70"/>
        <v>6.0000000000000001E-3</v>
      </c>
      <c r="J303" s="96">
        <f t="shared" ca="1" si="70"/>
        <v>1.9E-3</v>
      </c>
      <c r="K303" s="96">
        <f t="shared" ca="1" si="70"/>
        <v>9.1999999999999998E-3</v>
      </c>
      <c r="L303" s="96">
        <f t="shared" ca="1" si="70"/>
        <v>1.5E-3</v>
      </c>
      <c r="M303" s="96">
        <f t="shared" ca="1" si="70"/>
        <v>8.0000000000000004E-4</v>
      </c>
      <c r="N303" s="96">
        <f t="shared" ca="1" si="70"/>
        <v>0</v>
      </c>
      <c r="O303" s="96">
        <f t="shared" ca="1" si="70"/>
        <v>0</v>
      </c>
      <c r="P303" s="96">
        <f t="shared" ca="1" si="70"/>
        <v>0</v>
      </c>
    </row>
    <row r="304" spans="2:21" x14ac:dyDescent="0.25">
      <c r="B304" s="5" t="str">
        <f ca="1">IF(OR((B296="~"),(C304="~")),"~","")</f>
        <v/>
      </c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</row>
    <row r="305" spans="2:21" x14ac:dyDescent="0.25">
      <c r="B305" s="82" t="s">
        <v>91</v>
      </c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</row>
    <row r="306" spans="2:21" x14ac:dyDescent="0.25">
      <c r="B306" s="5" t="str">
        <f ca="1">IF(OR((B305="~"),(C306="~")),"~","")</f>
        <v/>
      </c>
      <c r="C306" s="95" t="s">
        <v>67</v>
      </c>
      <c r="E306" s="96">
        <f ca="1">IF(E$388=0,0,ROUND(IF($C306=0,0,E196/E$388),4))</f>
        <v>0</v>
      </c>
      <c r="F306" s="97"/>
      <c r="G306" s="96">
        <f t="shared" ref="G306:P306" ca="1" si="71">IF(G$388=0,0,ROUND(IF($C306=0,0,G196/G$388),4))</f>
        <v>0</v>
      </c>
      <c r="H306" s="96">
        <f t="shared" ca="1" si="71"/>
        <v>0</v>
      </c>
      <c r="I306" s="96">
        <f t="shared" ca="1" si="71"/>
        <v>0</v>
      </c>
      <c r="J306" s="96">
        <f t="shared" ca="1" si="71"/>
        <v>0</v>
      </c>
      <c r="K306" s="96">
        <f t="shared" ca="1" si="71"/>
        <v>0</v>
      </c>
      <c r="L306" s="96">
        <f t="shared" ca="1" si="71"/>
        <v>0</v>
      </c>
      <c r="M306" s="96">
        <f t="shared" ca="1" si="71"/>
        <v>0</v>
      </c>
      <c r="N306" s="96">
        <f t="shared" ca="1" si="71"/>
        <v>0</v>
      </c>
      <c r="O306" s="96">
        <f t="shared" ca="1" si="71"/>
        <v>0</v>
      </c>
      <c r="P306" s="96">
        <f t="shared" ca="1" si="71"/>
        <v>0</v>
      </c>
      <c r="Q306" s="98">
        <f ca="1">IF(Q$388=0,0,ROUND(IF($C306=0,0,Q196/Q$388),3))</f>
        <v>0</v>
      </c>
      <c r="R306" s="98">
        <f ca="1">IF(R$388=0,0,ROUND(IF($C306=0,0,R196/R$388),3))</f>
        <v>0</v>
      </c>
      <c r="S306" s="98">
        <f ca="1">IF(S$388=0,0,ROUND(IF($C306=0,0,S196/S$388),3))</f>
        <v>0</v>
      </c>
      <c r="T306" s="98">
        <f ca="1">IF(T$388=0,0,ROUND(IF($C306=0,0,T196/T$388),3))</f>
        <v>0</v>
      </c>
      <c r="U306" s="98" t="e">
        <f ca="1">IF(U$388=0,0,ROUND(IF($C306=0,0,U196/U$388),3))</f>
        <v>#VALUE!</v>
      </c>
    </row>
    <row r="307" spans="2:21" x14ac:dyDescent="0.25">
      <c r="B307" s="5" t="str">
        <f ca="1">IF(OR((B305="~"),(C307="~")),"~","")</f>
        <v/>
      </c>
      <c r="C307" s="95" t="s">
        <v>68</v>
      </c>
      <c r="E307" s="96">
        <f ca="1">IF(E$389=0,0,ROUND(IF($C307=0,0,E197/E$389),4))</f>
        <v>0</v>
      </c>
      <c r="F307" s="97"/>
      <c r="G307" s="96">
        <f t="shared" ref="G307:P307" ca="1" si="72">IF(G$389=0,0,ROUND(IF($C307=0,0,G197/G$389),4))</f>
        <v>0</v>
      </c>
      <c r="H307" s="96">
        <f t="shared" ca="1" si="72"/>
        <v>0</v>
      </c>
      <c r="I307" s="96">
        <f t="shared" ca="1" si="72"/>
        <v>0</v>
      </c>
      <c r="J307" s="96">
        <f t="shared" ca="1" si="72"/>
        <v>0</v>
      </c>
      <c r="K307" s="96">
        <f t="shared" ca="1" si="72"/>
        <v>0</v>
      </c>
      <c r="L307" s="96">
        <f t="shared" ca="1" si="72"/>
        <v>0</v>
      </c>
      <c r="M307" s="96">
        <f t="shared" ca="1" si="72"/>
        <v>0</v>
      </c>
      <c r="N307" s="96">
        <f t="shared" ca="1" si="72"/>
        <v>0</v>
      </c>
      <c r="O307" s="96">
        <f t="shared" ca="1" si="72"/>
        <v>0</v>
      </c>
      <c r="P307" s="96">
        <f t="shared" ca="1" si="72"/>
        <v>0</v>
      </c>
      <c r="Q307" s="98">
        <f ca="1">IF(Q$389=0,0,ROUND(IF($C307=0,0,Q197/Q$389),3))</f>
        <v>0</v>
      </c>
      <c r="R307" s="98">
        <f ca="1">IF(R$389=0,0,ROUND(IF($C307=0,0,R197/R$389),3))</f>
        <v>0</v>
      </c>
      <c r="S307" s="98">
        <f ca="1">IF(S$389=0,0,ROUND(IF($C307=0,0,S197/S$389),3))</f>
        <v>0</v>
      </c>
      <c r="T307" s="98">
        <f ca="1">IF(T$389=0,0,ROUND(IF($C307=0,0,T197/T$389),3))</f>
        <v>0</v>
      </c>
      <c r="U307" s="98" t="e">
        <f ca="1">IF(U$389=0,0,ROUND(IF($C307=0,0,U197/U$389),3))</f>
        <v>#VALUE!</v>
      </c>
    </row>
    <row r="308" spans="2:21" x14ac:dyDescent="0.25">
      <c r="B308" s="5" t="str">
        <f ca="1">IF(OR((B305="~"),(C308="~")),"~","")</f>
        <v/>
      </c>
      <c r="C308" s="95" t="s">
        <v>69</v>
      </c>
      <c r="D308" s="83"/>
      <c r="E308" s="96">
        <f ca="1">IF(E$390=0,0,ROUND(IF($C308=0,0,E198/E$390),4))</f>
        <v>0</v>
      </c>
      <c r="F308" s="97"/>
      <c r="G308" s="96">
        <f t="shared" ref="G308:P308" ca="1" si="73">IF(G$390=0,0,ROUND(IF($C308=0,0,G198/G$390),4))</f>
        <v>0</v>
      </c>
      <c r="H308" s="96">
        <f t="shared" ca="1" si="73"/>
        <v>0</v>
      </c>
      <c r="I308" s="96">
        <f t="shared" ca="1" si="73"/>
        <v>0</v>
      </c>
      <c r="J308" s="96">
        <f t="shared" ca="1" si="73"/>
        <v>0</v>
      </c>
      <c r="K308" s="96">
        <f t="shared" ca="1" si="73"/>
        <v>0</v>
      </c>
      <c r="L308" s="96">
        <f t="shared" ca="1" si="73"/>
        <v>0</v>
      </c>
      <c r="M308" s="96">
        <f t="shared" ca="1" si="73"/>
        <v>0</v>
      </c>
      <c r="N308" s="96">
        <f t="shared" ca="1" si="73"/>
        <v>0</v>
      </c>
      <c r="O308" s="96">
        <f t="shared" ca="1" si="73"/>
        <v>0</v>
      </c>
      <c r="P308" s="96">
        <f t="shared" ca="1" si="73"/>
        <v>0</v>
      </c>
      <c r="Q308" s="98">
        <f ca="1">IF(Q$390=0,0,ROUND(IF($C308=0,0,Q198/Q$390),3))</f>
        <v>0</v>
      </c>
      <c r="R308" s="98">
        <f ca="1">IF(R$390=0,0,ROUND(IF($C308=0,0,R198/R$390),3))</f>
        <v>0</v>
      </c>
      <c r="S308" s="98">
        <f ca="1">IF(S$390=0,0,ROUND(IF($C308=0,0,S198/S$390),3))</f>
        <v>0</v>
      </c>
      <c r="T308" s="98">
        <f ca="1">IF(T$390=0,0,ROUND(IF($C308=0,0,T198/T$390),3))</f>
        <v>0</v>
      </c>
      <c r="U308" s="98" t="e">
        <f ca="1">IF(U$390=0,0,ROUND(IF($C308=0,0,U198/U$390),3))</f>
        <v>#VALUE!</v>
      </c>
    </row>
    <row r="309" spans="2:21" x14ac:dyDescent="0.25">
      <c r="B309" s="5" t="str">
        <f ca="1">IF(OR((B305="~"),(C309="~")),"~","")</f>
        <v/>
      </c>
      <c r="C309" s="95" t="s">
        <v>70</v>
      </c>
      <c r="D309" s="83"/>
      <c r="E309" s="96">
        <f ca="1">IF(E$391=0,0,ROUND(IF($C309=0,0,E199/E$391),4))</f>
        <v>0</v>
      </c>
      <c r="F309" s="97"/>
      <c r="G309" s="96">
        <f t="shared" ref="G309:P309" ca="1" si="74">IF(G$391=0,0,ROUND(IF($C309=0,0,G199/G$391),4))</f>
        <v>0</v>
      </c>
      <c r="H309" s="96">
        <f t="shared" ca="1" si="74"/>
        <v>0</v>
      </c>
      <c r="I309" s="96">
        <f t="shared" ca="1" si="74"/>
        <v>0</v>
      </c>
      <c r="J309" s="96">
        <f t="shared" ca="1" si="74"/>
        <v>0</v>
      </c>
      <c r="K309" s="96">
        <f t="shared" ca="1" si="74"/>
        <v>0</v>
      </c>
      <c r="L309" s="96">
        <f t="shared" ca="1" si="74"/>
        <v>0</v>
      </c>
      <c r="M309" s="96">
        <f t="shared" ca="1" si="74"/>
        <v>0</v>
      </c>
      <c r="N309" s="96">
        <f t="shared" ca="1" si="74"/>
        <v>0</v>
      </c>
      <c r="O309" s="96">
        <f t="shared" ca="1" si="74"/>
        <v>0</v>
      </c>
      <c r="P309" s="96">
        <f t="shared" ca="1" si="74"/>
        <v>0</v>
      </c>
      <c r="Q309" s="98">
        <f ca="1">IF(Q$391=0,0,ROUND(IF($C309=0,0,Q199/Q$391),3))</f>
        <v>0</v>
      </c>
      <c r="R309" s="98">
        <f ca="1">IF(R$391=0,0,ROUND(IF($C309=0,0,R199/R$391),3))</f>
        <v>0</v>
      </c>
      <c r="S309" s="98">
        <f ca="1">IF(S$391=0,0,ROUND(IF($C309=0,0,S199/S$391),3))</f>
        <v>0</v>
      </c>
      <c r="T309" s="98">
        <f ca="1">IF(T$391=0,0,ROUND(IF($C309=0,0,T199/T$391),3))</f>
        <v>0</v>
      </c>
      <c r="U309" s="98" t="e">
        <f ca="1">IF(U$391=0,0,ROUND(IF($C309=0,0,U199/U$391),3))</f>
        <v>#VALUE!</v>
      </c>
    </row>
    <row r="310" spans="2:21" x14ac:dyDescent="0.25">
      <c r="B310" s="5" t="str">
        <f ca="1">IF(OR((B305="~"),(C310="~")),"~","")</f>
        <v/>
      </c>
      <c r="C310" s="95" t="s">
        <v>71</v>
      </c>
      <c r="D310" s="83"/>
      <c r="E310" s="96">
        <f ca="1">IF(E$392=0,0,ROUND(IF($C310=0,0,E200/E$392),4))</f>
        <v>0</v>
      </c>
      <c r="F310" s="97"/>
      <c r="G310" s="96">
        <f t="shared" ref="G310:P310" ca="1" si="75">IF(G$392=0,0,ROUND(IF($C310=0,0,G200/G$392),4))</f>
        <v>0</v>
      </c>
      <c r="H310" s="96">
        <f t="shared" ca="1" si="75"/>
        <v>0</v>
      </c>
      <c r="I310" s="96">
        <f t="shared" ca="1" si="75"/>
        <v>0</v>
      </c>
      <c r="J310" s="96">
        <f t="shared" ca="1" si="75"/>
        <v>0</v>
      </c>
      <c r="K310" s="96">
        <f t="shared" ca="1" si="75"/>
        <v>0</v>
      </c>
      <c r="L310" s="96">
        <f t="shared" ca="1" si="75"/>
        <v>0</v>
      </c>
      <c r="M310" s="96">
        <f t="shared" ca="1" si="75"/>
        <v>0</v>
      </c>
      <c r="N310" s="96">
        <f t="shared" ca="1" si="75"/>
        <v>0</v>
      </c>
      <c r="O310" s="96">
        <f t="shared" ca="1" si="75"/>
        <v>0</v>
      </c>
      <c r="P310" s="96">
        <f t="shared" ca="1" si="75"/>
        <v>0</v>
      </c>
      <c r="Q310" s="98">
        <f ca="1">IF(Q$392=0,0,ROUND(IF($C310=0,0,Q200/Q$392),3))</f>
        <v>0</v>
      </c>
      <c r="R310" s="98">
        <f ca="1">IF(R$392=0,0,ROUND(IF($C310=0,0,R200/R$392),3))</f>
        <v>0</v>
      </c>
      <c r="S310" s="98">
        <f ca="1">IF(S$392=0,0,ROUND(IF($C310=0,0,S200/S$392),3))</f>
        <v>0</v>
      </c>
      <c r="T310" s="98">
        <f ca="1">IF(T$392=0,0,ROUND(IF($C310=0,0,T200/T$392),3))</f>
        <v>0</v>
      </c>
      <c r="U310" s="98" t="e">
        <f ca="1">IF(U$392=0,0,ROUND(IF($C310=0,0,U200/U$392),3))</f>
        <v>#VALUE!</v>
      </c>
    </row>
    <row r="311" spans="2:21" hidden="1" x14ac:dyDescent="0.25">
      <c r="B311" s="5" t="str">
        <f ca="1">IF(OR((B305="~"),(C311="~")),"~","")</f>
        <v>~</v>
      </c>
      <c r="C311" s="83" t="s">
        <v>83</v>
      </c>
      <c r="D311" s="83"/>
      <c r="E311" s="96">
        <f ca="1">IF(E$393=0,0,ROUND(IF($C311=0,0,E201/E$393),4))</f>
        <v>0</v>
      </c>
      <c r="F311" s="97"/>
      <c r="G311" s="96">
        <f t="shared" ref="G311:P311" ca="1" si="76">IF(G$393=0,0,ROUND(IF($C311=0,0,G201/G$393),4))</f>
        <v>0</v>
      </c>
      <c r="H311" s="96">
        <f t="shared" ca="1" si="76"/>
        <v>0</v>
      </c>
      <c r="I311" s="96">
        <f t="shared" ca="1" si="76"/>
        <v>0</v>
      </c>
      <c r="J311" s="96">
        <f t="shared" ca="1" si="76"/>
        <v>0</v>
      </c>
      <c r="K311" s="96">
        <f t="shared" ca="1" si="76"/>
        <v>0</v>
      </c>
      <c r="L311" s="96">
        <f t="shared" ca="1" si="76"/>
        <v>0</v>
      </c>
      <c r="M311" s="96">
        <f t="shared" ca="1" si="76"/>
        <v>0</v>
      </c>
      <c r="N311" s="96">
        <f t="shared" ca="1" si="76"/>
        <v>0</v>
      </c>
      <c r="O311" s="96">
        <f t="shared" ca="1" si="76"/>
        <v>0</v>
      </c>
      <c r="P311" s="96">
        <f t="shared" ca="1" si="76"/>
        <v>0</v>
      </c>
      <c r="Q311" s="98">
        <f ca="1">IF(Q$393=0,0,ROUND(IF($C311=0,0,Q201/Q$393),3))</f>
        <v>0</v>
      </c>
      <c r="R311" s="98">
        <f ca="1">IF(R$393=0,0,ROUND(IF($C311=0,0,R201/R$393),3))</f>
        <v>0</v>
      </c>
      <c r="S311" s="98">
        <f ca="1">IF(S$393=0,0,ROUND(IF($C311=0,0,S201/S$393),3))</f>
        <v>0</v>
      </c>
      <c r="T311" s="98">
        <f ca="1">IF(T$393=0,0,ROUND(IF($C311=0,0,T201/T$393),3))</f>
        <v>0</v>
      </c>
      <c r="U311" s="98">
        <f ca="1">IF(U$393=0,0,ROUND(IF($C311=0,0,U201/U$393),3))</f>
        <v>0</v>
      </c>
    </row>
    <row r="312" spans="2:21" x14ac:dyDescent="0.25">
      <c r="B312" s="52"/>
      <c r="C312" s="95" t="s">
        <v>72</v>
      </c>
      <c r="E312" s="96">
        <f ca="1">IF(E$389=0,0,ROUND((E196+E197)/E$389,4))</f>
        <v>0</v>
      </c>
      <c r="G312" s="96">
        <f t="shared" ref="G312:P312" ca="1" si="77">IF(G$389=0,0,ROUND((G196+G197)/G$389,4))</f>
        <v>0</v>
      </c>
      <c r="H312" s="96">
        <f t="shared" ca="1" si="77"/>
        <v>0</v>
      </c>
      <c r="I312" s="96">
        <f t="shared" ca="1" si="77"/>
        <v>0</v>
      </c>
      <c r="J312" s="96">
        <f t="shared" ca="1" si="77"/>
        <v>0</v>
      </c>
      <c r="K312" s="96">
        <f t="shared" ca="1" si="77"/>
        <v>0</v>
      </c>
      <c r="L312" s="96">
        <f t="shared" ca="1" si="77"/>
        <v>0</v>
      </c>
      <c r="M312" s="96">
        <f t="shared" ca="1" si="77"/>
        <v>0</v>
      </c>
      <c r="N312" s="96">
        <f t="shared" ca="1" si="77"/>
        <v>0</v>
      </c>
      <c r="O312" s="96">
        <f t="shared" ca="1" si="77"/>
        <v>0</v>
      </c>
      <c r="P312" s="96">
        <f t="shared" ca="1" si="77"/>
        <v>0</v>
      </c>
    </row>
    <row r="313" spans="2:21" x14ac:dyDescent="0.25">
      <c r="B313" s="5" t="str">
        <f ca="1">IF(OR((B305="~"),(C313="~")),"~","")</f>
        <v/>
      </c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</row>
    <row r="314" spans="2:21" x14ac:dyDescent="0.25">
      <c r="B314" s="82" t="s">
        <v>92</v>
      </c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</row>
    <row r="315" spans="2:21" x14ac:dyDescent="0.25">
      <c r="B315" s="5" t="str">
        <f ca="1">IF(OR((B314="~"),(C315="~")),"~","")</f>
        <v/>
      </c>
      <c r="C315" s="95" t="s">
        <v>67</v>
      </c>
      <c r="E315" s="96">
        <f ca="1">IF(E$388=0,0,ROUND(IF($C315=0,0,E205/E$388),4))</f>
        <v>1.2293000000000001</v>
      </c>
      <c r="F315" s="97"/>
      <c r="G315" s="96">
        <f t="shared" ref="G315:P315" ca="1" si="78">IF(G$388=0,0,ROUND(IF($C315=0,0,G205/G$388),4))</f>
        <v>1.2234</v>
      </c>
      <c r="H315" s="96">
        <f t="shared" ca="1" si="78"/>
        <v>1.2248000000000001</v>
      </c>
      <c r="I315" s="96">
        <f t="shared" ca="1" si="78"/>
        <v>1.2355</v>
      </c>
      <c r="J315" s="96">
        <f t="shared" ca="1" si="78"/>
        <v>1.3794</v>
      </c>
      <c r="K315" s="96">
        <f t="shared" ca="1" si="78"/>
        <v>1.4326000000000001</v>
      </c>
      <c r="L315" s="96">
        <f ca="1">IF(L$388=0,0,ROUND(IF($C315=0,0,L205/L$388),4))</f>
        <v>2.0874000000000001</v>
      </c>
      <c r="M315" s="96">
        <f t="shared" ca="1" si="78"/>
        <v>1.4630000000000001</v>
      </c>
      <c r="N315" s="96">
        <f t="shared" ca="1" si="78"/>
        <v>0</v>
      </c>
      <c r="O315" s="96">
        <f t="shared" ca="1" si="78"/>
        <v>0</v>
      </c>
      <c r="P315" s="96">
        <f t="shared" ca="1" si="78"/>
        <v>0</v>
      </c>
      <c r="Q315" s="98">
        <f ca="1">IF(Q$388=0,0,ROUND(IF($C315=0,0,Q205/Q$388),3))</f>
        <v>0</v>
      </c>
      <c r="R315" s="98">
        <f ca="1">IF(R$388=0,0,ROUND(IF($C315=0,0,R205/R$388),3))</f>
        <v>0</v>
      </c>
      <c r="S315" s="98">
        <f ca="1">IF(S$388=0,0,ROUND(IF($C315=0,0,S205/S$388),3))</f>
        <v>0</v>
      </c>
      <c r="T315" s="98">
        <f ca="1">IF(T$388=0,0,ROUND(IF($C315=0,0,T205/T$388),3))</f>
        <v>0</v>
      </c>
      <c r="U315" s="98" t="e">
        <f ca="1">IF(U$388=0,0,ROUND(IF($C315=0,0,U205/U$388),3))</f>
        <v>#VALUE!</v>
      </c>
    </row>
    <row r="316" spans="2:21" x14ac:dyDescent="0.25">
      <c r="B316" s="5" t="str">
        <f ca="1">IF(OR((B314="~"),(C316="~")),"~","")</f>
        <v/>
      </c>
      <c r="C316" s="95" t="s">
        <v>68</v>
      </c>
      <c r="E316" s="96">
        <f ca="1">IF(E$389=0,0,ROUND(IF($C316=0,0,E206/E$389),4))</f>
        <v>9.7100000000000006E-2</v>
      </c>
      <c r="F316" s="97"/>
      <c r="G316" s="96">
        <f t="shared" ref="G316:P316" ca="1" si="79">IF(G$389=0,0,ROUND(IF($C316=0,0,G206/G$389),4))</f>
        <v>0.1143</v>
      </c>
      <c r="H316" s="96">
        <f t="shared" ca="1" si="79"/>
        <v>0.10780000000000001</v>
      </c>
      <c r="I316" s="96">
        <f t="shared" ca="1" si="79"/>
        <v>9.64E-2</v>
      </c>
      <c r="J316" s="96">
        <f t="shared" ca="1" si="79"/>
        <v>6.4299999999999996E-2</v>
      </c>
      <c r="K316" s="96">
        <f t="shared" ca="1" si="79"/>
        <v>9.4899999999999998E-2</v>
      </c>
      <c r="L316" s="96">
        <f t="shared" ca="1" si="79"/>
        <v>4.5900000000000003E-2</v>
      </c>
      <c r="M316" s="96">
        <f t="shared" ca="1" si="79"/>
        <v>4.2299999999999997E-2</v>
      </c>
      <c r="N316" s="96">
        <f t="shared" ca="1" si="79"/>
        <v>0</v>
      </c>
      <c r="O316" s="96">
        <f t="shared" ca="1" si="79"/>
        <v>0</v>
      </c>
      <c r="P316" s="96">
        <f t="shared" ca="1" si="79"/>
        <v>0</v>
      </c>
      <c r="Q316" s="98">
        <f ca="1">IF(Q$389=0,0,ROUND(IF($C316=0,0,Q206/Q$389),3))</f>
        <v>0</v>
      </c>
      <c r="R316" s="98">
        <f ca="1">IF(R$389=0,0,ROUND(IF($C316=0,0,R206/R$389),3))</f>
        <v>0</v>
      </c>
      <c r="S316" s="98">
        <f ca="1">IF(S$389=0,0,ROUND(IF($C316=0,0,S206/S$389),3))</f>
        <v>0</v>
      </c>
      <c r="T316" s="98">
        <f ca="1">IF(T$389=0,0,ROUND(IF($C316=0,0,T206/T$389),3))</f>
        <v>0</v>
      </c>
      <c r="U316" s="98" t="e">
        <f ca="1">IF(U$389=0,0,ROUND(IF($C316=0,0,U206/U$389),3))</f>
        <v>#VALUE!</v>
      </c>
    </row>
    <row r="317" spans="2:21" x14ac:dyDescent="0.25">
      <c r="B317" s="5" t="str">
        <f ca="1">IF(OR((B314="~"),(C317="~")),"~","")</f>
        <v/>
      </c>
      <c r="C317" s="95" t="s">
        <v>69</v>
      </c>
      <c r="D317" s="83"/>
      <c r="E317" s="96">
        <f ca="1">IF(E$390=0,0,ROUND(IF($C317=0,0,E207/E$390),4))</f>
        <v>21.2286</v>
      </c>
      <c r="F317" s="97"/>
      <c r="G317" s="96">
        <f t="shared" ref="G317:P317" ca="1" si="80">IF(G$390=0,0,ROUND(IF($C317=0,0,G207/G$390),4))</f>
        <v>15.975099999999999</v>
      </c>
      <c r="H317" s="96">
        <f t="shared" ca="1" si="80"/>
        <v>80.766900000000007</v>
      </c>
      <c r="I317" s="96">
        <f t="shared" ca="1" si="80"/>
        <v>128.39920000000001</v>
      </c>
      <c r="J317" s="96">
        <f t="shared" ca="1" si="80"/>
        <v>736.58579999999995</v>
      </c>
      <c r="K317" s="96">
        <f t="shared" ca="1" si="80"/>
        <v>124.85299999999999</v>
      </c>
      <c r="L317" s="96">
        <f t="shared" ca="1" si="80"/>
        <v>1389.4974999999999</v>
      </c>
      <c r="M317" s="96">
        <f t="shared" ca="1" si="80"/>
        <v>1835.8905</v>
      </c>
      <c r="N317" s="96">
        <f t="shared" ca="1" si="80"/>
        <v>0</v>
      </c>
      <c r="O317" s="96">
        <f t="shared" ca="1" si="80"/>
        <v>0</v>
      </c>
      <c r="P317" s="96">
        <f t="shared" ca="1" si="80"/>
        <v>0</v>
      </c>
      <c r="Q317" s="98">
        <f ca="1">IF(Q$390=0,0,ROUND(IF($C317=0,0,Q207/Q$390),3))</f>
        <v>0</v>
      </c>
      <c r="R317" s="98">
        <f ca="1">IF(R$390=0,0,ROUND(IF($C317=0,0,R207/R$390),3))</f>
        <v>0</v>
      </c>
      <c r="S317" s="98">
        <f ca="1">IF(S$390=0,0,ROUND(IF($C317=0,0,S207/S$390),3))</f>
        <v>0</v>
      </c>
      <c r="T317" s="98">
        <f ca="1">IF(T$390=0,0,ROUND(IF($C317=0,0,T207/T$390),3))</f>
        <v>0</v>
      </c>
      <c r="U317" s="98" t="e">
        <f ca="1">IF(U$390=0,0,ROUND(IF($C317=0,0,U207/U$390),3))</f>
        <v>#VALUE!</v>
      </c>
    </row>
    <row r="318" spans="2:21" x14ac:dyDescent="0.25">
      <c r="B318" s="5" t="str">
        <f ca="1">IF(OR((B314="~"),(C318="~")),"~","")</f>
        <v/>
      </c>
      <c r="C318" s="95" t="s">
        <v>70</v>
      </c>
      <c r="D318" s="83"/>
      <c r="E318" s="96">
        <f ca="1">IF(E$391=0,0,ROUND(IF($C318=0,0,E208/E$391),4))</f>
        <v>0</v>
      </c>
      <c r="F318" s="97"/>
      <c r="G318" s="96">
        <f t="shared" ref="G318:P318" ca="1" si="81">IF(G$391=0,0,ROUND(IF($C318=0,0,G208/G$391),4))</f>
        <v>0</v>
      </c>
      <c r="H318" s="96">
        <f t="shared" ca="1" si="81"/>
        <v>0</v>
      </c>
      <c r="I318" s="96">
        <f t="shared" ca="1" si="81"/>
        <v>0</v>
      </c>
      <c r="J318" s="96">
        <f t="shared" ca="1" si="81"/>
        <v>0</v>
      </c>
      <c r="K318" s="96">
        <f t="shared" ca="1" si="81"/>
        <v>0</v>
      </c>
      <c r="L318" s="96">
        <f t="shared" ca="1" si="81"/>
        <v>0</v>
      </c>
      <c r="M318" s="96">
        <f t="shared" ca="1" si="81"/>
        <v>0</v>
      </c>
      <c r="N318" s="96">
        <f t="shared" ca="1" si="81"/>
        <v>0</v>
      </c>
      <c r="O318" s="96">
        <f t="shared" ca="1" si="81"/>
        <v>0</v>
      </c>
      <c r="P318" s="96">
        <f t="shared" ca="1" si="81"/>
        <v>0</v>
      </c>
      <c r="Q318" s="98">
        <f ca="1">IF(Q$391=0,0,ROUND(IF($C318=0,0,Q208/Q$391),3))</f>
        <v>0</v>
      </c>
      <c r="R318" s="98">
        <f ca="1">IF(R$391=0,0,ROUND(IF($C318=0,0,R208/R$391),3))</f>
        <v>0</v>
      </c>
      <c r="S318" s="98">
        <f ca="1">IF(S$391=0,0,ROUND(IF($C318=0,0,S208/S$391),3))</f>
        <v>0</v>
      </c>
      <c r="T318" s="98">
        <f ca="1">IF(T$391=0,0,ROUND(IF($C318=0,0,T208/T$391),3))</f>
        <v>0</v>
      </c>
      <c r="U318" s="98" t="e">
        <f ca="1">IF(U$391=0,0,ROUND(IF($C318=0,0,U208/U$391),3))</f>
        <v>#VALUE!</v>
      </c>
    </row>
    <row r="319" spans="2:21" x14ac:dyDescent="0.25">
      <c r="B319" s="5" t="str">
        <f ca="1">IF(OR((B314="~"),(C319="~")),"~","")</f>
        <v/>
      </c>
      <c r="C319" s="95" t="s">
        <v>71</v>
      </c>
      <c r="D319" s="83"/>
      <c r="E319" s="96">
        <f ca="1">IF(E$392=0,0,ROUND(IF($C319=0,0,E209/E$392),4))</f>
        <v>0</v>
      </c>
      <c r="F319" s="97"/>
      <c r="G319" s="96">
        <f t="shared" ref="G319:P319" ca="1" si="82">IF(G$392=0,0,ROUND(IF($C319=0,0,G209/G$392),4))</f>
        <v>0</v>
      </c>
      <c r="H319" s="96">
        <f t="shared" ca="1" si="82"/>
        <v>0</v>
      </c>
      <c r="I319" s="96">
        <f t="shared" ca="1" si="82"/>
        <v>0</v>
      </c>
      <c r="J319" s="96">
        <f t="shared" ca="1" si="82"/>
        <v>0</v>
      </c>
      <c r="K319" s="96">
        <f t="shared" ca="1" si="82"/>
        <v>0</v>
      </c>
      <c r="L319" s="96">
        <f t="shared" ca="1" si="82"/>
        <v>0</v>
      </c>
      <c r="M319" s="96">
        <f t="shared" ca="1" si="82"/>
        <v>0</v>
      </c>
      <c r="N319" s="96">
        <f t="shared" ca="1" si="82"/>
        <v>0</v>
      </c>
      <c r="O319" s="96">
        <f t="shared" ca="1" si="82"/>
        <v>0</v>
      </c>
      <c r="P319" s="96">
        <f t="shared" ca="1" si="82"/>
        <v>0</v>
      </c>
      <c r="Q319" s="98">
        <f ca="1">IF(Q$392=0,0,ROUND(IF($C319=0,0,Q209/Q$392),3))</f>
        <v>0</v>
      </c>
      <c r="R319" s="98">
        <f ca="1">IF(R$392=0,0,ROUND(IF($C319=0,0,R209/R$392),3))</f>
        <v>0</v>
      </c>
      <c r="S319" s="98">
        <f ca="1">IF(S$392=0,0,ROUND(IF($C319=0,0,S209/S$392),3))</f>
        <v>0</v>
      </c>
      <c r="T319" s="98">
        <f ca="1">IF(T$392=0,0,ROUND(IF($C319=0,0,T209/T$392),3))</f>
        <v>0</v>
      </c>
      <c r="U319" s="98" t="e">
        <f ca="1">IF(U$392=0,0,ROUND(IF($C319=0,0,U209/U$392),3))</f>
        <v>#VALUE!</v>
      </c>
    </row>
    <row r="320" spans="2:21" hidden="1" x14ac:dyDescent="0.25">
      <c r="B320" s="5" t="str">
        <f ca="1">IF(OR((B314="~"),(C320="~")),"~","")</f>
        <v>~</v>
      </c>
      <c r="C320" s="83" t="s">
        <v>83</v>
      </c>
      <c r="D320" s="83"/>
      <c r="E320" s="96">
        <f ca="1">IF(E$393=0,0,ROUND(IF($C320=0,0,E210/E$393),4))</f>
        <v>0</v>
      </c>
      <c r="F320" s="97"/>
      <c r="G320" s="96">
        <f t="shared" ref="G320:P320" ca="1" si="83">IF(G$393=0,0,ROUND(IF($C320=0,0,G210/G$393),4))</f>
        <v>0</v>
      </c>
      <c r="H320" s="96">
        <f t="shared" ca="1" si="83"/>
        <v>0</v>
      </c>
      <c r="I320" s="96">
        <f t="shared" ca="1" si="83"/>
        <v>0</v>
      </c>
      <c r="J320" s="96">
        <f t="shared" ca="1" si="83"/>
        <v>0</v>
      </c>
      <c r="K320" s="96">
        <f t="shared" ca="1" si="83"/>
        <v>0</v>
      </c>
      <c r="L320" s="96">
        <f t="shared" ca="1" si="83"/>
        <v>0</v>
      </c>
      <c r="M320" s="96">
        <f t="shared" ca="1" si="83"/>
        <v>0</v>
      </c>
      <c r="N320" s="96">
        <f t="shared" ca="1" si="83"/>
        <v>0</v>
      </c>
      <c r="O320" s="96">
        <f t="shared" ca="1" si="83"/>
        <v>0</v>
      </c>
      <c r="P320" s="96">
        <f t="shared" ca="1" si="83"/>
        <v>0</v>
      </c>
      <c r="Q320" s="98">
        <f ca="1">IF(Q$393=0,0,ROUND(IF($C320=0,0,Q210/Q$393),3))</f>
        <v>0</v>
      </c>
      <c r="R320" s="98">
        <f ca="1">IF(R$393=0,0,ROUND(IF($C320=0,0,R210/R$393),3))</f>
        <v>0</v>
      </c>
      <c r="S320" s="98">
        <f ca="1">IF(S$393=0,0,ROUND(IF($C320=0,0,S210/S$393),3))</f>
        <v>0</v>
      </c>
      <c r="T320" s="98">
        <f ca="1">IF(T$393=0,0,ROUND(IF($C320=0,0,T210/T$393),3))</f>
        <v>0</v>
      </c>
      <c r="U320" s="98">
        <f ca="1">IF(U$393=0,0,ROUND(IF($C320=0,0,U210/U$393),3))</f>
        <v>0</v>
      </c>
    </row>
    <row r="321" spans="1:21" x14ac:dyDescent="0.25">
      <c r="B321" s="52"/>
      <c r="C321" s="95" t="s">
        <v>72</v>
      </c>
      <c r="E321" s="96">
        <f ca="1">IF(E$389=0,0,ROUND((E205+E206)/E$389,4))</f>
        <v>0.21940000000000001</v>
      </c>
      <c r="G321" s="96">
        <f t="shared" ref="G321:P321" ca="1" si="84">IF(G$389=0,0,ROUND((G205+G206)/G$389,4))</f>
        <v>0.2838</v>
      </c>
      <c r="H321" s="96">
        <f t="shared" ca="1" si="84"/>
        <v>0.26340000000000002</v>
      </c>
      <c r="I321" s="96">
        <f t="shared" ca="1" si="84"/>
        <v>0.1905</v>
      </c>
      <c r="J321" s="96">
        <f t="shared" ca="1" si="84"/>
        <v>8.1000000000000003E-2</v>
      </c>
      <c r="K321" s="96">
        <f t="shared" ca="1" si="84"/>
        <v>0.1081</v>
      </c>
      <c r="L321" s="96">
        <f t="shared" ca="1" si="84"/>
        <v>5.0799999999999998E-2</v>
      </c>
      <c r="M321" s="96">
        <f t="shared" ca="1" si="84"/>
        <v>5.4100000000000002E-2</v>
      </c>
      <c r="N321" s="96">
        <f t="shared" ca="1" si="84"/>
        <v>0</v>
      </c>
      <c r="O321" s="96">
        <f t="shared" ca="1" si="84"/>
        <v>0</v>
      </c>
      <c r="P321" s="96">
        <f t="shared" ca="1" si="84"/>
        <v>0</v>
      </c>
    </row>
    <row r="322" spans="1:21" x14ac:dyDescent="0.25">
      <c r="A322" s="52"/>
      <c r="B322" s="52" t="str">
        <f ca="1">IF(OR((B314="~"),(C322="~")),"~","")</f>
        <v/>
      </c>
      <c r="C322" s="52"/>
      <c r="D322" s="52"/>
      <c r="E322" s="99"/>
      <c r="F322" s="97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7"/>
      <c r="R322" s="97"/>
      <c r="S322" s="97"/>
      <c r="T322" s="97"/>
      <c r="U322" s="97"/>
    </row>
    <row r="323" spans="1:21" x14ac:dyDescent="0.25">
      <c r="A323" s="52"/>
      <c r="B323" s="100" t="s">
        <v>93</v>
      </c>
      <c r="C323" s="52"/>
      <c r="D323" s="52"/>
      <c r="E323" s="99"/>
      <c r="F323" s="97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7"/>
      <c r="R323" s="97"/>
      <c r="S323" s="97"/>
      <c r="T323" s="97"/>
      <c r="U323" s="97"/>
    </row>
    <row r="324" spans="1:21" x14ac:dyDescent="0.25">
      <c r="B324" s="5" t="str">
        <f ca="1">IF(OR((B323="~"),(C324="~")),"~","")</f>
        <v/>
      </c>
      <c r="C324" s="95" t="s">
        <v>67</v>
      </c>
      <c r="E324" s="96">
        <f ca="1">IF(E$388=0,0,ROUND(IF($C324=0,0,E214/E$388),4))</f>
        <v>1.0325</v>
      </c>
      <c r="F324" s="97"/>
      <c r="G324" s="96">
        <f ca="1">IF(G$388=0,0,ROUND(IF($C324=0,0,G214/G$388),4))</f>
        <v>0.9899</v>
      </c>
      <c r="H324" s="96">
        <f t="shared" ref="H324:P324" ca="1" si="85">IF(H$388=0,0,ROUND(IF($C324=0,0,H214/H$388),4))</f>
        <v>1.0168999999999999</v>
      </c>
      <c r="I324" s="96">
        <f t="shared" ca="1" si="85"/>
        <v>1.2654000000000001</v>
      </c>
      <c r="J324" s="96">
        <f t="shared" ca="1" si="85"/>
        <v>1.6917</v>
      </c>
      <c r="K324" s="96">
        <f t="shared" ca="1" si="85"/>
        <v>9.2209000000000003</v>
      </c>
      <c r="L324" s="96">
        <f t="shared" ca="1" si="85"/>
        <v>5.9703999999999997</v>
      </c>
      <c r="M324" s="96">
        <f t="shared" ca="1" si="85"/>
        <v>0</v>
      </c>
      <c r="N324" s="96">
        <f t="shared" ca="1" si="85"/>
        <v>0</v>
      </c>
      <c r="O324" s="96">
        <f t="shared" ca="1" si="85"/>
        <v>0</v>
      </c>
      <c r="P324" s="96">
        <f t="shared" ca="1" si="85"/>
        <v>0</v>
      </c>
      <c r="Q324" s="98">
        <f ca="1">IF(Q$388=0,0,ROUND(IF($C324=0,0,Q214/Q$388),3))</f>
        <v>0</v>
      </c>
      <c r="R324" s="98">
        <f ca="1">IF(R$388=0,0,ROUND(IF($C324=0,0,R214/R$388),3))</f>
        <v>0</v>
      </c>
      <c r="S324" s="98">
        <f ca="1">IF(S$388=0,0,ROUND(IF($C324=0,0,S214/S$388),3))</f>
        <v>0</v>
      </c>
      <c r="T324" s="98">
        <f ca="1">IF(T$388=0,0,ROUND(IF($C324=0,0,T214/T$388),3))</f>
        <v>0</v>
      </c>
      <c r="U324" s="98" t="e">
        <f ca="1">IF(U$388=0,0,ROUND(IF($C324=0,0,U214/U$388),3))</f>
        <v>#VALUE!</v>
      </c>
    </row>
    <row r="325" spans="1:21" x14ac:dyDescent="0.25">
      <c r="B325" s="5" t="str">
        <f ca="1">IF(OR((B323="~"),(C325="~")),"~","")</f>
        <v/>
      </c>
      <c r="C325" s="95" t="s">
        <v>68</v>
      </c>
      <c r="E325" s="96">
        <f ca="1">IF(E$389=0,0,ROUND(IF($C325=0,0,E215/E$389),4))</f>
        <v>0.21</v>
      </c>
      <c r="F325" s="97"/>
      <c r="G325" s="96">
        <f t="shared" ref="G325:P325" ca="1" si="86">IF(G$389=0,0,ROUND(IF($C325=0,0,G215/G$389),4))</f>
        <v>0.26390000000000002</v>
      </c>
      <c r="H325" s="96">
        <f t="shared" ca="1" si="86"/>
        <v>0.2636</v>
      </c>
      <c r="I325" s="96">
        <f t="shared" ca="1" si="86"/>
        <v>0.2394</v>
      </c>
      <c r="J325" s="96">
        <f t="shared" ca="1" si="86"/>
        <v>7.1300000000000002E-2</v>
      </c>
      <c r="K325" s="96">
        <f t="shared" ca="1" si="86"/>
        <v>0.25280000000000002</v>
      </c>
      <c r="L325" s="96">
        <f t="shared" ca="1" si="86"/>
        <v>5.0500000000000003E-2</v>
      </c>
      <c r="M325" s="96">
        <f t="shared" ca="1" si="86"/>
        <v>1.4E-3</v>
      </c>
      <c r="N325" s="96">
        <f t="shared" ca="1" si="86"/>
        <v>0</v>
      </c>
      <c r="O325" s="96">
        <f t="shared" ca="1" si="86"/>
        <v>0</v>
      </c>
      <c r="P325" s="96">
        <f t="shared" ca="1" si="86"/>
        <v>0</v>
      </c>
      <c r="Q325" s="98">
        <f ca="1">IF(Q$389=0,0,ROUND(IF($C325=0,0,Q215/Q$389),3))</f>
        <v>0</v>
      </c>
      <c r="R325" s="98">
        <f ca="1">IF(R$389=0,0,ROUND(IF($C325=0,0,R215/R$389),3))</f>
        <v>0</v>
      </c>
      <c r="S325" s="98">
        <f ca="1">IF(S$389=0,0,ROUND(IF($C325=0,0,S215/S$389),3))</f>
        <v>0</v>
      </c>
      <c r="T325" s="98">
        <f ca="1">IF(T$389=0,0,ROUND(IF($C325=0,0,T215/T$389),3))</f>
        <v>0</v>
      </c>
      <c r="U325" s="98" t="e">
        <f ca="1">IF(U$389=0,0,ROUND(IF($C325=0,0,U215/U$389),3))</f>
        <v>#VALUE!</v>
      </c>
    </row>
    <row r="326" spans="1:21" x14ac:dyDescent="0.25">
      <c r="B326" s="5" t="str">
        <f ca="1">IF(OR((B323="~"),(C326="~")),"~","")</f>
        <v/>
      </c>
      <c r="C326" s="95" t="s">
        <v>69</v>
      </c>
      <c r="D326" s="83"/>
      <c r="E326" s="96">
        <f ca="1">IF(E$390=0,0,ROUND(IF($C326=0,0,E216/E$390),4))</f>
        <v>0</v>
      </c>
      <c r="F326" s="97"/>
      <c r="G326" s="96">
        <f t="shared" ref="G326:P326" ca="1" si="87">IF(G$390=0,0,ROUND(IF($C326=0,0,G216/G$390),4))</f>
        <v>0</v>
      </c>
      <c r="H326" s="96">
        <f t="shared" ca="1" si="87"/>
        <v>0</v>
      </c>
      <c r="I326" s="96">
        <f t="shared" ca="1" si="87"/>
        <v>0</v>
      </c>
      <c r="J326" s="96">
        <f t="shared" ca="1" si="87"/>
        <v>0</v>
      </c>
      <c r="K326" s="96">
        <f t="shared" ca="1" si="87"/>
        <v>0</v>
      </c>
      <c r="L326" s="96">
        <f t="shared" ca="1" si="87"/>
        <v>0</v>
      </c>
      <c r="M326" s="96">
        <f t="shared" ca="1" si="87"/>
        <v>0</v>
      </c>
      <c r="N326" s="96">
        <f t="shared" ca="1" si="87"/>
        <v>0</v>
      </c>
      <c r="O326" s="96">
        <f t="shared" ca="1" si="87"/>
        <v>0</v>
      </c>
      <c r="P326" s="96">
        <f t="shared" ca="1" si="87"/>
        <v>0</v>
      </c>
      <c r="Q326" s="98">
        <f ca="1">IF(Q$390=0,0,ROUND(IF($C326=0,0,Q216/Q$390),3))</f>
        <v>0</v>
      </c>
      <c r="R326" s="98">
        <f ca="1">IF(R$390=0,0,ROUND(IF($C326=0,0,R216/R$390),3))</f>
        <v>0</v>
      </c>
      <c r="S326" s="98">
        <f ca="1">IF(S$390=0,0,ROUND(IF($C326=0,0,S216/S$390),3))</f>
        <v>0</v>
      </c>
      <c r="T326" s="98">
        <f ca="1">IF(T$390=0,0,ROUND(IF($C326=0,0,T216/T$390),3))</f>
        <v>0</v>
      </c>
      <c r="U326" s="98" t="e">
        <f ca="1">IF(U$390=0,0,ROUND(IF($C326=0,0,U216/U$390),3))</f>
        <v>#VALUE!</v>
      </c>
    </row>
    <row r="327" spans="1:21" x14ac:dyDescent="0.25">
      <c r="B327" s="5" t="str">
        <f ca="1">IF(OR((B323="~"),(C327="~")),"~","")</f>
        <v/>
      </c>
      <c r="C327" s="95" t="s">
        <v>70</v>
      </c>
      <c r="D327" s="83"/>
      <c r="E327" s="96">
        <f ca="1">IF(E$391=0,0,ROUND(IF($C327=0,0,E217/E$391),4))</f>
        <v>0</v>
      </c>
      <c r="F327" s="97"/>
      <c r="G327" s="96">
        <f t="shared" ref="G327:P327" ca="1" si="88">IF(G$391=0,0,ROUND(IF($C327=0,0,G217/G$391),4))</f>
        <v>0</v>
      </c>
      <c r="H327" s="96">
        <f t="shared" ca="1" si="88"/>
        <v>0</v>
      </c>
      <c r="I327" s="96">
        <f t="shared" ca="1" si="88"/>
        <v>0</v>
      </c>
      <c r="J327" s="96">
        <f t="shared" ca="1" si="88"/>
        <v>0</v>
      </c>
      <c r="K327" s="96">
        <f t="shared" ca="1" si="88"/>
        <v>0</v>
      </c>
      <c r="L327" s="96">
        <f t="shared" ca="1" si="88"/>
        <v>0</v>
      </c>
      <c r="M327" s="96">
        <f t="shared" ca="1" si="88"/>
        <v>0</v>
      </c>
      <c r="N327" s="96">
        <f t="shared" ca="1" si="88"/>
        <v>0</v>
      </c>
      <c r="O327" s="96">
        <f t="shared" ca="1" si="88"/>
        <v>0</v>
      </c>
      <c r="P327" s="96">
        <f t="shared" ca="1" si="88"/>
        <v>0</v>
      </c>
      <c r="Q327" s="98">
        <f ca="1">IF(Q$391=0,0,ROUND(IF($C327=0,0,Q217/Q$391),3))</f>
        <v>0</v>
      </c>
      <c r="R327" s="98">
        <f ca="1">IF(R$391=0,0,ROUND(IF($C327=0,0,R217/R$391),3))</f>
        <v>0</v>
      </c>
      <c r="S327" s="98">
        <f ca="1">IF(S$391=0,0,ROUND(IF($C327=0,0,S217/S$391),3))</f>
        <v>0</v>
      </c>
      <c r="T327" s="98">
        <f ca="1">IF(T$391=0,0,ROUND(IF($C327=0,0,T217/T$391),3))</f>
        <v>0</v>
      </c>
      <c r="U327" s="98" t="e">
        <f ca="1">IF(U$391=0,0,ROUND(IF($C327=0,0,U217/U$391),3))</f>
        <v>#VALUE!</v>
      </c>
    </row>
    <row r="328" spans="1:21" x14ac:dyDescent="0.25">
      <c r="B328" s="5" t="str">
        <f ca="1">IF(OR((B323="~"),(C328="~")),"~","")</f>
        <v/>
      </c>
      <c r="C328" s="95" t="s">
        <v>71</v>
      </c>
      <c r="D328" s="83"/>
      <c r="E328" s="96">
        <f ca="1">IF(E$392=0,0,ROUND(IF($C328=0,0,E218/E$392),4))</f>
        <v>0</v>
      </c>
      <c r="F328" s="97"/>
      <c r="G328" s="96">
        <f t="shared" ref="G328:P328" ca="1" si="89">IF(G$392=0,0,ROUND(IF($C328=0,0,G218/G$392),4))</f>
        <v>0</v>
      </c>
      <c r="H328" s="96">
        <f t="shared" ca="1" si="89"/>
        <v>0</v>
      </c>
      <c r="I328" s="96">
        <f t="shared" ca="1" si="89"/>
        <v>0</v>
      </c>
      <c r="J328" s="96">
        <f t="shared" ca="1" si="89"/>
        <v>0</v>
      </c>
      <c r="K328" s="96">
        <f t="shared" ca="1" si="89"/>
        <v>0</v>
      </c>
      <c r="L328" s="96">
        <f t="shared" ca="1" si="89"/>
        <v>0</v>
      </c>
      <c r="M328" s="96">
        <f t="shared" ca="1" si="89"/>
        <v>0</v>
      </c>
      <c r="N328" s="96">
        <f t="shared" ca="1" si="89"/>
        <v>0</v>
      </c>
      <c r="O328" s="96">
        <f t="shared" ca="1" si="89"/>
        <v>0</v>
      </c>
      <c r="P328" s="96">
        <f t="shared" ca="1" si="89"/>
        <v>0</v>
      </c>
      <c r="Q328" s="98">
        <f ca="1">IF(Q$392=0,0,ROUND(IF($C328=0,0,Q218/Q$392),3))</f>
        <v>0</v>
      </c>
      <c r="R328" s="98">
        <f ca="1">IF(R$392=0,0,ROUND(IF($C328=0,0,R218/R$392),3))</f>
        <v>0</v>
      </c>
      <c r="S328" s="98">
        <f ca="1">IF(S$392=0,0,ROUND(IF($C328=0,0,S218/S$392),3))</f>
        <v>0</v>
      </c>
      <c r="T328" s="98">
        <f ca="1">IF(T$392=0,0,ROUND(IF($C328=0,0,T218/T$392),3))</f>
        <v>0</v>
      </c>
      <c r="U328" s="98" t="e">
        <f ca="1">IF(U$392=0,0,ROUND(IF($C328=0,0,U218/U$392),3))</f>
        <v>#VALUE!</v>
      </c>
    </row>
    <row r="329" spans="1:21" hidden="1" x14ac:dyDescent="0.25">
      <c r="B329" s="5" t="str">
        <f ca="1">IF(OR((B323="~"),(C329="~")),"~","")</f>
        <v>~</v>
      </c>
      <c r="C329" s="83" t="s">
        <v>83</v>
      </c>
      <c r="D329" s="83"/>
      <c r="E329" s="96">
        <f ca="1">IF(E$393=0,0,ROUND(IF($C329=0,0,E219/E$393),4))</f>
        <v>0</v>
      </c>
      <c r="F329" s="97"/>
      <c r="G329" s="96">
        <f t="shared" ref="G329:P329" ca="1" si="90">IF(G$393=0,0,ROUND(IF($C329=0,0,G219/G$393),4))</f>
        <v>0</v>
      </c>
      <c r="H329" s="96">
        <f t="shared" ca="1" si="90"/>
        <v>0</v>
      </c>
      <c r="I329" s="96">
        <f t="shared" ca="1" si="90"/>
        <v>0</v>
      </c>
      <c r="J329" s="96">
        <f t="shared" ca="1" si="90"/>
        <v>0</v>
      </c>
      <c r="K329" s="96">
        <f t="shared" ca="1" si="90"/>
        <v>0</v>
      </c>
      <c r="L329" s="96">
        <f t="shared" ca="1" si="90"/>
        <v>0</v>
      </c>
      <c r="M329" s="96">
        <f t="shared" ca="1" si="90"/>
        <v>0</v>
      </c>
      <c r="N329" s="96">
        <f t="shared" ca="1" si="90"/>
        <v>0</v>
      </c>
      <c r="O329" s="96">
        <f t="shared" ca="1" si="90"/>
        <v>0</v>
      </c>
      <c r="P329" s="96">
        <f t="shared" ca="1" si="90"/>
        <v>0</v>
      </c>
      <c r="Q329" s="98">
        <f ca="1">IF(Q$393=0,0,ROUND(IF($C329=0,0,Q219/Q$393),3))</f>
        <v>0</v>
      </c>
      <c r="R329" s="98">
        <f ca="1">IF(R$393=0,0,ROUND(IF($C329=0,0,R219/R$393),3))</f>
        <v>0</v>
      </c>
      <c r="S329" s="98">
        <f ca="1">IF(S$393=0,0,ROUND(IF($C329=0,0,S219/S$393),3))</f>
        <v>0</v>
      </c>
      <c r="T329" s="98">
        <f ca="1">IF(T$393=0,0,ROUND(IF($C329=0,0,T219/T$393),3))</f>
        <v>0</v>
      </c>
      <c r="U329" s="98">
        <f ca="1">IF(U$393=0,0,ROUND(IF($C329=0,0,U219/U$393),3))</f>
        <v>0</v>
      </c>
    </row>
    <row r="330" spans="1:21" x14ac:dyDescent="0.25">
      <c r="B330" s="52"/>
      <c r="C330" s="95" t="s">
        <v>72</v>
      </c>
      <c r="E330" s="96">
        <f ca="1">IF(E$389=0,0,ROUND((E214+E215)/E$389,4))</f>
        <v>0.31269999999999998</v>
      </c>
      <c r="G330" s="96">
        <f t="shared" ref="G330:P330" ca="1" si="91">IF(G$389=0,0,ROUND((G214+G215)/G$389,4))</f>
        <v>0.40100000000000002</v>
      </c>
      <c r="H330" s="96">
        <f t="shared" ca="1" si="91"/>
        <v>0.39269999999999999</v>
      </c>
      <c r="I330" s="96">
        <f t="shared" ca="1" si="91"/>
        <v>0.33579999999999999</v>
      </c>
      <c r="J330" s="96">
        <f t="shared" ca="1" si="91"/>
        <v>9.1800000000000007E-2</v>
      </c>
      <c r="K330" s="96">
        <f t="shared" ca="1" si="91"/>
        <v>0.33739999999999998</v>
      </c>
      <c r="L330" s="96">
        <f t="shared" ca="1" si="91"/>
        <v>6.4500000000000002E-2</v>
      </c>
      <c r="M330" s="96">
        <f t="shared" ca="1" si="91"/>
        <v>1.4E-3</v>
      </c>
      <c r="N330" s="96">
        <f t="shared" ca="1" si="91"/>
        <v>0</v>
      </c>
      <c r="O330" s="96">
        <f t="shared" ca="1" si="91"/>
        <v>0</v>
      </c>
      <c r="P330" s="96">
        <f t="shared" ca="1" si="91"/>
        <v>0</v>
      </c>
    </row>
    <row r="331" spans="1:21" x14ac:dyDescent="0.25">
      <c r="A331" s="52"/>
      <c r="B331" s="52" t="str">
        <f ca="1">IF(OR((B323="~"),(C331="~")),"~","")</f>
        <v/>
      </c>
      <c r="C331" s="52"/>
      <c r="D331" s="52"/>
      <c r="E331" s="101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</row>
    <row r="332" spans="1:21" x14ac:dyDescent="0.25">
      <c r="A332" s="52"/>
      <c r="B332" s="100" t="s">
        <v>94</v>
      </c>
      <c r="C332" s="52"/>
      <c r="D332" s="52"/>
      <c r="E332" s="101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</row>
    <row r="333" spans="1:21" x14ac:dyDescent="0.25">
      <c r="B333" s="5" t="str">
        <f ca="1">IF(OR((B332="~"),(C333="~")),"~","")</f>
        <v/>
      </c>
      <c r="C333" s="95" t="s">
        <v>67</v>
      </c>
      <c r="E333" s="98">
        <f ca="1">IF(E$388=0,0,ROUND(IF($C333=0,0,E223/E$388),3))</f>
        <v>0</v>
      </c>
      <c r="F333" s="97"/>
      <c r="G333" s="98">
        <f t="shared" ref="G333:U333" ca="1" si="92">IF(G$388=0,0,ROUND(IF($C333=0,0,G223/G$388),3))</f>
        <v>0</v>
      </c>
      <c r="H333" s="98">
        <f t="shared" ca="1" si="92"/>
        <v>0</v>
      </c>
      <c r="I333" s="98">
        <f t="shared" ca="1" si="92"/>
        <v>0</v>
      </c>
      <c r="J333" s="98">
        <f t="shared" ca="1" si="92"/>
        <v>0</v>
      </c>
      <c r="K333" s="98">
        <f t="shared" ca="1" si="92"/>
        <v>0</v>
      </c>
      <c r="L333" s="98">
        <f t="shared" ca="1" si="92"/>
        <v>0</v>
      </c>
      <c r="M333" s="98">
        <f t="shared" ca="1" si="92"/>
        <v>0</v>
      </c>
      <c r="N333" s="98">
        <f t="shared" ca="1" si="92"/>
        <v>0</v>
      </c>
      <c r="O333" s="98">
        <f t="shared" ca="1" si="92"/>
        <v>0</v>
      </c>
      <c r="P333" s="98">
        <f t="shared" ca="1" si="92"/>
        <v>0</v>
      </c>
      <c r="Q333" s="98">
        <f t="shared" ca="1" si="92"/>
        <v>0</v>
      </c>
      <c r="R333" s="98">
        <f t="shared" ca="1" si="92"/>
        <v>0</v>
      </c>
      <c r="S333" s="98">
        <f t="shared" ca="1" si="92"/>
        <v>0</v>
      </c>
      <c r="T333" s="98">
        <f t="shared" ca="1" si="92"/>
        <v>0</v>
      </c>
      <c r="U333" s="98" t="e">
        <f t="shared" ca="1" si="92"/>
        <v>#VALUE!</v>
      </c>
    </row>
    <row r="334" spans="1:21" x14ac:dyDescent="0.25">
      <c r="B334" s="5" t="str">
        <f ca="1">IF(OR((B332="~"),(C334="~")),"~","")</f>
        <v/>
      </c>
      <c r="C334" s="95" t="s">
        <v>68</v>
      </c>
      <c r="E334" s="98">
        <f ca="1">IF(E$389=0,0,ROUND(IF($C334=0,0,E224/E$389),3))</f>
        <v>0</v>
      </c>
      <c r="F334" s="97"/>
      <c r="G334" s="98">
        <f t="shared" ref="G334:U334" ca="1" si="93">IF(G$389=0,0,ROUND(IF($C334=0,0,G224/G$389),3))</f>
        <v>0</v>
      </c>
      <c r="H334" s="98">
        <f t="shared" ca="1" si="93"/>
        <v>0</v>
      </c>
      <c r="I334" s="98">
        <f t="shared" ca="1" si="93"/>
        <v>0</v>
      </c>
      <c r="J334" s="98">
        <f t="shared" ca="1" si="93"/>
        <v>0</v>
      </c>
      <c r="K334" s="98">
        <f t="shared" ca="1" si="93"/>
        <v>0</v>
      </c>
      <c r="L334" s="98">
        <f t="shared" ca="1" si="93"/>
        <v>0</v>
      </c>
      <c r="M334" s="98">
        <f t="shared" ca="1" si="93"/>
        <v>0</v>
      </c>
      <c r="N334" s="98">
        <f t="shared" ca="1" si="93"/>
        <v>0</v>
      </c>
      <c r="O334" s="98">
        <f t="shared" ca="1" si="93"/>
        <v>0</v>
      </c>
      <c r="P334" s="98">
        <f t="shared" ca="1" si="93"/>
        <v>0</v>
      </c>
      <c r="Q334" s="98">
        <f t="shared" ca="1" si="93"/>
        <v>0</v>
      </c>
      <c r="R334" s="98">
        <f t="shared" ca="1" si="93"/>
        <v>0</v>
      </c>
      <c r="S334" s="98">
        <f t="shared" ca="1" si="93"/>
        <v>0</v>
      </c>
      <c r="T334" s="98">
        <f t="shared" ca="1" si="93"/>
        <v>0</v>
      </c>
      <c r="U334" s="98" t="e">
        <f t="shared" ca="1" si="93"/>
        <v>#VALUE!</v>
      </c>
    </row>
    <row r="335" spans="1:21" x14ac:dyDescent="0.25">
      <c r="B335" s="5" t="str">
        <f ca="1">IF(OR((B332="~"),(C335="~")),"~","")</f>
        <v/>
      </c>
      <c r="C335" s="95" t="s">
        <v>69</v>
      </c>
      <c r="D335" s="83"/>
      <c r="E335" s="98">
        <f ca="1">IF(E$390=0,0,ROUND(IF($C335=0,0,E225/E$390),3))</f>
        <v>0</v>
      </c>
      <c r="F335" s="97"/>
      <c r="G335" s="98">
        <f t="shared" ref="G335:U335" ca="1" si="94">IF(G$390=0,0,ROUND(IF($C335=0,0,G225/G$390),3))</f>
        <v>0</v>
      </c>
      <c r="H335" s="98">
        <f t="shared" ca="1" si="94"/>
        <v>0</v>
      </c>
      <c r="I335" s="98">
        <f t="shared" ca="1" si="94"/>
        <v>0</v>
      </c>
      <c r="J335" s="98">
        <f t="shared" ca="1" si="94"/>
        <v>0</v>
      </c>
      <c r="K335" s="98">
        <f t="shared" ca="1" si="94"/>
        <v>0</v>
      </c>
      <c r="L335" s="98">
        <f t="shared" ca="1" si="94"/>
        <v>0</v>
      </c>
      <c r="M335" s="98">
        <f t="shared" ca="1" si="94"/>
        <v>0</v>
      </c>
      <c r="N335" s="98">
        <f t="shared" ca="1" si="94"/>
        <v>0</v>
      </c>
      <c r="O335" s="98">
        <f t="shared" ca="1" si="94"/>
        <v>0</v>
      </c>
      <c r="P335" s="98">
        <f t="shared" ca="1" si="94"/>
        <v>0</v>
      </c>
      <c r="Q335" s="98">
        <f t="shared" ca="1" si="94"/>
        <v>0</v>
      </c>
      <c r="R335" s="98">
        <f t="shared" ca="1" si="94"/>
        <v>0</v>
      </c>
      <c r="S335" s="98">
        <f t="shared" ca="1" si="94"/>
        <v>0</v>
      </c>
      <c r="T335" s="98">
        <f t="shared" ca="1" si="94"/>
        <v>0</v>
      </c>
      <c r="U335" s="98" t="e">
        <f t="shared" ca="1" si="94"/>
        <v>#VALUE!</v>
      </c>
    </row>
    <row r="336" spans="1:21" x14ac:dyDescent="0.25">
      <c r="B336" s="5" t="str">
        <f ca="1">IF(OR((B332="~"),(C336="~")),"~","")</f>
        <v/>
      </c>
      <c r="C336" s="95" t="s">
        <v>70</v>
      </c>
      <c r="D336" s="83"/>
      <c r="E336" s="98">
        <f ca="1">IF(E$391=0,0,ROUND(IF($C336=0,0,E226/E$391),3))</f>
        <v>1.4219999999999999</v>
      </c>
      <c r="F336" s="97"/>
      <c r="G336" s="98">
        <f t="shared" ref="G336:U336" ca="1" si="95">IF(G$391=0,0,ROUND(IF($C336=0,0,G226/G$391),3))</f>
        <v>0.05</v>
      </c>
      <c r="H336" s="98">
        <f t="shared" ca="1" si="95"/>
        <v>13.153</v>
      </c>
      <c r="I336" s="98">
        <f t="shared" ca="1" si="95"/>
        <v>144.691</v>
      </c>
      <c r="J336" s="98">
        <f t="shared" ca="1" si="95"/>
        <v>801.76099999999997</v>
      </c>
      <c r="K336" s="98">
        <f t="shared" ca="1" si="95"/>
        <v>160.202</v>
      </c>
      <c r="L336" s="98">
        <f t="shared" ca="1" si="95"/>
        <v>2196.5459999999998</v>
      </c>
      <c r="M336" s="98">
        <f t="shared" ca="1" si="95"/>
        <v>0</v>
      </c>
      <c r="N336" s="98">
        <f t="shared" ca="1" si="95"/>
        <v>0</v>
      </c>
      <c r="O336" s="98">
        <f t="shared" ca="1" si="95"/>
        <v>0</v>
      </c>
      <c r="P336" s="98">
        <f t="shared" ca="1" si="95"/>
        <v>0</v>
      </c>
      <c r="Q336" s="98">
        <f t="shared" ca="1" si="95"/>
        <v>0</v>
      </c>
      <c r="R336" s="98">
        <f t="shared" ca="1" si="95"/>
        <v>0</v>
      </c>
      <c r="S336" s="98">
        <f t="shared" ca="1" si="95"/>
        <v>0</v>
      </c>
      <c r="T336" s="98">
        <f t="shared" ca="1" si="95"/>
        <v>0</v>
      </c>
      <c r="U336" s="98" t="e">
        <f t="shared" ca="1" si="95"/>
        <v>#VALUE!</v>
      </c>
    </row>
    <row r="337" spans="1:21" x14ac:dyDescent="0.25">
      <c r="B337" s="5" t="str">
        <f ca="1">IF(OR((B332="~"),(C337="~")),"~","")</f>
        <v/>
      </c>
      <c r="C337" s="95" t="s">
        <v>71</v>
      </c>
      <c r="D337" s="83"/>
      <c r="E337" s="98">
        <f ca="1">IF(E$392=0,0,ROUND(IF($C337=0,0,E227/E$392),3))</f>
        <v>0</v>
      </c>
      <c r="F337" s="97"/>
      <c r="G337" s="98">
        <f t="shared" ref="G337:U337" ca="1" si="96">IF(G$392=0,0,ROUND(IF($C337=0,0,G227/G$392),3))</f>
        <v>0</v>
      </c>
      <c r="H337" s="98">
        <f t="shared" ca="1" si="96"/>
        <v>0</v>
      </c>
      <c r="I337" s="98">
        <f t="shared" ca="1" si="96"/>
        <v>0</v>
      </c>
      <c r="J337" s="98">
        <f t="shared" ca="1" si="96"/>
        <v>0</v>
      </c>
      <c r="K337" s="98">
        <f t="shared" ca="1" si="96"/>
        <v>0</v>
      </c>
      <c r="L337" s="98">
        <f t="shared" ca="1" si="96"/>
        <v>0</v>
      </c>
      <c r="M337" s="98">
        <f t="shared" ca="1" si="96"/>
        <v>0</v>
      </c>
      <c r="N337" s="98">
        <f t="shared" ca="1" si="96"/>
        <v>0</v>
      </c>
      <c r="O337" s="98">
        <f t="shared" ca="1" si="96"/>
        <v>0</v>
      </c>
      <c r="P337" s="98">
        <f t="shared" ca="1" si="96"/>
        <v>0</v>
      </c>
      <c r="Q337" s="98">
        <f t="shared" ca="1" si="96"/>
        <v>0</v>
      </c>
      <c r="R337" s="98">
        <f t="shared" ca="1" si="96"/>
        <v>0</v>
      </c>
      <c r="S337" s="98">
        <f t="shared" ca="1" si="96"/>
        <v>0</v>
      </c>
      <c r="T337" s="98">
        <f t="shared" ca="1" si="96"/>
        <v>0</v>
      </c>
      <c r="U337" s="98" t="e">
        <f t="shared" ca="1" si="96"/>
        <v>#VALUE!</v>
      </c>
    </row>
    <row r="338" spans="1:21" hidden="1" x14ac:dyDescent="0.25">
      <c r="B338" s="5" t="str">
        <f ca="1">IF(OR((B332="~"),(C338="~")),"~","")</f>
        <v>~</v>
      </c>
      <c r="C338" s="83" t="s">
        <v>83</v>
      </c>
      <c r="D338" s="83"/>
      <c r="E338" s="98">
        <f ca="1">IF(E$393=0,0,ROUND(IF($C338=0,0,E228/E$393),3))</f>
        <v>0</v>
      </c>
      <c r="F338" s="97"/>
      <c r="G338" s="98">
        <f t="shared" ref="G338:U338" ca="1" si="97">IF(G$393=0,0,ROUND(IF($C338=0,0,G228/G$393),3))</f>
        <v>0</v>
      </c>
      <c r="H338" s="98">
        <f t="shared" ca="1" si="97"/>
        <v>0</v>
      </c>
      <c r="I338" s="98">
        <f t="shared" ca="1" si="97"/>
        <v>0</v>
      </c>
      <c r="J338" s="98">
        <f t="shared" ca="1" si="97"/>
        <v>0</v>
      </c>
      <c r="K338" s="98">
        <f t="shared" ca="1" si="97"/>
        <v>0</v>
      </c>
      <c r="L338" s="98">
        <f t="shared" ca="1" si="97"/>
        <v>0</v>
      </c>
      <c r="M338" s="98">
        <f t="shared" ca="1" si="97"/>
        <v>0</v>
      </c>
      <c r="N338" s="98">
        <f t="shared" ca="1" si="97"/>
        <v>0</v>
      </c>
      <c r="O338" s="98">
        <f t="shared" ca="1" si="97"/>
        <v>0</v>
      </c>
      <c r="P338" s="98">
        <f t="shared" ca="1" si="97"/>
        <v>0</v>
      </c>
      <c r="Q338" s="98">
        <f t="shared" ca="1" si="97"/>
        <v>0</v>
      </c>
      <c r="R338" s="98">
        <f t="shared" ca="1" si="97"/>
        <v>0</v>
      </c>
      <c r="S338" s="98">
        <f t="shared" ca="1" si="97"/>
        <v>0</v>
      </c>
      <c r="T338" s="98">
        <f t="shared" ca="1" si="97"/>
        <v>0</v>
      </c>
      <c r="U338" s="98">
        <f t="shared" ca="1" si="97"/>
        <v>0</v>
      </c>
    </row>
    <row r="339" spans="1:21" hidden="1" x14ac:dyDescent="0.25">
      <c r="A339" s="52"/>
      <c r="B339" s="52" t="str">
        <f ca="1">IF(OR((B332="~"),(C339="~")),"~","")</f>
        <v/>
      </c>
      <c r="C339" s="86" t="str">
        <f ca="1">IF(B332="~","~","Sub-total")</f>
        <v>Sub-total</v>
      </c>
      <c r="D339" s="102"/>
      <c r="E339" s="10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</row>
    <row r="340" spans="1:21" x14ac:dyDescent="0.25">
      <c r="A340" s="52"/>
      <c r="B340" s="52" t="str">
        <f ca="1">IF(OR((B332="~"),(C340="~")),"~","")</f>
        <v/>
      </c>
      <c r="C340" s="52"/>
      <c r="D340" s="52"/>
      <c r="E340" s="101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</row>
    <row r="341" spans="1:21" x14ac:dyDescent="0.25">
      <c r="A341" s="52"/>
      <c r="B341" s="100" t="s">
        <v>95</v>
      </c>
      <c r="C341" s="52"/>
      <c r="D341" s="52"/>
      <c r="E341" s="101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</row>
    <row r="342" spans="1:21" x14ac:dyDescent="0.25">
      <c r="B342" s="5" t="str">
        <f ca="1">IF(OR((B341="~"),(C342="~")),"~","")</f>
        <v/>
      </c>
      <c r="C342" s="95" t="s">
        <v>67</v>
      </c>
      <c r="E342" s="98">
        <f ca="1">IF(E$388=0,0,ROUND(IF($C342=0,0,E232/E$388),3))</f>
        <v>0</v>
      </c>
      <c r="F342" s="97"/>
      <c r="G342" s="98">
        <f t="shared" ref="G342:U342" ca="1" si="98">IF(G$388=0,0,ROUND(IF($C342=0,0,G232/G$388),3))</f>
        <v>0</v>
      </c>
      <c r="H342" s="98">
        <f t="shared" ca="1" si="98"/>
        <v>0</v>
      </c>
      <c r="I342" s="98">
        <f t="shared" ca="1" si="98"/>
        <v>0</v>
      </c>
      <c r="J342" s="98">
        <f t="shared" ca="1" si="98"/>
        <v>0</v>
      </c>
      <c r="K342" s="98">
        <f t="shared" ca="1" si="98"/>
        <v>0</v>
      </c>
      <c r="L342" s="98">
        <f t="shared" ca="1" si="98"/>
        <v>0</v>
      </c>
      <c r="M342" s="98">
        <f t="shared" ca="1" si="98"/>
        <v>0</v>
      </c>
      <c r="N342" s="98">
        <f t="shared" ca="1" si="98"/>
        <v>0</v>
      </c>
      <c r="O342" s="98">
        <f t="shared" ca="1" si="98"/>
        <v>0</v>
      </c>
      <c r="P342" s="98">
        <f t="shared" ca="1" si="98"/>
        <v>0</v>
      </c>
      <c r="Q342" s="98">
        <f t="shared" ca="1" si="98"/>
        <v>0</v>
      </c>
      <c r="R342" s="98">
        <f t="shared" ca="1" si="98"/>
        <v>0</v>
      </c>
      <c r="S342" s="98">
        <f t="shared" ca="1" si="98"/>
        <v>0</v>
      </c>
      <c r="T342" s="98">
        <f t="shared" ca="1" si="98"/>
        <v>0</v>
      </c>
      <c r="U342" s="98" t="e">
        <f t="shared" ca="1" si="98"/>
        <v>#VALUE!</v>
      </c>
    </row>
    <row r="343" spans="1:21" x14ac:dyDescent="0.25">
      <c r="B343" s="5" t="str">
        <f ca="1">IF(OR((B341="~"),(C343="~")),"~","")</f>
        <v/>
      </c>
      <c r="C343" s="95" t="s">
        <v>68</v>
      </c>
      <c r="E343" s="98">
        <f ca="1">IF(E$389=0,0,ROUND(IF($C343=0,0,E233/E$389),3))</f>
        <v>0</v>
      </c>
      <c r="F343" s="97"/>
      <c r="G343" s="98">
        <f t="shared" ref="G343:U343" ca="1" si="99">IF(G$389=0,0,ROUND(IF($C343=0,0,G233/G$389),3))</f>
        <v>0</v>
      </c>
      <c r="H343" s="98">
        <f t="shared" ca="1" si="99"/>
        <v>0</v>
      </c>
      <c r="I343" s="98">
        <f t="shared" ca="1" si="99"/>
        <v>0</v>
      </c>
      <c r="J343" s="98">
        <f t="shared" ca="1" si="99"/>
        <v>0</v>
      </c>
      <c r="K343" s="98">
        <f t="shared" ca="1" si="99"/>
        <v>0</v>
      </c>
      <c r="L343" s="98">
        <f t="shared" ca="1" si="99"/>
        <v>0</v>
      </c>
      <c r="M343" s="98">
        <f t="shared" ca="1" si="99"/>
        <v>0</v>
      </c>
      <c r="N343" s="98">
        <f t="shared" ca="1" si="99"/>
        <v>0</v>
      </c>
      <c r="O343" s="98">
        <f t="shared" ca="1" si="99"/>
        <v>0</v>
      </c>
      <c r="P343" s="98">
        <f t="shared" ca="1" si="99"/>
        <v>0</v>
      </c>
      <c r="Q343" s="98">
        <f t="shared" ca="1" si="99"/>
        <v>0</v>
      </c>
      <c r="R343" s="98">
        <f t="shared" ca="1" si="99"/>
        <v>0</v>
      </c>
      <c r="S343" s="98">
        <f t="shared" ca="1" si="99"/>
        <v>0</v>
      </c>
      <c r="T343" s="98">
        <f t="shared" ca="1" si="99"/>
        <v>0</v>
      </c>
      <c r="U343" s="98" t="e">
        <f t="shared" ca="1" si="99"/>
        <v>#VALUE!</v>
      </c>
    </row>
    <row r="344" spans="1:21" x14ac:dyDescent="0.25">
      <c r="B344" s="5" t="str">
        <f ca="1">IF(OR((B341="~"),(C344="~")),"~","")</f>
        <v/>
      </c>
      <c r="C344" s="95" t="s">
        <v>69</v>
      </c>
      <c r="D344" s="83"/>
      <c r="E344" s="98">
        <f ca="1">IF(E$390=0,0,ROUND(IF($C344=0,0,E234/E$390),3))</f>
        <v>0</v>
      </c>
      <c r="F344" s="97"/>
      <c r="G344" s="98">
        <f t="shared" ref="G344:U344" ca="1" si="100">IF(G$390=0,0,ROUND(IF($C344=0,0,G234/G$390),3))</f>
        <v>0</v>
      </c>
      <c r="H344" s="98">
        <f t="shared" ca="1" si="100"/>
        <v>0</v>
      </c>
      <c r="I344" s="98">
        <f t="shared" ca="1" si="100"/>
        <v>0</v>
      </c>
      <c r="J344" s="98">
        <f t="shared" ca="1" si="100"/>
        <v>0</v>
      </c>
      <c r="K344" s="98">
        <f t="shared" ca="1" si="100"/>
        <v>0</v>
      </c>
      <c r="L344" s="98">
        <f t="shared" ca="1" si="100"/>
        <v>0</v>
      </c>
      <c r="M344" s="98">
        <f t="shared" ca="1" si="100"/>
        <v>0</v>
      </c>
      <c r="N344" s="98">
        <f t="shared" ca="1" si="100"/>
        <v>0</v>
      </c>
      <c r="O344" s="98">
        <f t="shared" ca="1" si="100"/>
        <v>0</v>
      </c>
      <c r="P344" s="98">
        <f t="shared" ca="1" si="100"/>
        <v>0</v>
      </c>
      <c r="Q344" s="98">
        <f t="shared" ca="1" si="100"/>
        <v>0</v>
      </c>
      <c r="R344" s="98">
        <f t="shared" ca="1" si="100"/>
        <v>0</v>
      </c>
      <c r="S344" s="98">
        <f t="shared" ca="1" si="100"/>
        <v>0</v>
      </c>
      <c r="T344" s="98">
        <f t="shared" ca="1" si="100"/>
        <v>0</v>
      </c>
      <c r="U344" s="98" t="e">
        <f t="shared" ca="1" si="100"/>
        <v>#VALUE!</v>
      </c>
    </row>
    <row r="345" spans="1:21" x14ac:dyDescent="0.25">
      <c r="B345" s="5" t="str">
        <f ca="1">IF(OR((B341="~"),(C345="~")),"~","")</f>
        <v/>
      </c>
      <c r="C345" s="95" t="s">
        <v>70</v>
      </c>
      <c r="D345" s="83"/>
      <c r="E345" s="98">
        <f ca="1">IF(E$391=0,0,ROUND(IF($C345=0,0,E235/E$391),3))</f>
        <v>0</v>
      </c>
      <c r="F345" s="97"/>
      <c r="G345" s="98">
        <f t="shared" ref="G345:U345" ca="1" si="101">IF(G$391=0,0,ROUND(IF($C345=0,0,G235/G$391),3))</f>
        <v>0</v>
      </c>
      <c r="H345" s="98">
        <f t="shared" ca="1" si="101"/>
        <v>0</v>
      </c>
      <c r="I345" s="98">
        <f t="shared" ca="1" si="101"/>
        <v>0</v>
      </c>
      <c r="J345" s="98">
        <f t="shared" ca="1" si="101"/>
        <v>0</v>
      </c>
      <c r="K345" s="98">
        <f t="shared" ca="1" si="101"/>
        <v>0</v>
      </c>
      <c r="L345" s="98">
        <f t="shared" ca="1" si="101"/>
        <v>0</v>
      </c>
      <c r="M345" s="98">
        <f t="shared" ca="1" si="101"/>
        <v>0</v>
      </c>
      <c r="N345" s="98">
        <f t="shared" ca="1" si="101"/>
        <v>0</v>
      </c>
      <c r="O345" s="98">
        <f t="shared" ca="1" si="101"/>
        <v>0</v>
      </c>
      <c r="P345" s="98">
        <f t="shared" ca="1" si="101"/>
        <v>0</v>
      </c>
      <c r="Q345" s="98">
        <f t="shared" ca="1" si="101"/>
        <v>0</v>
      </c>
      <c r="R345" s="98">
        <f t="shared" ca="1" si="101"/>
        <v>0</v>
      </c>
      <c r="S345" s="98">
        <f t="shared" ca="1" si="101"/>
        <v>0</v>
      </c>
      <c r="T345" s="98">
        <f t="shared" ca="1" si="101"/>
        <v>0</v>
      </c>
      <c r="U345" s="98" t="e">
        <f t="shared" ca="1" si="101"/>
        <v>#VALUE!</v>
      </c>
    </row>
    <row r="346" spans="1:21" x14ac:dyDescent="0.25">
      <c r="B346" s="5" t="str">
        <f ca="1">IF(OR((B341="~"),(C346="~")),"~","")</f>
        <v/>
      </c>
      <c r="C346" s="95" t="s">
        <v>71</v>
      </c>
      <c r="D346" s="83"/>
      <c r="E346" s="98">
        <f ca="1">IF(E$392=0,0,ROUND(IF($C346=0,0,E236/E$392),3))</f>
        <v>849.19</v>
      </c>
      <c r="F346" s="97"/>
      <c r="G346" s="98">
        <f t="shared" ref="G346:U346" ca="1" si="102">IF(G$392=0,0,ROUND(IF($C346=0,0,G236/G$392),3))</f>
        <v>0</v>
      </c>
      <c r="H346" s="98">
        <f t="shared" ca="1" si="102"/>
        <v>1055.6010000000001</v>
      </c>
      <c r="I346" s="98">
        <f t="shared" ca="1" si="102"/>
        <v>688.59799999999996</v>
      </c>
      <c r="J346" s="98">
        <f t="shared" ca="1" si="102"/>
        <v>876.93899999999996</v>
      </c>
      <c r="K346" s="98">
        <f t="shared" ca="1" si="102"/>
        <v>283.25900000000001</v>
      </c>
      <c r="L346" s="98">
        <f t="shared" ca="1" si="102"/>
        <v>1054.0530000000001</v>
      </c>
      <c r="M346" s="98">
        <f t="shared" ca="1" si="102"/>
        <v>1462.4749999999999</v>
      </c>
      <c r="N346" s="98">
        <f t="shared" ca="1" si="102"/>
        <v>0</v>
      </c>
      <c r="O346" s="98">
        <f t="shared" ca="1" si="102"/>
        <v>0</v>
      </c>
      <c r="P346" s="98">
        <f t="shared" ca="1" si="102"/>
        <v>0</v>
      </c>
      <c r="Q346" s="98">
        <f t="shared" ca="1" si="102"/>
        <v>0</v>
      </c>
      <c r="R346" s="98">
        <f t="shared" ca="1" si="102"/>
        <v>0</v>
      </c>
      <c r="S346" s="98">
        <f t="shared" ca="1" si="102"/>
        <v>0</v>
      </c>
      <c r="T346" s="98">
        <f t="shared" ca="1" si="102"/>
        <v>0</v>
      </c>
      <c r="U346" s="98" t="e">
        <f t="shared" ca="1" si="102"/>
        <v>#VALUE!</v>
      </c>
    </row>
    <row r="347" spans="1:21" hidden="1" x14ac:dyDescent="0.25">
      <c r="B347" s="5" t="str">
        <f ca="1">IF(OR((B341="~"),(C347="~")),"~","")</f>
        <v>~</v>
      </c>
      <c r="C347" s="83" t="s">
        <v>83</v>
      </c>
      <c r="D347" s="83"/>
      <c r="E347" s="98">
        <f ca="1">IF(E$393=0,0,ROUND(IF($C347=0,0,E237/E$393),3))</f>
        <v>0</v>
      </c>
      <c r="F347" s="97"/>
      <c r="G347" s="98">
        <f t="shared" ref="G347:U347" ca="1" si="103">IF(G$393=0,0,ROUND(IF($C347=0,0,G237/G$393),3))</f>
        <v>0</v>
      </c>
      <c r="H347" s="98">
        <f t="shared" ca="1" si="103"/>
        <v>0</v>
      </c>
      <c r="I347" s="98">
        <f t="shared" ca="1" si="103"/>
        <v>0</v>
      </c>
      <c r="J347" s="98">
        <f t="shared" ca="1" si="103"/>
        <v>0</v>
      </c>
      <c r="K347" s="98">
        <f t="shared" ca="1" si="103"/>
        <v>0</v>
      </c>
      <c r="L347" s="98">
        <f t="shared" ca="1" si="103"/>
        <v>0</v>
      </c>
      <c r="M347" s="98">
        <f t="shared" ca="1" si="103"/>
        <v>0</v>
      </c>
      <c r="N347" s="98">
        <f t="shared" ca="1" si="103"/>
        <v>0</v>
      </c>
      <c r="O347" s="98">
        <f t="shared" ca="1" si="103"/>
        <v>0</v>
      </c>
      <c r="P347" s="98">
        <f t="shared" ca="1" si="103"/>
        <v>0</v>
      </c>
      <c r="Q347" s="98">
        <f t="shared" ca="1" si="103"/>
        <v>0</v>
      </c>
      <c r="R347" s="98">
        <f t="shared" ca="1" si="103"/>
        <v>0</v>
      </c>
      <c r="S347" s="98">
        <f t="shared" ca="1" si="103"/>
        <v>0</v>
      </c>
      <c r="T347" s="98">
        <f t="shared" ca="1" si="103"/>
        <v>0</v>
      </c>
      <c r="U347" s="98">
        <f t="shared" ca="1" si="103"/>
        <v>0</v>
      </c>
    </row>
    <row r="348" spans="1:21" hidden="1" x14ac:dyDescent="0.25">
      <c r="A348" s="52"/>
      <c r="B348" s="52" t="str">
        <f ca="1">IF(OR((B341="~"),(C348="~")),"~","")</f>
        <v/>
      </c>
      <c r="C348" s="86" t="str">
        <f ca="1">IF(B341="~","~","Sub-total")</f>
        <v>Sub-total</v>
      </c>
      <c r="D348" s="102"/>
      <c r="E348" s="10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</row>
    <row r="349" spans="1:21" hidden="1" x14ac:dyDescent="0.25">
      <c r="A349" s="52"/>
      <c r="B349" s="52" t="str">
        <f ca="1">IF(OR((B341="~"),(C349="~")),"~","")</f>
        <v/>
      </c>
      <c r="C349" s="52"/>
      <c r="D349" s="52"/>
      <c r="E349" s="101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</row>
    <row r="350" spans="1:21" hidden="1" x14ac:dyDescent="0.25">
      <c r="A350" s="52"/>
      <c r="B350" s="100" t="s">
        <v>83</v>
      </c>
      <c r="C350" s="52"/>
      <c r="D350" s="52"/>
      <c r="E350" s="101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</row>
    <row r="351" spans="1:21" hidden="1" x14ac:dyDescent="0.25">
      <c r="B351" s="5" t="str">
        <f ca="1">IF(OR((B350="~"),(C351="~")),"~","")</f>
        <v>~</v>
      </c>
      <c r="C351" s="83" t="s">
        <v>83</v>
      </c>
      <c r="E351" s="98">
        <f ca="1">IF(E$388=0,0,ROUND(IF($C351=0,0,E241/E$388),3))</f>
        <v>0</v>
      </c>
      <c r="F351" s="97"/>
      <c r="G351" s="98">
        <f t="shared" ref="G351:U351" ca="1" si="104">IF(G$388=0,0,ROUND(IF($C351=0,0,G241/G$388),3))</f>
        <v>0</v>
      </c>
      <c r="H351" s="98">
        <f t="shared" ca="1" si="104"/>
        <v>0</v>
      </c>
      <c r="I351" s="98">
        <f t="shared" ca="1" si="104"/>
        <v>0</v>
      </c>
      <c r="J351" s="98">
        <f t="shared" ca="1" si="104"/>
        <v>0</v>
      </c>
      <c r="K351" s="98">
        <f t="shared" ca="1" si="104"/>
        <v>0</v>
      </c>
      <c r="L351" s="98">
        <f t="shared" ca="1" si="104"/>
        <v>0</v>
      </c>
      <c r="M351" s="98">
        <f t="shared" ca="1" si="104"/>
        <v>0</v>
      </c>
      <c r="N351" s="98">
        <f t="shared" ca="1" si="104"/>
        <v>0</v>
      </c>
      <c r="O351" s="98">
        <f t="shared" ca="1" si="104"/>
        <v>0</v>
      </c>
      <c r="P351" s="98">
        <f t="shared" ca="1" si="104"/>
        <v>0</v>
      </c>
      <c r="Q351" s="98">
        <f t="shared" ca="1" si="104"/>
        <v>0</v>
      </c>
      <c r="R351" s="98">
        <f t="shared" ca="1" si="104"/>
        <v>0</v>
      </c>
      <c r="S351" s="98">
        <f t="shared" ca="1" si="104"/>
        <v>0</v>
      </c>
      <c r="T351" s="98">
        <f t="shared" ca="1" si="104"/>
        <v>0</v>
      </c>
      <c r="U351" s="98" t="e">
        <f t="shared" ca="1" si="104"/>
        <v>#VALUE!</v>
      </c>
    </row>
    <row r="352" spans="1:21" hidden="1" x14ac:dyDescent="0.25">
      <c r="B352" s="5" t="str">
        <f ca="1">IF(OR((B350="~"),(C352="~")),"~","")</f>
        <v>~</v>
      </c>
      <c r="C352" s="83" t="s">
        <v>83</v>
      </c>
      <c r="E352" s="98">
        <f ca="1">IF(E$389=0,0,ROUND(IF($C352=0,0,E242/E$389),3))</f>
        <v>0</v>
      </c>
      <c r="F352" s="97"/>
      <c r="G352" s="98">
        <f t="shared" ref="G352:U352" ca="1" si="105">IF(G$389=0,0,ROUND(IF($C352=0,0,G242/G$389),3))</f>
        <v>0</v>
      </c>
      <c r="H352" s="98">
        <f t="shared" ca="1" si="105"/>
        <v>0</v>
      </c>
      <c r="I352" s="98">
        <f t="shared" ca="1" si="105"/>
        <v>0</v>
      </c>
      <c r="J352" s="98">
        <f t="shared" ca="1" si="105"/>
        <v>0</v>
      </c>
      <c r="K352" s="98">
        <f t="shared" ca="1" si="105"/>
        <v>0</v>
      </c>
      <c r="L352" s="98">
        <f t="shared" ca="1" si="105"/>
        <v>0</v>
      </c>
      <c r="M352" s="98">
        <f t="shared" ca="1" si="105"/>
        <v>0</v>
      </c>
      <c r="N352" s="98">
        <f t="shared" ca="1" si="105"/>
        <v>0</v>
      </c>
      <c r="O352" s="98">
        <f t="shared" ca="1" si="105"/>
        <v>0</v>
      </c>
      <c r="P352" s="98">
        <f t="shared" ca="1" si="105"/>
        <v>0</v>
      </c>
      <c r="Q352" s="98">
        <f t="shared" ca="1" si="105"/>
        <v>0</v>
      </c>
      <c r="R352" s="98">
        <f t="shared" ca="1" si="105"/>
        <v>0</v>
      </c>
      <c r="S352" s="98">
        <f t="shared" ca="1" si="105"/>
        <v>0</v>
      </c>
      <c r="T352" s="98">
        <f t="shared" ca="1" si="105"/>
        <v>0</v>
      </c>
      <c r="U352" s="98" t="e">
        <f t="shared" ca="1" si="105"/>
        <v>#VALUE!</v>
      </c>
    </row>
    <row r="353" spans="1:21" hidden="1" x14ac:dyDescent="0.25">
      <c r="B353" s="5" t="str">
        <f ca="1">IF(OR((B350="~"),(C353="~")),"~","")</f>
        <v>~</v>
      </c>
      <c r="C353" s="83" t="s">
        <v>83</v>
      </c>
      <c r="D353" s="83"/>
      <c r="E353" s="98">
        <f ca="1">IF(E$390=0,0,ROUND(IF($C353=0,0,E243/E$390),3))</f>
        <v>0</v>
      </c>
      <c r="F353" s="97"/>
      <c r="G353" s="98">
        <f t="shared" ref="G353:U353" ca="1" si="106">IF(G$390=0,0,ROUND(IF($C353=0,0,G243/G$390),3))</f>
        <v>0</v>
      </c>
      <c r="H353" s="98">
        <f t="shared" ca="1" si="106"/>
        <v>0</v>
      </c>
      <c r="I353" s="98">
        <f t="shared" ca="1" si="106"/>
        <v>0</v>
      </c>
      <c r="J353" s="98">
        <f t="shared" ca="1" si="106"/>
        <v>0</v>
      </c>
      <c r="K353" s="98">
        <f t="shared" ca="1" si="106"/>
        <v>0</v>
      </c>
      <c r="L353" s="98">
        <f t="shared" ca="1" si="106"/>
        <v>0</v>
      </c>
      <c r="M353" s="98">
        <f t="shared" ca="1" si="106"/>
        <v>0</v>
      </c>
      <c r="N353" s="98">
        <f t="shared" ca="1" si="106"/>
        <v>0</v>
      </c>
      <c r="O353" s="98">
        <f t="shared" ca="1" si="106"/>
        <v>0</v>
      </c>
      <c r="P353" s="98">
        <f t="shared" ca="1" si="106"/>
        <v>0</v>
      </c>
      <c r="Q353" s="98">
        <f t="shared" ca="1" si="106"/>
        <v>0</v>
      </c>
      <c r="R353" s="98">
        <f t="shared" ca="1" si="106"/>
        <v>0</v>
      </c>
      <c r="S353" s="98">
        <f t="shared" ca="1" si="106"/>
        <v>0</v>
      </c>
      <c r="T353" s="98">
        <f t="shared" ca="1" si="106"/>
        <v>0</v>
      </c>
      <c r="U353" s="98" t="e">
        <f t="shared" ca="1" si="106"/>
        <v>#VALUE!</v>
      </c>
    </row>
    <row r="354" spans="1:21" hidden="1" x14ac:dyDescent="0.25">
      <c r="B354" s="5" t="str">
        <f ca="1">IF(OR((B350="~"),(C354="~")),"~","")</f>
        <v>~</v>
      </c>
      <c r="C354" s="83" t="s">
        <v>83</v>
      </c>
      <c r="D354" s="83"/>
      <c r="E354" s="98">
        <f ca="1">IF(E$391=0,0,ROUND(IF($C354=0,0,E244/E$391),3))</f>
        <v>0</v>
      </c>
      <c r="F354" s="97"/>
      <c r="G354" s="98">
        <f t="shared" ref="G354:U354" ca="1" si="107">IF(G$391=0,0,ROUND(IF($C354=0,0,G244/G$391),3))</f>
        <v>0</v>
      </c>
      <c r="H354" s="98">
        <f t="shared" ca="1" si="107"/>
        <v>0</v>
      </c>
      <c r="I354" s="98">
        <f t="shared" ca="1" si="107"/>
        <v>0</v>
      </c>
      <c r="J354" s="98">
        <f t="shared" ca="1" si="107"/>
        <v>0</v>
      </c>
      <c r="K354" s="98">
        <f t="shared" ca="1" si="107"/>
        <v>0</v>
      </c>
      <c r="L354" s="98">
        <f t="shared" ca="1" si="107"/>
        <v>0</v>
      </c>
      <c r="M354" s="98">
        <f t="shared" ca="1" si="107"/>
        <v>0</v>
      </c>
      <c r="N354" s="98">
        <f t="shared" ca="1" si="107"/>
        <v>0</v>
      </c>
      <c r="O354" s="98">
        <f t="shared" ca="1" si="107"/>
        <v>0</v>
      </c>
      <c r="P354" s="98">
        <f t="shared" ca="1" si="107"/>
        <v>0</v>
      </c>
      <c r="Q354" s="98">
        <f t="shared" ca="1" si="107"/>
        <v>0</v>
      </c>
      <c r="R354" s="98">
        <f t="shared" ca="1" si="107"/>
        <v>0</v>
      </c>
      <c r="S354" s="98">
        <f t="shared" ca="1" si="107"/>
        <v>0</v>
      </c>
      <c r="T354" s="98">
        <f t="shared" ca="1" si="107"/>
        <v>0</v>
      </c>
      <c r="U354" s="98" t="e">
        <f t="shared" ca="1" si="107"/>
        <v>#VALUE!</v>
      </c>
    </row>
    <row r="355" spans="1:21" hidden="1" x14ac:dyDescent="0.25">
      <c r="B355" s="5" t="str">
        <f ca="1">IF(OR((B350="~"),(C355="~")),"~","")</f>
        <v>~</v>
      </c>
      <c r="C355" s="83" t="s">
        <v>83</v>
      </c>
      <c r="D355" s="83"/>
      <c r="E355" s="98">
        <f ca="1">IF(E$392=0,0,ROUND(IF($C355=0,0,E245/E$392),3))</f>
        <v>0</v>
      </c>
      <c r="F355" s="97"/>
      <c r="G355" s="98">
        <f t="shared" ref="G355:U355" ca="1" si="108">IF(G$392=0,0,ROUND(IF($C355=0,0,G245/G$392),3))</f>
        <v>0</v>
      </c>
      <c r="H355" s="98">
        <f t="shared" ca="1" si="108"/>
        <v>0</v>
      </c>
      <c r="I355" s="98">
        <f t="shared" ca="1" si="108"/>
        <v>0</v>
      </c>
      <c r="J355" s="98">
        <f t="shared" ca="1" si="108"/>
        <v>0</v>
      </c>
      <c r="K355" s="98">
        <f t="shared" ca="1" si="108"/>
        <v>0</v>
      </c>
      <c r="L355" s="98">
        <f t="shared" ca="1" si="108"/>
        <v>0</v>
      </c>
      <c r="M355" s="98">
        <f t="shared" ca="1" si="108"/>
        <v>0</v>
      </c>
      <c r="N355" s="98">
        <f t="shared" ca="1" si="108"/>
        <v>0</v>
      </c>
      <c r="O355" s="98">
        <f t="shared" ca="1" si="108"/>
        <v>0</v>
      </c>
      <c r="P355" s="98">
        <f t="shared" ca="1" si="108"/>
        <v>0</v>
      </c>
      <c r="Q355" s="98">
        <f t="shared" ca="1" si="108"/>
        <v>0</v>
      </c>
      <c r="R355" s="98">
        <f t="shared" ca="1" si="108"/>
        <v>0</v>
      </c>
      <c r="S355" s="98">
        <f t="shared" ca="1" si="108"/>
        <v>0</v>
      </c>
      <c r="T355" s="98">
        <f t="shared" ca="1" si="108"/>
        <v>0</v>
      </c>
      <c r="U355" s="98" t="e">
        <f t="shared" ca="1" si="108"/>
        <v>#VALUE!</v>
      </c>
    </row>
    <row r="356" spans="1:21" hidden="1" x14ac:dyDescent="0.25">
      <c r="B356" s="5" t="str">
        <f ca="1">IF(OR((B350="~"),(C356="~")),"~","")</f>
        <v>~</v>
      </c>
      <c r="C356" s="83" t="s">
        <v>83</v>
      </c>
      <c r="D356" s="83"/>
      <c r="E356" s="98">
        <f ca="1">IF(E$393=0,0,ROUND(IF($C356=0,0,E246/E$393),3))</f>
        <v>0</v>
      </c>
      <c r="F356" s="97"/>
      <c r="G356" s="98">
        <f t="shared" ref="G356:U356" ca="1" si="109">IF(G$393=0,0,ROUND(IF($C356=0,0,G246/G$393),3))</f>
        <v>0</v>
      </c>
      <c r="H356" s="98">
        <f t="shared" ca="1" si="109"/>
        <v>0</v>
      </c>
      <c r="I356" s="98">
        <f t="shared" ca="1" si="109"/>
        <v>0</v>
      </c>
      <c r="J356" s="98">
        <f t="shared" ca="1" si="109"/>
        <v>0</v>
      </c>
      <c r="K356" s="98">
        <f t="shared" ca="1" si="109"/>
        <v>0</v>
      </c>
      <c r="L356" s="98">
        <f t="shared" ca="1" si="109"/>
        <v>0</v>
      </c>
      <c r="M356" s="98">
        <f t="shared" ca="1" si="109"/>
        <v>0</v>
      </c>
      <c r="N356" s="98">
        <f t="shared" ca="1" si="109"/>
        <v>0</v>
      </c>
      <c r="O356" s="98">
        <f t="shared" ca="1" si="109"/>
        <v>0</v>
      </c>
      <c r="P356" s="98">
        <f t="shared" ca="1" si="109"/>
        <v>0</v>
      </c>
      <c r="Q356" s="98">
        <f t="shared" ca="1" si="109"/>
        <v>0</v>
      </c>
      <c r="R356" s="98">
        <f t="shared" ca="1" si="109"/>
        <v>0</v>
      </c>
      <c r="S356" s="98">
        <f t="shared" ca="1" si="109"/>
        <v>0</v>
      </c>
      <c r="T356" s="98">
        <f t="shared" ca="1" si="109"/>
        <v>0</v>
      </c>
      <c r="U356" s="98">
        <f t="shared" ca="1" si="109"/>
        <v>0</v>
      </c>
    </row>
    <row r="357" spans="1:21" hidden="1" x14ac:dyDescent="0.25">
      <c r="A357" s="52"/>
      <c r="B357" s="52" t="str">
        <f ca="1">IF(OR((B350="~"),(C357="~")),"~","")</f>
        <v>~</v>
      </c>
      <c r="C357" s="86" t="str">
        <f ca="1">IF(B350="~","~","Sub-total")</f>
        <v>~</v>
      </c>
      <c r="D357" s="102"/>
      <c r="E357" s="10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</row>
    <row r="358" spans="1:21" hidden="1" x14ac:dyDescent="0.25">
      <c r="A358" s="52"/>
      <c r="B358" s="52" t="str">
        <f ca="1">IF(OR((B350="~"),(C358="~")),"~","")</f>
        <v>~</v>
      </c>
      <c r="C358" s="52"/>
      <c r="D358" s="52"/>
      <c r="E358" s="101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</row>
    <row r="359" spans="1:21" hidden="1" x14ac:dyDescent="0.25">
      <c r="A359" s="52"/>
      <c r="B359" s="100" t="s">
        <v>83</v>
      </c>
      <c r="C359" s="52"/>
      <c r="D359" s="52"/>
      <c r="E359" s="101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</row>
    <row r="360" spans="1:21" hidden="1" x14ac:dyDescent="0.25">
      <c r="B360" s="5" t="str">
        <f ca="1">IF(OR((B359="~"),(C361="~")),"~","")</f>
        <v>~</v>
      </c>
      <c r="C360" s="83" t="s">
        <v>83</v>
      </c>
      <c r="E360" s="98">
        <f ca="1">IF(E$388=0,0,ROUND(IF($C361=0,0,E250/E$388),3))</f>
        <v>0</v>
      </c>
      <c r="F360" s="97"/>
      <c r="G360" s="98">
        <f t="shared" ref="G360:U360" ca="1" si="110">IF(G$388=0,0,ROUND(IF($C361=0,0,G250/G$388),3))</f>
        <v>0</v>
      </c>
      <c r="H360" s="98">
        <f t="shared" ca="1" si="110"/>
        <v>0</v>
      </c>
      <c r="I360" s="98">
        <f t="shared" ca="1" si="110"/>
        <v>0</v>
      </c>
      <c r="J360" s="98">
        <f t="shared" ca="1" si="110"/>
        <v>0</v>
      </c>
      <c r="K360" s="98">
        <f t="shared" ca="1" si="110"/>
        <v>0</v>
      </c>
      <c r="L360" s="98">
        <f t="shared" ca="1" si="110"/>
        <v>0</v>
      </c>
      <c r="M360" s="98">
        <f t="shared" ca="1" si="110"/>
        <v>0</v>
      </c>
      <c r="N360" s="98">
        <f t="shared" ca="1" si="110"/>
        <v>0</v>
      </c>
      <c r="O360" s="98">
        <f t="shared" ca="1" si="110"/>
        <v>0</v>
      </c>
      <c r="P360" s="98">
        <f t="shared" ca="1" si="110"/>
        <v>0</v>
      </c>
      <c r="Q360" s="98">
        <f t="shared" ca="1" si="110"/>
        <v>0</v>
      </c>
      <c r="R360" s="98">
        <f t="shared" ca="1" si="110"/>
        <v>0</v>
      </c>
      <c r="S360" s="98">
        <f t="shared" ca="1" si="110"/>
        <v>0</v>
      </c>
      <c r="T360" s="98">
        <f t="shared" ca="1" si="110"/>
        <v>0</v>
      </c>
      <c r="U360" s="98" t="e">
        <f t="shared" ca="1" si="110"/>
        <v>#VALUE!</v>
      </c>
    </row>
    <row r="361" spans="1:21" hidden="1" x14ac:dyDescent="0.25">
      <c r="B361" s="5" t="str">
        <f ca="1">IF(OR((B359="~"),(C361="~")),"~","")</f>
        <v>~</v>
      </c>
      <c r="C361" s="83" t="s">
        <v>83</v>
      </c>
      <c r="E361" s="98">
        <f ca="1">IF(E$389=0,0,ROUND(IF($C361=0,0,E251/E$389),3))</f>
        <v>0</v>
      </c>
      <c r="F361" s="97"/>
      <c r="G361" s="98">
        <f t="shared" ref="G361:U361" ca="1" si="111">IF(G$389=0,0,ROUND(IF($C361=0,0,G251/G$389),3))</f>
        <v>0</v>
      </c>
      <c r="H361" s="98">
        <f t="shared" ca="1" si="111"/>
        <v>0</v>
      </c>
      <c r="I361" s="98">
        <f t="shared" ca="1" si="111"/>
        <v>0</v>
      </c>
      <c r="J361" s="98">
        <f t="shared" ca="1" si="111"/>
        <v>0</v>
      </c>
      <c r="K361" s="98">
        <f t="shared" ca="1" si="111"/>
        <v>0</v>
      </c>
      <c r="L361" s="98">
        <f t="shared" ca="1" si="111"/>
        <v>0</v>
      </c>
      <c r="M361" s="98">
        <f t="shared" ca="1" si="111"/>
        <v>0</v>
      </c>
      <c r="N361" s="98">
        <f t="shared" ca="1" si="111"/>
        <v>0</v>
      </c>
      <c r="O361" s="98">
        <f t="shared" ca="1" si="111"/>
        <v>0</v>
      </c>
      <c r="P361" s="98">
        <f t="shared" ca="1" si="111"/>
        <v>0</v>
      </c>
      <c r="Q361" s="98">
        <f t="shared" ca="1" si="111"/>
        <v>0</v>
      </c>
      <c r="R361" s="98">
        <f t="shared" ca="1" si="111"/>
        <v>0</v>
      </c>
      <c r="S361" s="98">
        <f t="shared" ca="1" si="111"/>
        <v>0</v>
      </c>
      <c r="T361" s="98">
        <f t="shared" ca="1" si="111"/>
        <v>0</v>
      </c>
      <c r="U361" s="98" t="e">
        <f t="shared" ca="1" si="111"/>
        <v>#VALUE!</v>
      </c>
    </row>
    <row r="362" spans="1:21" hidden="1" x14ac:dyDescent="0.25">
      <c r="B362" s="5" t="str">
        <f ca="1">IF(OR((B359="~"),(C362="~")),"~","")</f>
        <v>~</v>
      </c>
      <c r="C362" s="83" t="s">
        <v>83</v>
      </c>
      <c r="D362" s="83"/>
      <c r="E362" s="98">
        <f ca="1">IF(E$390=0,0,ROUND(IF($C362=0,0,E252/E$390),3))</f>
        <v>0</v>
      </c>
      <c r="F362" s="97"/>
      <c r="G362" s="98">
        <f t="shared" ref="G362:U362" ca="1" si="112">IF(G$390=0,0,ROUND(IF($C362=0,0,G252/G$390),3))</f>
        <v>0</v>
      </c>
      <c r="H362" s="98">
        <f t="shared" ca="1" si="112"/>
        <v>0</v>
      </c>
      <c r="I362" s="98">
        <f t="shared" ca="1" si="112"/>
        <v>0</v>
      </c>
      <c r="J362" s="98">
        <f t="shared" ca="1" si="112"/>
        <v>0</v>
      </c>
      <c r="K362" s="98">
        <f t="shared" ca="1" si="112"/>
        <v>0</v>
      </c>
      <c r="L362" s="98">
        <f t="shared" ca="1" si="112"/>
        <v>0</v>
      </c>
      <c r="M362" s="98">
        <f t="shared" ca="1" si="112"/>
        <v>0</v>
      </c>
      <c r="N362" s="98">
        <f t="shared" ca="1" si="112"/>
        <v>0</v>
      </c>
      <c r="O362" s="98">
        <f t="shared" ca="1" si="112"/>
        <v>0</v>
      </c>
      <c r="P362" s="98">
        <f t="shared" ca="1" si="112"/>
        <v>0</v>
      </c>
      <c r="Q362" s="98">
        <f t="shared" ca="1" si="112"/>
        <v>0</v>
      </c>
      <c r="R362" s="98">
        <f t="shared" ca="1" si="112"/>
        <v>0</v>
      </c>
      <c r="S362" s="98">
        <f t="shared" ca="1" si="112"/>
        <v>0</v>
      </c>
      <c r="T362" s="98">
        <f t="shared" ca="1" si="112"/>
        <v>0</v>
      </c>
      <c r="U362" s="98" t="e">
        <f t="shared" ca="1" si="112"/>
        <v>#VALUE!</v>
      </c>
    </row>
    <row r="363" spans="1:21" hidden="1" x14ac:dyDescent="0.25">
      <c r="B363" s="5" t="str">
        <f ca="1">IF(OR((B359="~"),(C363="~")),"~","")</f>
        <v>~</v>
      </c>
      <c r="C363" s="83" t="s">
        <v>83</v>
      </c>
      <c r="D363" s="83"/>
      <c r="E363" s="98">
        <f ca="1">IF(E$391=0,0,ROUND(IF($C363=0,0,E253/E$391),3))</f>
        <v>0</v>
      </c>
      <c r="F363" s="97"/>
      <c r="G363" s="98">
        <f t="shared" ref="G363:U363" ca="1" si="113">IF(G$391=0,0,ROUND(IF($C363=0,0,G253/G$391),3))</f>
        <v>0</v>
      </c>
      <c r="H363" s="98">
        <f t="shared" ca="1" si="113"/>
        <v>0</v>
      </c>
      <c r="I363" s="98">
        <f t="shared" ca="1" si="113"/>
        <v>0</v>
      </c>
      <c r="J363" s="98">
        <f t="shared" ca="1" si="113"/>
        <v>0</v>
      </c>
      <c r="K363" s="98">
        <f t="shared" ca="1" si="113"/>
        <v>0</v>
      </c>
      <c r="L363" s="98">
        <f t="shared" ca="1" si="113"/>
        <v>0</v>
      </c>
      <c r="M363" s="98">
        <f t="shared" ca="1" si="113"/>
        <v>0</v>
      </c>
      <c r="N363" s="98">
        <f t="shared" ca="1" si="113"/>
        <v>0</v>
      </c>
      <c r="O363" s="98">
        <f t="shared" ca="1" si="113"/>
        <v>0</v>
      </c>
      <c r="P363" s="98">
        <f t="shared" ca="1" si="113"/>
        <v>0</v>
      </c>
      <c r="Q363" s="98">
        <f t="shared" ca="1" si="113"/>
        <v>0</v>
      </c>
      <c r="R363" s="98">
        <f t="shared" ca="1" si="113"/>
        <v>0</v>
      </c>
      <c r="S363" s="98">
        <f t="shared" ca="1" si="113"/>
        <v>0</v>
      </c>
      <c r="T363" s="98">
        <f t="shared" ca="1" si="113"/>
        <v>0</v>
      </c>
      <c r="U363" s="98" t="e">
        <f t="shared" ca="1" si="113"/>
        <v>#VALUE!</v>
      </c>
    </row>
    <row r="364" spans="1:21" hidden="1" x14ac:dyDescent="0.25">
      <c r="B364" s="5" t="str">
        <f ca="1">IF(OR((B359="~"),(C364="~")),"~","")</f>
        <v>~</v>
      </c>
      <c r="C364" s="83" t="s">
        <v>83</v>
      </c>
      <c r="D364" s="83"/>
      <c r="E364" s="98">
        <f ca="1">IF(E$392=0,0,ROUND(IF($C364=0,0,E254/E$392),3))</f>
        <v>0</v>
      </c>
      <c r="F364" s="97"/>
      <c r="G364" s="98">
        <f t="shared" ref="G364:U364" ca="1" si="114">IF(G$392=0,0,ROUND(IF($C364=0,0,G254/G$392),3))</f>
        <v>0</v>
      </c>
      <c r="H364" s="98">
        <f t="shared" ca="1" si="114"/>
        <v>0</v>
      </c>
      <c r="I364" s="98">
        <f t="shared" ca="1" si="114"/>
        <v>0</v>
      </c>
      <c r="J364" s="98">
        <f t="shared" ca="1" si="114"/>
        <v>0</v>
      </c>
      <c r="K364" s="98">
        <f t="shared" ca="1" si="114"/>
        <v>0</v>
      </c>
      <c r="L364" s="98">
        <f t="shared" ca="1" si="114"/>
        <v>0</v>
      </c>
      <c r="M364" s="98">
        <f t="shared" ca="1" si="114"/>
        <v>0</v>
      </c>
      <c r="N364" s="98">
        <f t="shared" ca="1" si="114"/>
        <v>0</v>
      </c>
      <c r="O364" s="98">
        <f t="shared" ca="1" si="114"/>
        <v>0</v>
      </c>
      <c r="P364" s="98">
        <f t="shared" ca="1" si="114"/>
        <v>0</v>
      </c>
      <c r="Q364" s="98">
        <f t="shared" ca="1" si="114"/>
        <v>0</v>
      </c>
      <c r="R364" s="98">
        <f t="shared" ca="1" si="114"/>
        <v>0</v>
      </c>
      <c r="S364" s="98">
        <f t="shared" ca="1" si="114"/>
        <v>0</v>
      </c>
      <c r="T364" s="98">
        <f t="shared" ca="1" si="114"/>
        <v>0</v>
      </c>
      <c r="U364" s="98" t="e">
        <f t="shared" ca="1" si="114"/>
        <v>#VALUE!</v>
      </c>
    </row>
    <row r="365" spans="1:21" hidden="1" x14ac:dyDescent="0.25">
      <c r="B365" s="5" t="str">
        <f ca="1">IF(OR((B359="~"),(C365="~")),"~","")</f>
        <v>~</v>
      </c>
      <c r="C365" s="83" t="s">
        <v>83</v>
      </c>
      <c r="D365" s="83"/>
      <c r="E365" s="98">
        <f ca="1">IF(E$393=0,0,ROUND(IF($C365=0,0,E255/E$393),3))</f>
        <v>0</v>
      </c>
      <c r="F365" s="97"/>
      <c r="G365" s="98">
        <f t="shared" ref="G365:U365" ca="1" si="115">IF(G$393=0,0,ROUND(IF($C365=0,0,G255/G$393),3))</f>
        <v>0</v>
      </c>
      <c r="H365" s="98">
        <f t="shared" ca="1" si="115"/>
        <v>0</v>
      </c>
      <c r="I365" s="98">
        <f t="shared" ca="1" si="115"/>
        <v>0</v>
      </c>
      <c r="J365" s="98">
        <f t="shared" ca="1" si="115"/>
        <v>0</v>
      </c>
      <c r="K365" s="98">
        <f t="shared" ca="1" si="115"/>
        <v>0</v>
      </c>
      <c r="L365" s="98">
        <f t="shared" ca="1" si="115"/>
        <v>0</v>
      </c>
      <c r="M365" s="98">
        <f t="shared" ca="1" si="115"/>
        <v>0</v>
      </c>
      <c r="N365" s="98">
        <f t="shared" ca="1" si="115"/>
        <v>0</v>
      </c>
      <c r="O365" s="98">
        <f t="shared" ca="1" si="115"/>
        <v>0</v>
      </c>
      <c r="P365" s="98">
        <f t="shared" ca="1" si="115"/>
        <v>0</v>
      </c>
      <c r="Q365" s="98">
        <f t="shared" ca="1" si="115"/>
        <v>0</v>
      </c>
      <c r="R365" s="98">
        <f t="shared" ca="1" si="115"/>
        <v>0</v>
      </c>
      <c r="S365" s="98">
        <f t="shared" ca="1" si="115"/>
        <v>0</v>
      </c>
      <c r="T365" s="98">
        <f t="shared" ca="1" si="115"/>
        <v>0</v>
      </c>
      <c r="U365" s="98">
        <f t="shared" ca="1" si="115"/>
        <v>0</v>
      </c>
    </row>
    <row r="366" spans="1:21" hidden="1" x14ac:dyDescent="0.25">
      <c r="A366" s="52"/>
      <c r="B366" s="52" t="str">
        <f ca="1">IF(OR((B359="~"),(C366="~")),"~","")</f>
        <v>~</v>
      </c>
      <c r="C366" s="86" t="str">
        <f ca="1">IF(B359="~","~","Sub-total")</f>
        <v>~</v>
      </c>
      <c r="D366" s="102"/>
      <c r="E366" s="10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</row>
    <row r="367" spans="1:21" hidden="1" x14ac:dyDescent="0.25">
      <c r="A367" s="52"/>
      <c r="B367" s="52" t="str">
        <f ca="1">IF(OR((B359="~"),(C367="~")),"~","")</f>
        <v>~</v>
      </c>
      <c r="C367" s="52"/>
      <c r="D367" s="52"/>
      <c r="E367" s="101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</row>
    <row r="368" spans="1:21" hidden="1" x14ac:dyDescent="0.25">
      <c r="A368" s="52"/>
      <c r="B368" s="100" t="s">
        <v>83</v>
      </c>
      <c r="C368" s="52"/>
      <c r="D368" s="52"/>
      <c r="E368" s="101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</row>
    <row r="369" spans="1:21" hidden="1" x14ac:dyDescent="0.25">
      <c r="B369" s="5" t="str">
        <f ca="1">IF(OR((B368="~"),(C369="~")),"~","")</f>
        <v>~</v>
      </c>
      <c r="C369" s="83" t="s">
        <v>83</v>
      </c>
      <c r="E369" s="98">
        <f ca="1">IF(E$388=0,0,ROUND(IF($C369=0,0,E259/E$388),3))</f>
        <v>0</v>
      </c>
      <c r="F369" s="97"/>
      <c r="G369" s="98">
        <f t="shared" ref="G369:U369" ca="1" si="116">IF(G$388=0,0,ROUND(IF($C369=0,0,G259/G$388),3))</f>
        <v>0</v>
      </c>
      <c r="H369" s="98">
        <f t="shared" ca="1" si="116"/>
        <v>0</v>
      </c>
      <c r="I369" s="98">
        <f t="shared" ca="1" si="116"/>
        <v>0</v>
      </c>
      <c r="J369" s="98">
        <f t="shared" ca="1" si="116"/>
        <v>0</v>
      </c>
      <c r="K369" s="98">
        <f t="shared" ca="1" si="116"/>
        <v>0</v>
      </c>
      <c r="L369" s="98">
        <f t="shared" ca="1" si="116"/>
        <v>0</v>
      </c>
      <c r="M369" s="98">
        <f t="shared" ca="1" si="116"/>
        <v>0</v>
      </c>
      <c r="N369" s="98">
        <f t="shared" ca="1" si="116"/>
        <v>0</v>
      </c>
      <c r="O369" s="98">
        <f t="shared" ca="1" si="116"/>
        <v>0</v>
      </c>
      <c r="P369" s="98">
        <f t="shared" ca="1" si="116"/>
        <v>0</v>
      </c>
      <c r="Q369" s="98">
        <f t="shared" ca="1" si="116"/>
        <v>0</v>
      </c>
      <c r="R369" s="98">
        <f t="shared" ca="1" si="116"/>
        <v>0</v>
      </c>
      <c r="S369" s="98">
        <f t="shared" ca="1" si="116"/>
        <v>0</v>
      </c>
      <c r="T369" s="98">
        <f t="shared" ca="1" si="116"/>
        <v>0</v>
      </c>
      <c r="U369" s="98" t="e">
        <f t="shared" ca="1" si="116"/>
        <v>#VALUE!</v>
      </c>
    </row>
    <row r="370" spans="1:21" hidden="1" x14ac:dyDescent="0.25">
      <c r="B370" s="5" t="str">
        <f ca="1">IF(OR((B368="~"),(C370="~")),"~","")</f>
        <v>~</v>
      </c>
      <c r="C370" s="83" t="s">
        <v>83</v>
      </c>
      <c r="E370" s="98">
        <f ca="1">IF(E$389=0,0,ROUND(IF($C370=0,0,E261/E$389),3))</f>
        <v>0</v>
      </c>
      <c r="F370" s="97"/>
      <c r="G370" s="98">
        <f t="shared" ref="G370:U370" ca="1" si="117">IF(G$389=0,0,ROUND(IF($C370=0,0,G261/G$389),3))</f>
        <v>0</v>
      </c>
      <c r="H370" s="98">
        <f t="shared" ca="1" si="117"/>
        <v>0</v>
      </c>
      <c r="I370" s="98">
        <f t="shared" ca="1" si="117"/>
        <v>0</v>
      </c>
      <c r="J370" s="98">
        <f t="shared" ca="1" si="117"/>
        <v>0</v>
      </c>
      <c r="K370" s="98">
        <f t="shared" ca="1" si="117"/>
        <v>0</v>
      </c>
      <c r="L370" s="98">
        <f t="shared" ca="1" si="117"/>
        <v>0</v>
      </c>
      <c r="M370" s="98">
        <f t="shared" ca="1" si="117"/>
        <v>0</v>
      </c>
      <c r="N370" s="98">
        <f t="shared" ca="1" si="117"/>
        <v>0</v>
      </c>
      <c r="O370" s="98">
        <f t="shared" ca="1" si="117"/>
        <v>0</v>
      </c>
      <c r="P370" s="98">
        <f t="shared" ca="1" si="117"/>
        <v>0</v>
      </c>
      <c r="Q370" s="98">
        <f t="shared" ca="1" si="117"/>
        <v>0</v>
      </c>
      <c r="R370" s="98">
        <f t="shared" ca="1" si="117"/>
        <v>0</v>
      </c>
      <c r="S370" s="98">
        <f t="shared" ca="1" si="117"/>
        <v>0</v>
      </c>
      <c r="T370" s="98">
        <f t="shared" ca="1" si="117"/>
        <v>0</v>
      </c>
      <c r="U370" s="98" t="e">
        <f t="shared" ca="1" si="117"/>
        <v>#VALUE!</v>
      </c>
    </row>
    <row r="371" spans="1:21" hidden="1" x14ac:dyDescent="0.25">
      <c r="B371" s="5" t="str">
        <f ca="1">IF(OR((B368="~"),(C371="~")),"~","")</f>
        <v>~</v>
      </c>
      <c r="C371" s="83" t="s">
        <v>83</v>
      </c>
      <c r="D371" s="83"/>
      <c r="E371" s="98">
        <f ca="1">IF(E$390=0,0,ROUND(IF($C371=0,0,E261/E$390),3))</f>
        <v>0</v>
      </c>
      <c r="F371" s="97"/>
      <c r="G371" s="98">
        <f t="shared" ref="G371:U371" ca="1" si="118">IF(G$390=0,0,ROUND(IF($C371=0,0,G261/G$390),3))</f>
        <v>0</v>
      </c>
      <c r="H371" s="98">
        <f t="shared" ca="1" si="118"/>
        <v>0</v>
      </c>
      <c r="I371" s="98">
        <f t="shared" ca="1" si="118"/>
        <v>0</v>
      </c>
      <c r="J371" s="98">
        <f t="shared" ca="1" si="118"/>
        <v>0</v>
      </c>
      <c r="K371" s="98">
        <f t="shared" ca="1" si="118"/>
        <v>0</v>
      </c>
      <c r="L371" s="98">
        <f t="shared" ca="1" si="118"/>
        <v>0</v>
      </c>
      <c r="M371" s="98">
        <f t="shared" ca="1" si="118"/>
        <v>0</v>
      </c>
      <c r="N371" s="98">
        <f t="shared" ca="1" si="118"/>
        <v>0</v>
      </c>
      <c r="O371" s="98">
        <f t="shared" ca="1" si="118"/>
        <v>0</v>
      </c>
      <c r="P371" s="98">
        <f t="shared" ca="1" si="118"/>
        <v>0</v>
      </c>
      <c r="Q371" s="98">
        <f t="shared" ca="1" si="118"/>
        <v>0</v>
      </c>
      <c r="R371" s="98">
        <f t="shared" ca="1" si="118"/>
        <v>0</v>
      </c>
      <c r="S371" s="98">
        <f t="shared" ca="1" si="118"/>
        <v>0</v>
      </c>
      <c r="T371" s="98">
        <f t="shared" ca="1" si="118"/>
        <v>0</v>
      </c>
      <c r="U371" s="98" t="e">
        <f t="shared" ca="1" si="118"/>
        <v>#VALUE!</v>
      </c>
    </row>
    <row r="372" spans="1:21" hidden="1" x14ac:dyDescent="0.25">
      <c r="B372" s="5" t="str">
        <f ca="1">IF(OR((B368="~"),(C372="~")),"~","")</f>
        <v>~</v>
      </c>
      <c r="C372" s="83" t="s">
        <v>83</v>
      </c>
      <c r="D372" s="83"/>
      <c r="E372" s="98">
        <f ca="1">IF(E$391=0,0,ROUND(IF($C372=0,0,E262/E$391),3))</f>
        <v>0</v>
      </c>
      <c r="F372" s="97"/>
      <c r="G372" s="98">
        <f t="shared" ref="G372:U372" ca="1" si="119">IF(G$391=0,0,ROUND(IF($C372=0,0,G262/G$391),3))</f>
        <v>0</v>
      </c>
      <c r="H372" s="98">
        <f t="shared" ca="1" si="119"/>
        <v>0</v>
      </c>
      <c r="I372" s="98">
        <f t="shared" ca="1" si="119"/>
        <v>0</v>
      </c>
      <c r="J372" s="98">
        <f t="shared" ca="1" si="119"/>
        <v>0</v>
      </c>
      <c r="K372" s="98">
        <f t="shared" ca="1" si="119"/>
        <v>0</v>
      </c>
      <c r="L372" s="98">
        <f t="shared" ca="1" si="119"/>
        <v>0</v>
      </c>
      <c r="M372" s="98">
        <f t="shared" ca="1" si="119"/>
        <v>0</v>
      </c>
      <c r="N372" s="98">
        <f t="shared" ca="1" si="119"/>
        <v>0</v>
      </c>
      <c r="O372" s="98">
        <f t="shared" ca="1" si="119"/>
        <v>0</v>
      </c>
      <c r="P372" s="98">
        <f t="shared" ca="1" si="119"/>
        <v>0</v>
      </c>
      <c r="Q372" s="98">
        <f t="shared" ca="1" si="119"/>
        <v>0</v>
      </c>
      <c r="R372" s="98">
        <f t="shared" ca="1" si="119"/>
        <v>0</v>
      </c>
      <c r="S372" s="98">
        <f t="shared" ca="1" si="119"/>
        <v>0</v>
      </c>
      <c r="T372" s="98">
        <f t="shared" ca="1" si="119"/>
        <v>0</v>
      </c>
      <c r="U372" s="98" t="e">
        <f t="shared" ca="1" si="119"/>
        <v>#VALUE!</v>
      </c>
    </row>
    <row r="373" spans="1:21" hidden="1" x14ac:dyDescent="0.25">
      <c r="B373" s="5" t="str">
        <f ca="1">IF(OR((B368="~"),(C373="~")),"~","")</f>
        <v>~</v>
      </c>
      <c r="C373" s="83" t="s">
        <v>83</v>
      </c>
      <c r="D373" s="83"/>
      <c r="E373" s="98">
        <f ca="1">IF(E$392=0,0,ROUND(IF($C373=0,0,E263/E$392),3))</f>
        <v>0</v>
      </c>
      <c r="F373" s="97"/>
      <c r="G373" s="98">
        <f t="shared" ref="G373:U373" ca="1" si="120">IF(G$392=0,0,ROUND(IF($C373=0,0,G263/G$392),3))</f>
        <v>0</v>
      </c>
      <c r="H373" s="98">
        <f t="shared" ca="1" si="120"/>
        <v>0</v>
      </c>
      <c r="I373" s="98">
        <f t="shared" ca="1" si="120"/>
        <v>0</v>
      </c>
      <c r="J373" s="98">
        <f t="shared" ca="1" si="120"/>
        <v>0</v>
      </c>
      <c r="K373" s="98">
        <f t="shared" ca="1" si="120"/>
        <v>0</v>
      </c>
      <c r="L373" s="98">
        <f t="shared" ca="1" si="120"/>
        <v>0</v>
      </c>
      <c r="M373" s="98">
        <f t="shared" ca="1" si="120"/>
        <v>0</v>
      </c>
      <c r="N373" s="98">
        <f t="shared" ca="1" si="120"/>
        <v>0</v>
      </c>
      <c r="O373" s="98">
        <f t="shared" ca="1" si="120"/>
        <v>0</v>
      </c>
      <c r="P373" s="98">
        <f t="shared" ca="1" si="120"/>
        <v>0</v>
      </c>
      <c r="Q373" s="98">
        <f t="shared" ca="1" si="120"/>
        <v>0</v>
      </c>
      <c r="R373" s="98">
        <f t="shared" ca="1" si="120"/>
        <v>0</v>
      </c>
      <c r="S373" s="98">
        <f t="shared" ca="1" si="120"/>
        <v>0</v>
      </c>
      <c r="T373" s="98">
        <f t="shared" ca="1" si="120"/>
        <v>0</v>
      </c>
      <c r="U373" s="98" t="e">
        <f t="shared" ca="1" si="120"/>
        <v>#VALUE!</v>
      </c>
    </row>
    <row r="374" spans="1:21" hidden="1" x14ac:dyDescent="0.25">
      <c r="B374" s="5" t="str">
        <f ca="1">IF(OR((B368="~"),(C374="~")),"~","")</f>
        <v>~</v>
      </c>
      <c r="C374" s="83" t="s">
        <v>83</v>
      </c>
      <c r="D374" s="83"/>
      <c r="E374" s="98">
        <f ca="1">IF(E$393=0,0,ROUND(IF($C374=0,0,E264/E$393),3))</f>
        <v>0</v>
      </c>
      <c r="F374" s="97"/>
      <c r="G374" s="98">
        <f t="shared" ref="G374:U374" ca="1" si="121">IF(G$393=0,0,ROUND(IF($C374=0,0,G264/G$393),3))</f>
        <v>0</v>
      </c>
      <c r="H374" s="98">
        <f t="shared" ca="1" si="121"/>
        <v>0</v>
      </c>
      <c r="I374" s="98">
        <f t="shared" ca="1" si="121"/>
        <v>0</v>
      </c>
      <c r="J374" s="98">
        <f t="shared" ca="1" si="121"/>
        <v>0</v>
      </c>
      <c r="K374" s="98">
        <f t="shared" ca="1" si="121"/>
        <v>0</v>
      </c>
      <c r="L374" s="98">
        <f t="shared" ca="1" si="121"/>
        <v>0</v>
      </c>
      <c r="M374" s="98">
        <f t="shared" ca="1" si="121"/>
        <v>0</v>
      </c>
      <c r="N374" s="98">
        <f t="shared" ca="1" si="121"/>
        <v>0</v>
      </c>
      <c r="O374" s="98">
        <f t="shared" ca="1" si="121"/>
        <v>0</v>
      </c>
      <c r="P374" s="98">
        <f t="shared" ca="1" si="121"/>
        <v>0</v>
      </c>
      <c r="Q374" s="98">
        <f t="shared" ca="1" si="121"/>
        <v>0</v>
      </c>
      <c r="R374" s="98">
        <f t="shared" ca="1" si="121"/>
        <v>0</v>
      </c>
      <c r="S374" s="98">
        <f t="shared" ca="1" si="121"/>
        <v>0</v>
      </c>
      <c r="T374" s="98">
        <f t="shared" ca="1" si="121"/>
        <v>0</v>
      </c>
      <c r="U374" s="98">
        <f t="shared" ca="1" si="121"/>
        <v>0</v>
      </c>
    </row>
    <row r="375" spans="1:21" hidden="1" x14ac:dyDescent="0.25">
      <c r="A375" s="52"/>
      <c r="B375" s="52" t="str">
        <f ca="1">IF(OR((B368="~"),(C375="~")),"~","")</f>
        <v>~</v>
      </c>
      <c r="C375" s="86" t="str">
        <f ca="1">IF(B368="~","~","Sub-total")</f>
        <v>~</v>
      </c>
      <c r="D375" s="102"/>
      <c r="E375" s="10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</row>
    <row r="376" spans="1:21" hidden="1" x14ac:dyDescent="0.25">
      <c r="A376" s="52"/>
      <c r="B376" s="52" t="str">
        <f ca="1">IF(OR((B368="~"),(C376="~")),"~","")</f>
        <v>~</v>
      </c>
      <c r="C376" s="52"/>
      <c r="D376" s="52"/>
      <c r="E376" s="101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</row>
    <row r="377" spans="1:21" x14ac:dyDescent="0.25">
      <c r="A377" s="52"/>
      <c r="B377" s="100"/>
      <c r="C377" s="52"/>
      <c r="D377" s="52"/>
      <c r="E377" s="101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</row>
    <row r="378" spans="1:21" x14ac:dyDescent="0.25">
      <c r="B378" s="15" t="s">
        <v>62</v>
      </c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</row>
    <row r="379" spans="1:21" x14ac:dyDescent="0.25">
      <c r="B379" s="5" t="str">
        <f ca="1">IF(OR((B378="~"),(C379="~")),"~","")</f>
        <v/>
      </c>
      <c r="C379" s="95" t="s">
        <v>67</v>
      </c>
      <c r="E379" s="96">
        <f ca="1">IF(E$388=0,0,ROUND(IF($C379=0,0,E269/E$388),4))</f>
        <v>2.3334000000000001</v>
      </c>
      <c r="F379" s="97"/>
      <c r="G379" s="96">
        <f t="shared" ref="G379:P379" ca="1" si="122">IF(G$388=0,0,ROUND(IF($C379=0,0,G269/G$388),4))</f>
        <v>2.2852000000000001</v>
      </c>
      <c r="H379" s="96">
        <f t="shared" ca="1" si="122"/>
        <v>2.3062999999999998</v>
      </c>
      <c r="I379" s="96">
        <f ca="1">IF(I$388=0,0,ROUND(IF($C379=0,0,I269/I$388),4))</f>
        <v>2.573</v>
      </c>
      <c r="J379" s="96">
        <f t="shared" ca="1" si="122"/>
        <v>3.1677</v>
      </c>
      <c r="K379" s="96">
        <f ca="1">IF(K$388=0,0,ROUND(IF($C379=0,0,K269/K$388),4))</f>
        <v>11.5702</v>
      </c>
      <c r="L379" s="96">
        <f t="shared" ca="1" si="122"/>
        <v>8.3824000000000005</v>
      </c>
      <c r="M379" s="96">
        <f ca="1">IF(M$388=0,0,ROUND(IF($C379=0,0,M269/M$388),4))</f>
        <v>1.4630000000000001</v>
      </c>
      <c r="N379" s="96">
        <f t="shared" ca="1" si="122"/>
        <v>0</v>
      </c>
      <c r="O379" s="96">
        <f t="shared" ca="1" si="122"/>
        <v>0</v>
      </c>
      <c r="P379" s="96">
        <f t="shared" ca="1" si="122"/>
        <v>0</v>
      </c>
      <c r="Q379" s="98">
        <f ca="1">IF(Q$388=0,0,ROUND(IF($C379=0,0,Q269/Q$388),3))</f>
        <v>0</v>
      </c>
      <c r="R379" s="98">
        <f ca="1">IF(R$388=0,0,ROUND(IF($C379=0,0,R269/R$388),3))</f>
        <v>0</v>
      </c>
      <c r="S379" s="98">
        <f ca="1">IF(S$388=0,0,ROUND(IF($C379=0,0,S269/S$388),3))</f>
        <v>0</v>
      </c>
      <c r="T379" s="98">
        <f ca="1">IF(T$388=0,0,ROUND(IF($C379=0,0,T269/T$388),3))</f>
        <v>0</v>
      </c>
      <c r="U379" s="98" t="e">
        <f ca="1">IF(U$388=0,0,ROUND(IF($C379=0,0,U269/U$388),3))</f>
        <v>#VALUE!</v>
      </c>
    </row>
    <row r="380" spans="1:21" x14ac:dyDescent="0.25">
      <c r="B380" s="5" t="str">
        <f ca="1">IF(OR((B378="~"),(C380="~")),"~","")</f>
        <v/>
      </c>
      <c r="C380" s="95" t="s">
        <v>68</v>
      </c>
      <c r="E380" s="96">
        <f ca="1">IF(E$389=0,0,ROUND(IF($C380=0,0,E270/E$389),4))</f>
        <v>0.30880000000000002</v>
      </c>
      <c r="F380" s="97"/>
      <c r="G380" s="96">
        <f t="shared" ref="G380:P380" ca="1" si="123">IF(G$389=0,0,ROUND(IF($C380=0,0,G270/G$389),4))</f>
        <v>0.38009999999999999</v>
      </c>
      <c r="H380" s="96">
        <f t="shared" ca="1" si="123"/>
        <v>0.37330000000000002</v>
      </c>
      <c r="I380" s="96">
        <f t="shared" ca="1" si="123"/>
        <v>0.33760000000000001</v>
      </c>
      <c r="J380" s="96">
        <f t="shared" ca="1" si="123"/>
        <v>0.1371</v>
      </c>
      <c r="K380" s="96">
        <f t="shared" ca="1" si="123"/>
        <v>0.34960000000000002</v>
      </c>
      <c r="L380" s="96">
        <f t="shared" ca="1" si="123"/>
        <v>9.7799999999999998E-2</v>
      </c>
      <c r="M380" s="96">
        <f t="shared" ca="1" si="123"/>
        <v>4.5100000000000001E-2</v>
      </c>
      <c r="N380" s="96">
        <f t="shared" ca="1" si="123"/>
        <v>0</v>
      </c>
      <c r="O380" s="96">
        <f t="shared" ca="1" si="123"/>
        <v>0</v>
      </c>
      <c r="P380" s="96">
        <f t="shared" ca="1" si="123"/>
        <v>0</v>
      </c>
      <c r="Q380" s="98">
        <f ca="1">IF(Q$389=0,0,ROUND(IF($C380=0,0,Q270/Q$389),3))</f>
        <v>0</v>
      </c>
      <c r="R380" s="98">
        <f ca="1">IF(R$389=0,0,ROUND(IF($C380=0,0,R270/R$389),3))</f>
        <v>0</v>
      </c>
      <c r="S380" s="98">
        <f ca="1">IF(S$389=0,0,ROUND(IF($C380=0,0,S270/S$389),3))</f>
        <v>0</v>
      </c>
      <c r="T380" s="98">
        <f ca="1">IF(T$389=0,0,ROUND(IF($C380=0,0,T270/T$389),3))</f>
        <v>0</v>
      </c>
      <c r="U380" s="98" t="e">
        <f ca="1">IF(U$389=0,0,ROUND(IF($C380=0,0,U270/U$389),3))</f>
        <v>#VALUE!</v>
      </c>
    </row>
    <row r="381" spans="1:21" x14ac:dyDescent="0.25">
      <c r="B381" s="5" t="str">
        <f ca="1">IF(OR((B378="~"),(C381="~")),"~","")</f>
        <v/>
      </c>
      <c r="C381" s="95" t="s">
        <v>69</v>
      </c>
      <c r="D381" s="83"/>
      <c r="E381" s="96">
        <f ca="1">IF(E$390=0,0,ROUND(IF($C381=0,0,E271/E$390),4))</f>
        <v>21.2286</v>
      </c>
      <c r="F381" s="97"/>
      <c r="G381" s="96">
        <f t="shared" ref="G381:P381" ca="1" si="124">IF(G$390=0,0,ROUND(IF($C381=0,0,G271/G$390),4))</f>
        <v>15.975099999999999</v>
      </c>
      <c r="H381" s="96">
        <f t="shared" ca="1" si="124"/>
        <v>80.766900000000007</v>
      </c>
      <c r="I381" s="96">
        <f t="shared" ca="1" si="124"/>
        <v>128.39920000000001</v>
      </c>
      <c r="J381" s="96">
        <f t="shared" ca="1" si="124"/>
        <v>736.58579999999995</v>
      </c>
      <c r="K381" s="96">
        <f t="shared" ca="1" si="124"/>
        <v>124.85299999999999</v>
      </c>
      <c r="L381" s="96">
        <f t="shared" ca="1" si="124"/>
        <v>1389.4974999999999</v>
      </c>
      <c r="M381" s="96">
        <f t="shared" ca="1" si="124"/>
        <v>1835.8905</v>
      </c>
      <c r="N381" s="96">
        <f t="shared" ca="1" si="124"/>
        <v>0</v>
      </c>
      <c r="O381" s="96">
        <f t="shared" ca="1" si="124"/>
        <v>0</v>
      </c>
      <c r="P381" s="96">
        <f t="shared" ca="1" si="124"/>
        <v>0</v>
      </c>
      <c r="Q381" s="98">
        <f ca="1">IF(Q$390=0,0,ROUND(IF($C381=0,0,Q271/Q$390),3))</f>
        <v>0</v>
      </c>
      <c r="R381" s="98">
        <f ca="1">IF(R$390=0,0,ROUND(IF($C381=0,0,R271/R$390),3))</f>
        <v>0</v>
      </c>
      <c r="S381" s="98">
        <f ca="1">IF(S$390=0,0,ROUND(IF($C381=0,0,S271/S$390),3))</f>
        <v>0</v>
      </c>
      <c r="T381" s="98">
        <f ca="1">IF(T$390=0,0,ROUND(IF($C381=0,0,T271/T$390),3))</f>
        <v>0</v>
      </c>
      <c r="U381" s="98" t="e">
        <f ca="1">IF(U$390=0,0,ROUND(IF($C381=0,0,U271/U$390),3))</f>
        <v>#VALUE!</v>
      </c>
    </row>
    <row r="382" spans="1:21" x14ac:dyDescent="0.25">
      <c r="B382" s="5" t="str">
        <f ca="1">IF(OR((B378="~"),(C382="~")),"~","")</f>
        <v/>
      </c>
      <c r="C382" s="95" t="s">
        <v>70</v>
      </c>
      <c r="D382" s="83"/>
      <c r="E382" s="96">
        <f ca="1">IF(E$391=0,0,ROUND(IF($C382=0,0,E272/E$391),4))</f>
        <v>1.4217</v>
      </c>
      <c r="F382" s="97"/>
      <c r="G382" s="96">
        <f t="shared" ref="G382:P382" ca="1" si="125">IF(G$391=0,0,ROUND(IF($C382=0,0,G272/G$391),4))</f>
        <v>4.9700000000000001E-2</v>
      </c>
      <c r="H382" s="96">
        <f t="shared" ca="1" si="125"/>
        <v>13.153499999999999</v>
      </c>
      <c r="I382" s="96">
        <f t="shared" ca="1" si="125"/>
        <v>144.69149999999999</v>
      </c>
      <c r="J382" s="96">
        <f t="shared" ca="1" si="125"/>
        <v>801.76080000000002</v>
      </c>
      <c r="K382" s="96">
        <f t="shared" ca="1" si="125"/>
        <v>160.20169999999999</v>
      </c>
      <c r="L382" s="96">
        <f t="shared" ca="1" si="125"/>
        <v>2196.5457999999999</v>
      </c>
      <c r="M382" s="96">
        <f t="shared" ca="1" si="125"/>
        <v>0</v>
      </c>
      <c r="N382" s="96">
        <f t="shared" ca="1" si="125"/>
        <v>0</v>
      </c>
      <c r="O382" s="96">
        <f t="shared" ca="1" si="125"/>
        <v>0</v>
      </c>
      <c r="P382" s="96">
        <f t="shared" ca="1" si="125"/>
        <v>0</v>
      </c>
      <c r="Q382" s="98">
        <f ca="1">IF(Q$391=0,0,ROUND(IF($C382=0,0,Q272/Q$391),3))</f>
        <v>0</v>
      </c>
      <c r="R382" s="98">
        <f ca="1">IF(R$391=0,0,ROUND(IF($C382=0,0,R272/R$391),3))</f>
        <v>0</v>
      </c>
      <c r="S382" s="98">
        <f ca="1">IF(S$391=0,0,ROUND(IF($C382=0,0,S272/S$391),3))</f>
        <v>0</v>
      </c>
      <c r="T382" s="98">
        <f ca="1">IF(T$391=0,0,ROUND(IF($C382=0,0,T272/T$391),3))</f>
        <v>0</v>
      </c>
      <c r="U382" s="98" t="e">
        <f ca="1">IF(U$391=0,0,ROUND(IF($C382=0,0,U272/U$391),3))</f>
        <v>#VALUE!</v>
      </c>
    </row>
    <row r="383" spans="1:21" x14ac:dyDescent="0.25">
      <c r="B383" s="5" t="str">
        <f ca="1">IF(OR((B378="~"),(C383="~")),"~","")</f>
        <v/>
      </c>
      <c r="C383" s="95" t="s">
        <v>71</v>
      </c>
      <c r="D383" s="83"/>
      <c r="E383" s="96">
        <f ca="1">IF(E$392=0,0,ROUND(IF($C383=0,0,E273/E$392),4))</f>
        <v>849.18989999999997</v>
      </c>
      <c r="F383" s="97"/>
      <c r="G383" s="96">
        <f t="shared" ref="G383:P383" ca="1" si="126">IF(G$392=0,0,ROUND(IF($C383=0,0,G273/G$392),4))</f>
        <v>0</v>
      </c>
      <c r="H383" s="96">
        <f t="shared" ca="1" si="126"/>
        <v>1055.6012000000001</v>
      </c>
      <c r="I383" s="96">
        <f t="shared" ca="1" si="126"/>
        <v>688.59820000000002</v>
      </c>
      <c r="J383" s="96">
        <f t="shared" ca="1" si="126"/>
        <v>876.93849999999998</v>
      </c>
      <c r="K383" s="96">
        <f t="shared" ca="1" si="126"/>
        <v>283.2593</v>
      </c>
      <c r="L383" s="96">
        <f t="shared" ca="1" si="126"/>
        <v>1054.0532000000001</v>
      </c>
      <c r="M383" s="96">
        <f t="shared" ca="1" si="126"/>
        <v>1462.4745</v>
      </c>
      <c r="N383" s="96">
        <f t="shared" ca="1" si="126"/>
        <v>0</v>
      </c>
      <c r="O383" s="96">
        <f t="shared" ca="1" si="126"/>
        <v>0</v>
      </c>
      <c r="P383" s="96">
        <f t="shared" ca="1" si="126"/>
        <v>0</v>
      </c>
      <c r="Q383" s="98">
        <f ca="1">IF(Q$392=0,0,ROUND(IF($C383=0,0,Q273/Q$392),3))</f>
        <v>0</v>
      </c>
      <c r="R383" s="98">
        <f ca="1">IF(R$392=0,0,ROUND(IF($C383=0,0,R273/R$392),3))</f>
        <v>0</v>
      </c>
      <c r="S383" s="98">
        <f ca="1">IF(S$392=0,0,ROUND(IF($C383=0,0,S273/S$392),3))</f>
        <v>0</v>
      </c>
      <c r="T383" s="98">
        <f ca="1">IF(T$392=0,0,ROUND(IF($C383=0,0,T273/T$392),3))</f>
        <v>0</v>
      </c>
      <c r="U383" s="98" t="e">
        <f ca="1">IF(U$392=0,0,ROUND(IF($C383=0,0,U273/U$392),3))</f>
        <v>#VALUE!</v>
      </c>
    </row>
    <row r="384" spans="1:21" hidden="1" x14ac:dyDescent="0.25">
      <c r="B384" s="5" t="str">
        <f ca="1">IF(OR((B378="~"),(C384="~")),"~","")</f>
        <v>~</v>
      </c>
      <c r="C384" s="83" t="s">
        <v>83</v>
      </c>
      <c r="D384" s="83"/>
      <c r="E384" s="96">
        <f ca="1">IF(E$393=0,0,ROUND(IF($C384=0,0,E274/E$393),4))</f>
        <v>0</v>
      </c>
      <c r="F384" s="97"/>
      <c r="G384" s="96">
        <f t="shared" ref="G384:P384" ca="1" si="127">IF(G$393=0,0,ROUND(IF($C384=0,0,G274/G$393),4))</f>
        <v>0</v>
      </c>
      <c r="H384" s="96">
        <f t="shared" ca="1" si="127"/>
        <v>0</v>
      </c>
      <c r="I384" s="96">
        <f t="shared" ca="1" si="127"/>
        <v>0</v>
      </c>
      <c r="J384" s="96">
        <f t="shared" ca="1" si="127"/>
        <v>0</v>
      </c>
      <c r="K384" s="96">
        <f t="shared" ca="1" si="127"/>
        <v>0</v>
      </c>
      <c r="L384" s="96">
        <f t="shared" ca="1" si="127"/>
        <v>0</v>
      </c>
      <c r="M384" s="96">
        <f t="shared" ca="1" si="127"/>
        <v>0</v>
      </c>
      <c r="N384" s="96">
        <f t="shared" ca="1" si="127"/>
        <v>0</v>
      </c>
      <c r="O384" s="96">
        <f t="shared" ca="1" si="127"/>
        <v>0</v>
      </c>
      <c r="P384" s="96">
        <f t="shared" ca="1" si="127"/>
        <v>0</v>
      </c>
      <c r="Q384" s="98">
        <f ca="1">IF(Q$393=0,0,ROUND(IF($C384=0,0,Q274/Q$393),3))</f>
        <v>0</v>
      </c>
      <c r="R384" s="98">
        <f ca="1">IF(R$393=0,0,ROUND(IF($C384=0,0,R274/R$393),3))</f>
        <v>0</v>
      </c>
      <c r="S384" s="98">
        <f ca="1">IF(S$393=0,0,ROUND(IF($C384=0,0,S274/S$393),3))</f>
        <v>0</v>
      </c>
      <c r="T384" s="98">
        <f ca="1">IF(T$393=0,0,ROUND(IF($C384=0,0,T274/T$393),3))</f>
        <v>0</v>
      </c>
      <c r="U384" s="98">
        <f ca="1">IF(U$393=0,0,ROUND(IF($C384=0,0,U274/U$393),3))</f>
        <v>0</v>
      </c>
    </row>
    <row r="385" spans="2:21" x14ac:dyDescent="0.25">
      <c r="B385" s="52"/>
      <c r="C385" s="95" t="s">
        <v>72</v>
      </c>
      <c r="E385" s="96">
        <f ca="1">IF(E$389=0,0,ROUND((E269+E270)/E$389,4))</f>
        <v>0.54090000000000005</v>
      </c>
      <c r="G385" s="96">
        <f ca="1">IF(G$389=0,0,ROUND((G269+G270)/G$389,4))</f>
        <v>0.6966</v>
      </c>
      <c r="H385" s="96">
        <f t="shared" ref="H385:P385" ca="1" si="128">IF(H$389=0,0,ROUND((H269+H270)/H$389,4))</f>
        <v>0.66620000000000001</v>
      </c>
      <c r="I385" s="96">
        <f t="shared" ca="1" si="128"/>
        <v>0.53359999999999996</v>
      </c>
      <c r="J385" s="96">
        <f t="shared" ca="1" si="128"/>
        <v>0.1754</v>
      </c>
      <c r="K385" s="96">
        <f t="shared" ca="1" si="128"/>
        <v>0.45569999999999999</v>
      </c>
      <c r="L385" s="96">
        <f t="shared" ca="1" si="128"/>
        <v>0.11749999999999999</v>
      </c>
      <c r="M385" s="96">
        <f t="shared" ca="1" si="128"/>
        <v>5.6899999999999999E-2</v>
      </c>
      <c r="N385" s="96">
        <f t="shared" ca="1" si="128"/>
        <v>0</v>
      </c>
      <c r="O385" s="96">
        <f t="shared" ca="1" si="128"/>
        <v>0</v>
      </c>
      <c r="P385" s="96">
        <f t="shared" ca="1" si="128"/>
        <v>0</v>
      </c>
    </row>
    <row r="386" spans="2:21" x14ac:dyDescent="0.25">
      <c r="B386" s="52"/>
      <c r="C386" s="95" t="s">
        <v>73</v>
      </c>
      <c r="E386" s="96">
        <f ca="1">IF(E$390=0,0,ROUND((E271+E272+E273)/E$390,4))</f>
        <v>22.889299999999999</v>
      </c>
      <c r="G386" s="96">
        <f t="shared" ref="G386:U386" ca="1" si="129">IF(G$390=0,0,ROUND((G271+G272+G273)/G$390,4))</f>
        <v>16.024899999999999</v>
      </c>
      <c r="H386" s="96">
        <f t="shared" ca="1" si="129"/>
        <v>93.959299999999999</v>
      </c>
      <c r="I386" s="96">
        <f t="shared" ca="1" si="129"/>
        <v>299.44909999999999</v>
      </c>
      <c r="J386" s="96">
        <f t="shared" ca="1" si="129"/>
        <v>1584.7408</v>
      </c>
      <c r="K386" s="96">
        <f t="shared" ca="1" si="129"/>
        <v>286.61709999999999</v>
      </c>
      <c r="L386" s="96">
        <f t="shared" ca="1" si="129"/>
        <v>2804.3377999999998</v>
      </c>
      <c r="M386" s="96">
        <f t="shared" ca="1" si="129"/>
        <v>3298.3649999999998</v>
      </c>
      <c r="N386" s="96">
        <f t="shared" ca="1" si="129"/>
        <v>0</v>
      </c>
      <c r="O386" s="96">
        <f t="shared" ca="1" si="129"/>
        <v>0</v>
      </c>
      <c r="P386" s="96">
        <f t="shared" ca="1" si="129"/>
        <v>0</v>
      </c>
      <c r="Q386" s="96">
        <f t="shared" ca="1" si="129"/>
        <v>0</v>
      </c>
      <c r="R386" s="96">
        <f t="shared" ca="1" si="129"/>
        <v>0</v>
      </c>
      <c r="S386" s="96">
        <f t="shared" ca="1" si="129"/>
        <v>0</v>
      </c>
      <c r="T386" s="96">
        <f t="shared" ca="1" si="129"/>
        <v>0</v>
      </c>
      <c r="U386" s="96" t="e">
        <f t="shared" ca="1" si="129"/>
        <v>#VALUE!</v>
      </c>
    </row>
    <row r="387" spans="2:21" x14ac:dyDescent="0.25">
      <c r="B387" s="52" t="str">
        <f ca="1">IF(OR((B378="~"),(C387="~")),"~","")</f>
        <v/>
      </c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</row>
    <row r="388" spans="2:21" x14ac:dyDescent="0.25">
      <c r="B388" s="89"/>
      <c r="C388" s="104" t="s">
        <v>96</v>
      </c>
      <c r="D388" s="105"/>
      <c r="E388" s="106">
        <v>113653152.68400002</v>
      </c>
      <c r="F388" s="106"/>
      <c r="G388" s="106">
        <v>80036710.16751793</v>
      </c>
      <c r="H388" s="106">
        <v>27253118.552482087</v>
      </c>
      <c r="I388" s="106">
        <v>4155899.2800000003</v>
      </c>
      <c r="J388" s="106">
        <v>1528891.128</v>
      </c>
      <c r="K388" s="106">
        <v>91529.555999999997</v>
      </c>
      <c r="L388" s="106">
        <v>287208</v>
      </c>
      <c r="M388" s="106">
        <v>299796</v>
      </c>
      <c r="N388" s="106">
        <v>0</v>
      </c>
      <c r="O388" s="106">
        <v>0</v>
      </c>
      <c r="P388" s="106">
        <v>0</v>
      </c>
      <c r="Q388" s="106">
        <v>0</v>
      </c>
      <c r="R388" s="106">
        <v>0</v>
      </c>
      <c r="S388" s="106">
        <v>0</v>
      </c>
      <c r="T388" s="106">
        <v>0</v>
      </c>
      <c r="U388" s="106" t="e">
        <v>#VALUE!</v>
      </c>
    </row>
    <row r="389" spans="2:21" x14ac:dyDescent="0.25">
      <c r="B389" s="89"/>
      <c r="C389" s="104" t="s">
        <v>97</v>
      </c>
      <c r="D389" s="105"/>
      <c r="E389" s="106">
        <v>1142550752.0300002</v>
      </c>
      <c r="F389" s="106"/>
      <c r="G389" s="106">
        <v>577787183.477</v>
      </c>
      <c r="H389" s="106">
        <v>214593771.22299999</v>
      </c>
      <c r="I389" s="106">
        <v>54558710.760999992</v>
      </c>
      <c r="J389" s="106">
        <v>126370130.04100002</v>
      </c>
      <c r="K389" s="106">
        <v>9978633.8300000001</v>
      </c>
      <c r="L389" s="106">
        <v>122253420.23800002</v>
      </c>
      <c r="M389" s="106">
        <v>37008902.460000001</v>
      </c>
      <c r="N389" s="106">
        <v>0</v>
      </c>
      <c r="O389" s="106">
        <v>0</v>
      </c>
      <c r="P389" s="106">
        <v>0</v>
      </c>
      <c r="Q389" s="106">
        <v>0</v>
      </c>
      <c r="R389" s="106">
        <v>0</v>
      </c>
      <c r="S389" s="106">
        <v>0</v>
      </c>
      <c r="T389" s="106">
        <v>0</v>
      </c>
      <c r="U389" s="106" t="e">
        <v>#VALUE!</v>
      </c>
    </row>
    <row r="390" spans="2:21" x14ac:dyDescent="0.25">
      <c r="B390" s="89"/>
      <c r="C390" s="104" t="s">
        <v>98</v>
      </c>
      <c r="D390" s="105"/>
      <c r="E390" s="106">
        <v>9645293</v>
      </c>
      <c r="F390" s="106"/>
      <c r="G390" s="106">
        <v>8952091</v>
      </c>
      <c r="H390" s="106">
        <v>670787</v>
      </c>
      <c r="I390" s="106">
        <v>16508</v>
      </c>
      <c r="J390" s="106">
        <v>2604</v>
      </c>
      <c r="K390" s="106">
        <v>2993</v>
      </c>
      <c r="L390" s="106">
        <v>190</v>
      </c>
      <c r="M390" s="106">
        <v>120</v>
      </c>
      <c r="N390" s="106">
        <v>0</v>
      </c>
      <c r="O390" s="106">
        <v>0</v>
      </c>
      <c r="P390" s="106">
        <v>0</v>
      </c>
      <c r="Q390" s="106">
        <v>0</v>
      </c>
      <c r="R390" s="106">
        <v>0</v>
      </c>
      <c r="S390" s="106">
        <v>0</v>
      </c>
      <c r="T390" s="106">
        <v>0</v>
      </c>
      <c r="U390" s="106" t="e">
        <v>#VALUE!</v>
      </c>
    </row>
    <row r="391" spans="2:21" x14ac:dyDescent="0.25">
      <c r="B391" s="89"/>
      <c r="C391" s="104" t="s">
        <v>99</v>
      </c>
      <c r="D391" s="105"/>
      <c r="E391" s="106">
        <v>9642573.0000000019</v>
      </c>
      <c r="F391" s="106"/>
      <c r="G391" s="106">
        <v>8952091</v>
      </c>
      <c r="H391" s="106">
        <v>670762</v>
      </c>
      <c r="I391" s="106">
        <v>15708</v>
      </c>
      <c r="J391" s="106">
        <v>997</v>
      </c>
      <c r="K391" s="106">
        <v>2955</v>
      </c>
      <c r="L391" s="106">
        <v>60</v>
      </c>
      <c r="M391" s="106">
        <v>0</v>
      </c>
      <c r="N391" s="106">
        <v>0</v>
      </c>
      <c r="O391" s="106">
        <v>0</v>
      </c>
      <c r="P391" s="106">
        <v>0</v>
      </c>
      <c r="Q391" s="106">
        <v>0</v>
      </c>
      <c r="R391" s="106">
        <v>0</v>
      </c>
      <c r="S391" s="106">
        <v>0</v>
      </c>
      <c r="T391" s="106">
        <v>0</v>
      </c>
      <c r="U391" s="106" t="e">
        <v>#VALUE!</v>
      </c>
    </row>
    <row r="392" spans="2:21" x14ac:dyDescent="0.25">
      <c r="B392" s="89"/>
      <c r="C392" s="104" t="s">
        <v>100</v>
      </c>
      <c r="D392" s="105"/>
      <c r="E392" s="106">
        <v>2719.9999999999427</v>
      </c>
      <c r="F392" s="106"/>
      <c r="G392" s="106">
        <v>0</v>
      </c>
      <c r="H392" s="106">
        <v>24.999999999941792</v>
      </c>
      <c r="I392" s="106">
        <v>800.00000000000091</v>
      </c>
      <c r="J392" s="106">
        <v>1607.0000000000002</v>
      </c>
      <c r="K392" s="106">
        <v>37.999999999999886</v>
      </c>
      <c r="L392" s="106">
        <v>130</v>
      </c>
      <c r="M392" s="106">
        <v>120</v>
      </c>
      <c r="N392" s="106">
        <v>0</v>
      </c>
      <c r="O392" s="106">
        <v>0</v>
      </c>
      <c r="P392" s="106">
        <v>0</v>
      </c>
      <c r="Q392" s="106">
        <v>0</v>
      </c>
      <c r="R392" s="106">
        <v>0</v>
      </c>
      <c r="S392" s="106">
        <v>0</v>
      </c>
      <c r="T392" s="106">
        <v>0</v>
      </c>
      <c r="U392" s="106" t="e">
        <v>#VALUE!</v>
      </c>
    </row>
    <row r="393" spans="2:21" hidden="1" x14ac:dyDescent="0.25">
      <c r="B393" s="89"/>
      <c r="C393" s="104" t="s">
        <v>83</v>
      </c>
      <c r="D393" s="105"/>
      <c r="E393" s="106">
        <v>0</v>
      </c>
      <c r="F393" s="106"/>
      <c r="G393" s="106">
        <v>0</v>
      </c>
      <c r="H393" s="106">
        <v>0</v>
      </c>
      <c r="I393" s="106">
        <v>0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0</v>
      </c>
      <c r="Q393" s="106">
        <v>0</v>
      </c>
      <c r="R393" s="106">
        <v>0</v>
      </c>
      <c r="S393" s="106">
        <v>0</v>
      </c>
      <c r="T393" s="106">
        <v>0</v>
      </c>
      <c r="U393" s="106">
        <v>0</v>
      </c>
    </row>
    <row r="395" spans="2:21" x14ac:dyDescent="0.25"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</row>
    <row r="396" spans="2:21" x14ac:dyDescent="0.25"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</row>
    <row r="397" spans="2:21" x14ac:dyDescent="0.25"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</row>
  </sheetData>
  <printOptions horizontalCentered="1"/>
  <pageMargins left="0.25" right="0.25" top="0.25" bottom="0.25" header="0.25" footer="0.25"/>
  <pageSetup scale="58" fitToHeight="7" pageOrder="overThenDown" orientation="landscape" useFirstPageNumber="1" r:id="rId1"/>
  <headerFooter alignWithMargins="0"/>
  <rowBreaks count="3" manualBreakCount="3">
    <brk id="62" max="15" man="1"/>
    <brk id="170" max="16383" man="1"/>
    <brk id="28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55C623D-37FB-488D-822D-84A58A2688DC}"/>
</file>

<file path=customXml/itemProps2.xml><?xml version="1.0" encoding="utf-8"?>
<ds:datastoreItem xmlns:ds="http://schemas.openxmlformats.org/officeDocument/2006/customXml" ds:itemID="{29F14BC5-CF4B-4A3A-A1C4-284F49E315C5}"/>
</file>

<file path=customXml/itemProps3.xml><?xml version="1.0" encoding="utf-8"?>
<ds:datastoreItem xmlns:ds="http://schemas.openxmlformats.org/officeDocument/2006/customXml" ds:itemID="{63583A1A-211B-4DC1-8F65-8C0E4922FF34}"/>
</file>

<file path=customXml/itemProps4.xml><?xml version="1.0" encoding="utf-8"?>
<ds:datastoreItem xmlns:ds="http://schemas.openxmlformats.org/officeDocument/2006/customXml" ds:itemID="{8D4B8725-39A2-4790-BE27-A40A2F4C24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JAP-09</vt:lpstr>
      <vt:lpstr>'JAP-09'!Print_Area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2017-01-04T00:04:53Z</cp:lastPrinted>
  <dcterms:created xsi:type="dcterms:W3CDTF">2016-12-27T17:31:17Z</dcterms:created>
  <dcterms:modified xsi:type="dcterms:W3CDTF">2017-01-06T01:37:33Z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