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"/>
    </mc:Choice>
  </mc:AlternateContent>
  <bookViews>
    <workbookView xWindow="0" yWindow="0" windowWidth="32910" windowHeight="14470"/>
  </bookViews>
  <sheets>
    <sheet name="SEF-38 pg.1 and 2" sheetId="1" r:id="rId1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O39" i="1" s="1"/>
  <c r="G39" i="1"/>
  <c r="F39" i="1"/>
  <c r="N36" i="1"/>
  <c r="L36" i="1"/>
  <c r="F36" i="1"/>
  <c r="D36" i="1"/>
  <c r="N35" i="1"/>
  <c r="L35" i="1"/>
  <c r="F35" i="1"/>
  <c r="D35" i="1"/>
  <c r="N34" i="1"/>
  <c r="L34" i="1"/>
  <c r="F34" i="1"/>
  <c r="D34" i="1"/>
  <c r="O33" i="1"/>
  <c r="L33" i="1"/>
  <c r="G33" i="1"/>
  <c r="D33" i="1"/>
  <c r="O32" i="1"/>
  <c r="L32" i="1"/>
  <c r="G32" i="1"/>
  <c r="D32" i="1"/>
  <c r="N31" i="1"/>
  <c r="L31" i="1"/>
  <c r="F31" i="1"/>
  <c r="D31" i="1"/>
  <c r="N30" i="1"/>
  <c r="L30" i="1"/>
  <c r="F30" i="1"/>
  <c r="D30" i="1"/>
  <c r="O29" i="1"/>
  <c r="L29" i="1"/>
  <c r="G29" i="1"/>
  <c r="D29" i="1"/>
  <c r="O28" i="1"/>
  <c r="L28" i="1"/>
  <c r="G28" i="1"/>
  <c r="D28" i="1"/>
  <c r="O27" i="1"/>
  <c r="L27" i="1"/>
  <c r="G27" i="1"/>
  <c r="D27" i="1"/>
  <c r="N26" i="1"/>
  <c r="L26" i="1"/>
  <c r="F26" i="1"/>
  <c r="D26" i="1"/>
  <c r="N24" i="1"/>
  <c r="D24" i="1"/>
  <c r="N23" i="1"/>
  <c r="L23" i="1"/>
  <c r="F23" i="1"/>
  <c r="D23" i="1"/>
  <c r="N22" i="1"/>
  <c r="L22" i="1"/>
  <c r="F22" i="1"/>
  <c r="D22" i="1"/>
  <c r="O21" i="1"/>
  <c r="L21" i="1"/>
  <c r="G21" i="1"/>
  <c r="D21" i="1"/>
  <c r="O20" i="1"/>
  <c r="L20" i="1"/>
  <c r="G20" i="1"/>
  <c r="D20" i="1"/>
  <c r="O19" i="1"/>
  <c r="L19" i="1"/>
  <c r="G19" i="1"/>
  <c r="D19" i="1"/>
  <c r="K18" i="1"/>
  <c r="L18" i="1" s="1"/>
  <c r="C18" i="1"/>
  <c r="D18" i="1" s="1"/>
  <c r="K17" i="1"/>
  <c r="N17" i="1" s="1"/>
  <c r="C17" i="1"/>
  <c r="D17" i="1" s="1"/>
  <c r="O16" i="1"/>
  <c r="L16" i="1"/>
  <c r="G16" i="1"/>
  <c r="D16" i="1"/>
  <c r="O15" i="1"/>
  <c r="L15" i="1"/>
  <c r="G15" i="1"/>
  <c r="D15" i="1"/>
  <c r="K14" i="1"/>
  <c r="L14" i="1" s="1"/>
  <c r="C14" i="1"/>
  <c r="K9" i="1"/>
  <c r="I9" i="1"/>
  <c r="I10" i="1" s="1"/>
  <c r="I11" i="1" s="1"/>
  <c r="I12" i="1" s="1"/>
  <c r="C9" i="1"/>
  <c r="A9" i="1"/>
  <c r="A10" i="1" s="1"/>
  <c r="A11" i="1" s="1"/>
  <c r="A12" i="1" s="1"/>
  <c r="N14" i="1" l="1"/>
  <c r="C48" i="1"/>
  <c r="D48" i="1" s="1"/>
  <c r="O38" i="1"/>
  <c r="O40" i="1" s="1"/>
  <c r="N18" i="1"/>
  <c r="G38" i="1"/>
  <c r="G40" i="1" s="1"/>
  <c r="K48" i="1"/>
  <c r="L48" i="1" s="1"/>
  <c r="L17" i="1"/>
  <c r="K38" i="1"/>
  <c r="K40" i="1" s="1"/>
  <c r="L24" i="1"/>
  <c r="F37" i="1"/>
  <c r="D37" i="1"/>
  <c r="N37" i="1"/>
  <c r="L37" i="1"/>
  <c r="C38" i="1"/>
  <c r="C40" i="1" s="1"/>
  <c r="F18" i="1"/>
  <c r="F24" i="1"/>
  <c r="D14" i="1"/>
  <c r="N39" i="1"/>
  <c r="F14" i="1"/>
  <c r="F17" i="1"/>
  <c r="N38" i="1" l="1"/>
  <c r="K47" i="1"/>
  <c r="L47" i="1" s="1"/>
  <c r="L49" i="1" s="1"/>
  <c r="F38" i="1"/>
  <c r="F40" i="1" s="1"/>
  <c r="D38" i="1"/>
  <c r="C46" i="1" s="1"/>
  <c r="D46" i="1" s="1"/>
  <c r="C47" i="1"/>
  <c r="N40" i="1"/>
  <c r="L38" i="1"/>
  <c r="K46" i="1" s="1"/>
  <c r="L46" i="1" s="1"/>
  <c r="K49" i="1" l="1"/>
  <c r="D47" i="1"/>
  <c r="D49" i="1" s="1"/>
  <c r="D50" i="1" s="1"/>
  <c r="C49" i="1"/>
  <c r="C50" i="1" s="1"/>
  <c r="L50" i="1"/>
  <c r="K50" i="1"/>
</calcChain>
</file>

<file path=xl/sharedStrings.xml><?xml version="1.0" encoding="utf-8"?>
<sst xmlns="http://schemas.openxmlformats.org/spreadsheetml/2006/main" count="194" uniqueCount="74">
  <si>
    <t>Exhibit A-1 Power Cost Baseline Rate</t>
  </si>
  <si>
    <t>24GRC Rate Year 1 - 2025</t>
  </si>
  <si>
    <t>24GRC Rate Year 2 - 2026</t>
  </si>
  <si>
    <t>Row</t>
  </si>
  <si>
    <t>AMA Rate Year 1</t>
  </si>
  <si>
    <t>AMA Rate Year 2</t>
  </si>
  <si>
    <t>Regulatory Assets</t>
  </si>
  <si>
    <t>Transmission Rate Base</t>
  </si>
  <si>
    <t>Production Rate Base</t>
  </si>
  <si>
    <t xml:space="preserve">     Net Rate Base for Exh. A-1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</si>
  <si>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</si>
  <si>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</si>
  <si>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</si>
  <si>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</si>
  <si>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</si>
  <si>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</si>
  <si>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</si>
  <si>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</si>
  <si>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</si>
  <si>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</si>
  <si>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</si>
  <si>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</si>
  <si>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</si>
  <si>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</si>
  <si>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Fixed Asset Return Reg Assets (on Row 3)</t>
  </si>
  <si>
    <t>F</t>
  </si>
  <si>
    <t>10a</t>
  </si>
  <si>
    <t>Return on CETA DR PPAs</t>
  </si>
  <si>
    <t>V</t>
  </si>
  <si>
    <t>10b</t>
  </si>
  <si>
    <t>Equity Adder Centralia Coal Transition PPA</t>
  </si>
  <si>
    <t>Fixed Asset Return Transmission (on Row 4)</t>
  </si>
  <si>
    <t>Fixed Asset Return Production (on Row 5)</t>
  </si>
  <si>
    <t>501-Steam Fuel Incl Reg Amort</t>
  </si>
  <si>
    <t>555-Purchased power Incl Reg Amort</t>
  </si>
  <si>
    <t>14a</t>
  </si>
  <si>
    <t>CETA DR PPAs</t>
  </si>
  <si>
    <t>557-Other Power Exp</t>
  </si>
  <si>
    <t>15a</t>
  </si>
  <si>
    <t>Payroll Overheads - Benefits</t>
  </si>
  <si>
    <t>15b</t>
  </si>
  <si>
    <t>Property Insurance (A&amp;G)</t>
  </si>
  <si>
    <t>Property Insurance</t>
  </si>
  <si>
    <t>15c</t>
  </si>
  <si>
    <t xml:space="preserve">Montana Electric Energy Tax </t>
  </si>
  <si>
    <t>in tracker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</si>
  <si>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</si>
  <si>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</si>
  <si>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</si>
  <si>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</si>
  <si>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</si>
  <si>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</si>
  <si>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</si>
  <si>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</si>
  <si>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</si>
  <si>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</si>
  <si>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</si>
  <si>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</si>
  <si>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</si>
  <si>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</si>
  <si>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</si>
  <si>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</si>
  <si>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</si>
  <si>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Rate Year Delivered MWh's (Excl Gr Direct)</t>
  </si>
  <si>
    <t>For PCA Mechanism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</si>
  <si>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</si>
  <si>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</si>
  <si>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</si>
  <si>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</si>
  <si>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</si>
  <si>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</si>
  <si>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</si>
  <si>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>←check</t>
  </si>
  <si>
    <t>Note: Amounts in bold and italics are different from February 15, 2024 Original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</si>
</sst>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* #,##0.000_);_(* \(#,##0.000\);_(* &quot;-&quot;??_);_(@_)"/>
    <numFmt numFmtId="169" formatCode="_(* #,##0.000000_);_(* \(#,##0.000000\);_(* &quot;-&quot;??_);_(@_)"/>
    <numFmt numFmtId="170" formatCode="0.000"/>
    <numFmt numFmtId="171" formatCode="_(&quot;$&quot;* #,##0.000_);_(&quot;$&quot;* \(#,##0.000\);_(&quot;$&quot;* &quot;-&quot;???_);_(@_)"/>
    <numFmt numFmtId="172" formatCode="_(&quot;$&quot;* #,##0_);_(&quot;$&quot;* \(#,##0\);_(&quot;$&quot;* &quot;-&quot;???_);_(@_)"/>
    <numFmt numFmtId="173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i/>
      <sz val="11"/>
      <color rgb="FF0000FF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6" fillId="0" borderId="0" xfId="0" applyFont="1" applyFill="1"/>
    <xf numFmtId="164" fontId="6" fillId="0" borderId="0" xfId="0" applyNumberFormat="1" applyFont="1" applyFill="1"/>
    <xf numFmtId="41" fontId="6" fillId="0" borderId="0" xfId="0" applyNumberFormat="1" applyFont="1" applyFill="1"/>
    <xf numFmtId="164" fontId="6" fillId="0" borderId="1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indent="1"/>
    </xf>
    <xf numFmtId="165" fontId="8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/>
    <xf numFmtId="0" fontId="6" fillId="0" borderId="0" xfId="0" applyNumberFormat="1" applyFont="1" applyFill="1" applyBorder="1" applyAlignment="1">
      <alignment vertical="top"/>
    </xf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4" fontId="7" fillId="0" borderId="3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9" fillId="0" borderId="0" xfId="0" applyNumberFormat="1" applyFont="1" applyFill="1"/>
    <xf numFmtId="166" fontId="7" fillId="0" borderId="4" xfId="0" applyNumberFormat="1" applyFont="1" applyFill="1" applyBorder="1" applyAlignment="1">
      <alignment vertical="center"/>
    </xf>
    <xf numFmtId="167" fontId="7" fillId="0" borderId="2" xfId="0" applyNumberFormat="1" applyFont="1" applyFill="1" applyBorder="1" applyAlignment="1"/>
    <xf numFmtId="0" fontId="10" fillId="0" borderId="0" xfId="0" applyFont="1" applyFill="1"/>
    <xf numFmtId="168" fontId="6" fillId="0" borderId="0" xfId="0" applyNumberFormat="1" applyFont="1" applyFill="1" applyBorder="1" applyAlignment="1"/>
    <xf numFmtId="169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43" fontId="6" fillId="0" borderId="0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44" fontId="8" fillId="0" borderId="5" xfId="0" applyNumberFormat="1" applyFont="1" applyFill="1" applyBorder="1" applyAlignment="1">
      <alignment horizontal="centerContinuous"/>
    </xf>
    <xf numFmtId="170" fontId="8" fillId="0" borderId="6" xfId="0" applyNumberFormat="1" applyFont="1" applyFill="1" applyBorder="1" applyAlignment="1">
      <alignment horizontal="centerContinuous"/>
    </xf>
    <xf numFmtId="170" fontId="8" fillId="0" borderId="0" xfId="0" applyNumberFormat="1" applyFont="1" applyFill="1" applyBorder="1" applyAlignment="1"/>
    <xf numFmtId="43" fontId="8" fillId="0" borderId="0" xfId="1" applyFont="1" applyFill="1" applyBorder="1" applyAlignment="1"/>
    <xf numFmtId="0" fontId="0" fillId="0" borderId="0" xfId="0" applyFill="1"/>
    <xf numFmtId="168" fontId="12" fillId="0" borderId="7" xfId="0" applyNumberFormat="1" applyFont="1" applyFill="1" applyBorder="1" applyAlignment="1">
      <alignment horizontal="center"/>
    </xf>
    <xf numFmtId="168" fontId="12" fillId="0" borderId="8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168" fontId="12" fillId="0" borderId="7" xfId="0" applyNumberFormat="1" applyFont="1" applyFill="1" applyBorder="1" applyAlignment="1">
      <alignment horizontal="centerContinuous"/>
    </xf>
    <xf numFmtId="0" fontId="8" fillId="0" borderId="8" xfId="0" applyNumberFormat="1" applyFont="1" applyFill="1" applyBorder="1" applyAlignment="1">
      <alignment horizontal="centerContinuous"/>
    </xf>
    <xf numFmtId="166" fontId="7" fillId="0" borderId="7" xfId="0" applyNumberFormat="1" applyFont="1" applyFill="1" applyBorder="1" applyAlignment="1"/>
    <xf numFmtId="166" fontId="7" fillId="0" borderId="8" xfId="0" applyNumberFormat="1" applyFont="1" applyFill="1" applyBorder="1" applyAlignment="1"/>
    <xf numFmtId="166" fontId="7" fillId="0" borderId="9" xfId="0" applyNumberFormat="1" applyFont="1" applyFill="1" applyBorder="1" applyAlignment="1"/>
    <xf numFmtId="166" fontId="7" fillId="0" borderId="10" xfId="0" applyNumberFormat="1" applyFont="1" applyFill="1" applyBorder="1" applyAlignment="1"/>
    <xf numFmtId="166" fontId="8" fillId="0" borderId="0" xfId="0" applyNumberFormat="1" applyFont="1" applyFill="1" applyBorder="1" applyAlignment="1"/>
    <xf numFmtId="171" fontId="6" fillId="2" borderId="9" xfId="0" applyNumberFormat="1" applyFont="1" applyFill="1" applyBorder="1"/>
    <xf numFmtId="172" fontId="6" fillId="2" borderId="10" xfId="0" applyNumberFormat="1" applyFont="1" applyFill="1" applyBorder="1"/>
    <xf numFmtId="0" fontId="13" fillId="0" borderId="0" xfId="0" applyFont="1" applyFill="1" applyAlignment="1">
      <alignment horizontal="center"/>
    </xf>
    <xf numFmtId="173" fontId="14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172" fontId="6" fillId="0" borderId="0" xfId="0" applyNumberFormat="1" applyFont="1" applyFill="1"/>
    <xf numFmtId="0" fontId="16" fillId="0" borderId="0" xfId="0" applyFont="1"/>
    <xf numFmtId="0" fontId="15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2"/>
  <sheetViews>
    <sheetView tabSelected="1" zoomScale="75" zoomScaleNormal="75" workbookViewId="0">
      <pane xSplit="2" ySplit="12" topLeftCell="C13" activePane="bottomRight" state="frozen"/>
      <selection activeCell="E21" sqref="E21"/>
      <selection pane="topRight" activeCell="E21" sqref="E21"/>
      <selection pane="bottomLeft" activeCell="E21" sqref="E21"/>
      <selection pane="bottomRight" activeCell="I1" sqref="I1:O53"/>
    </sheetView>
  </sheetViews>
  <sheetFormatPr defaultColWidth="9.1796875" defaultRowHeight="14.5" x14ac:dyDescent="0.35"/>
  <cols>
    <col min="1" max="1" width="7.453125" style="4" customWidth="1"/>
    <col min="2" max="2" width="43.7265625" style="4" customWidth="1"/>
    <col min="3" max="3" width="18.54296875" style="4" bestFit="1" customWidth="1"/>
    <col min="4" max="4" width="17.1796875" style="4" customWidth="1"/>
    <col min="5" max="5" width="19" style="4" bestFit="1" customWidth="1"/>
    <col min="6" max="6" width="15.54296875" style="4" bestFit="1" customWidth="1"/>
    <col min="7" max="7" width="17.26953125" style="4" bestFit="1" customWidth="1"/>
    <col min="8" max="8" width="10.81640625" style="4" bestFit="1" customWidth="1"/>
    <col min="9" max="9" width="5.54296875" style="4" customWidth="1"/>
    <col min="10" max="10" width="43.7265625" style="4" customWidth="1"/>
    <col min="11" max="11" width="18.54296875" style="4" bestFit="1" customWidth="1"/>
    <col min="12" max="12" width="16.81640625" style="4" bestFit="1" customWidth="1"/>
    <col min="13" max="13" width="19" style="4" bestFit="1" customWidth="1"/>
    <col min="14" max="14" width="15.54296875" style="4" bestFit="1" customWidth="1"/>
    <col min="15" max="15" width="17.26953125" style="4" bestFit="1" customWidth="1"/>
    <col min="16" max="16" width="13.81640625" style="4" bestFit="1" customWidth="1"/>
    <col min="17" max="17" width="16" bestFit="1" customWidth="1"/>
    <col min="18" max="18" width="17.26953125" bestFit="1" customWidth="1"/>
    <col min="19" max="19" width="14.26953125" bestFit="1" customWidth="1"/>
    <col min="20" max="20" width="7.7265625" bestFit="1" customWidth="1"/>
    <col min="21" max="21" width="15.54296875" bestFit="1" customWidth="1"/>
    <col min="22" max="22" width="17.26953125" bestFit="1" customWidth="1"/>
    <col min="31" max="16384" width="9.1796875" style="4"/>
  </cols>
  <sheetData>
    <row r="1" spans="1:15" ht="20" x14ac:dyDescent="0.4">
      <c r="A1" s="1" t="s">
        <v>0</v>
      </c>
      <c r="B1" s="2"/>
      <c r="C1" s="2"/>
      <c r="D1" s="2"/>
      <c r="E1" s="3"/>
      <c r="F1" s="3"/>
      <c r="G1" s="3"/>
      <c r="I1" s="1" t="s">
        <v>0</v>
      </c>
      <c r="J1" s="2"/>
      <c r="K1" s="2"/>
      <c r="L1" s="2"/>
      <c r="M1" s="3"/>
      <c r="N1" s="3"/>
      <c r="O1" s="3"/>
    </row>
    <row r="2" spans="1:15" ht="20" x14ac:dyDescent="0.4">
      <c r="A2" s="1" t="s">
        <v>1</v>
      </c>
      <c r="B2" s="2"/>
      <c r="C2" s="2"/>
      <c r="D2" s="2"/>
      <c r="E2" s="3"/>
      <c r="F2" s="3"/>
      <c r="G2" s="3"/>
      <c r="I2" s="1" t="s">
        <v>2</v>
      </c>
      <c r="J2" s="2"/>
      <c r="K2" s="2"/>
      <c r="L2" s="2"/>
      <c r="M2" s="3"/>
      <c r="N2" s="3"/>
      <c r="O2" s="3"/>
    </row>
    <row r="3" spans="1:15" ht="13.9" customHeight="1" x14ac:dyDescent="0.4">
      <c r="A3" s="5"/>
      <c r="I3" s="5"/>
    </row>
    <row r="4" spans="1:15" x14ac:dyDescent="0.35">
      <c r="A4" s="6"/>
      <c r="D4"/>
      <c r="I4" s="6"/>
    </row>
    <row r="5" spans="1:15" x14ac:dyDescent="0.35">
      <c r="A5" s="6" t="s">
        <v>3</v>
      </c>
      <c r="C5" s="7" t="s">
        <v>4</v>
      </c>
      <c r="I5" s="6" t="s">
        <v>3</v>
      </c>
      <c r="K5" s="7" t="s">
        <v>5</v>
      </c>
    </row>
    <row r="6" spans="1:15" x14ac:dyDescent="0.35">
      <c r="A6" s="8">
        <v>3</v>
      </c>
      <c r="B6" s="9" t="s">
        <v>6</v>
      </c>
      <c r="C6" s="10">
        <v>95697187.891483918</v>
      </c>
      <c r="D6" s="9"/>
      <c r="E6" s="9"/>
      <c r="F6" s="9"/>
      <c r="G6" s="9"/>
      <c r="I6" s="8">
        <v>3</v>
      </c>
      <c r="J6" s="9" t="s">
        <v>6</v>
      </c>
      <c r="K6" s="10">
        <v>82502918.798069403</v>
      </c>
      <c r="L6" s="9"/>
      <c r="M6" s="9"/>
      <c r="N6" s="9"/>
      <c r="O6" s="9"/>
    </row>
    <row r="7" spans="1:15" x14ac:dyDescent="0.35">
      <c r="A7" s="8">
        <v>4</v>
      </c>
      <c r="B7" s="9" t="s">
        <v>7</v>
      </c>
      <c r="C7" s="11">
        <v>66912595.119443916</v>
      </c>
      <c r="D7" s="9"/>
      <c r="E7" s="9"/>
      <c r="F7" s="9"/>
      <c r="G7" s="9"/>
      <c r="I7" s="8">
        <v>4</v>
      </c>
      <c r="J7" s="9" t="s">
        <v>7</v>
      </c>
      <c r="K7" s="11">
        <v>63899761.656341851</v>
      </c>
      <c r="L7" s="9"/>
      <c r="M7" s="9"/>
      <c r="N7" s="9"/>
      <c r="O7" s="9"/>
    </row>
    <row r="8" spans="1:15" x14ac:dyDescent="0.35">
      <c r="A8" s="8">
        <v>5</v>
      </c>
      <c r="B8" s="9" t="s">
        <v>8</v>
      </c>
      <c r="C8" s="11">
        <v>1372497740.1639166</v>
      </c>
      <c r="D8" s="9"/>
      <c r="E8" s="9"/>
      <c r="F8" s="9"/>
      <c r="G8" s="9"/>
      <c r="I8" s="8">
        <v>5</v>
      </c>
      <c r="J8" s="9" t="s">
        <v>8</v>
      </c>
      <c r="K8" s="11">
        <v>1612344362.1200352</v>
      </c>
      <c r="L8" s="9"/>
      <c r="M8" s="9"/>
      <c r="N8" s="9"/>
      <c r="O8" s="9"/>
    </row>
    <row r="9" spans="1:15" x14ac:dyDescent="0.35">
      <c r="A9" s="8">
        <f>+A8+1</f>
        <v>6</v>
      </c>
      <c r="B9" s="9" t="s">
        <v>9</v>
      </c>
      <c r="C9" s="12">
        <f>SUM(C6:C8)</f>
        <v>1535107523.1748445</v>
      </c>
      <c r="D9" s="9"/>
      <c r="E9" s="9"/>
      <c r="F9" s="9"/>
      <c r="G9" s="9"/>
      <c r="I9" s="8">
        <f>+I8+1</f>
        <v>6</v>
      </c>
      <c r="J9" s="9" t="s">
        <v>9</v>
      </c>
      <c r="K9" s="12">
        <f>SUM(K6:K8)</f>
        <v>1758747042.5744464</v>
      </c>
      <c r="L9" s="9"/>
      <c r="M9" s="9"/>
      <c r="N9" s="9"/>
      <c r="O9" s="9"/>
    </row>
    <row r="10" spans="1:15" x14ac:dyDescent="0.35">
      <c r="A10" s="8">
        <f>+A9+1</f>
        <v>7</v>
      </c>
      <c r="B10" s="13" t="s">
        <v>10</v>
      </c>
      <c r="C10" s="14">
        <v>7.0899999999999991E-2</v>
      </c>
      <c r="D10" s="15"/>
      <c r="E10" s="15"/>
      <c r="F10" s="16" t="s">
        <v>11</v>
      </c>
      <c r="G10" s="16" t="s">
        <v>12</v>
      </c>
      <c r="I10" s="8">
        <f>+I9+1</f>
        <v>7</v>
      </c>
      <c r="J10" s="13" t="s">
        <v>10</v>
      </c>
      <c r="K10" s="14">
        <v>7.4399999999999994E-2</v>
      </c>
      <c r="L10" s="15"/>
      <c r="M10" s="15"/>
      <c r="N10" s="16" t="s">
        <v>11</v>
      </c>
      <c r="O10" s="16" t="s">
        <v>12</v>
      </c>
    </row>
    <row r="11" spans="1:15" x14ac:dyDescent="0.35">
      <c r="A11" s="8">
        <f>+A10+1</f>
        <v>8</v>
      </c>
      <c r="B11" s="13"/>
      <c r="C11" s="14"/>
      <c r="D11" s="16" t="s">
        <v>13</v>
      </c>
      <c r="E11" s="16"/>
      <c r="F11" s="16" t="s">
        <v>14</v>
      </c>
      <c r="G11" s="16" t="s">
        <v>14</v>
      </c>
      <c r="I11" s="8">
        <f>+I10+1</f>
        <v>8</v>
      </c>
      <c r="J11" s="13"/>
      <c r="K11" s="14"/>
      <c r="L11" s="16" t="s">
        <v>13</v>
      </c>
      <c r="M11" s="16"/>
      <c r="N11" s="16" t="s">
        <v>14</v>
      </c>
      <c r="O11" s="16" t="s">
        <v>14</v>
      </c>
    </row>
    <row r="12" spans="1:15" x14ac:dyDescent="0.35">
      <c r="A12" s="8">
        <f>+A11+1</f>
        <v>9</v>
      </c>
      <c r="B12" s="17"/>
      <c r="C12" s="14"/>
      <c r="D12" s="18" t="s">
        <v>15</v>
      </c>
      <c r="E12" s="18"/>
      <c r="F12" s="19" t="s">
        <v>16</v>
      </c>
      <c r="G12" s="19" t="s">
        <v>17</v>
      </c>
      <c r="I12" s="8">
        <f>+I11+1</f>
        <v>9</v>
      </c>
      <c r="J12" s="17"/>
      <c r="K12" s="14"/>
      <c r="L12" s="18" t="s">
        <v>15</v>
      </c>
      <c r="M12" s="18"/>
      <c r="N12" s="19" t="s">
        <v>16</v>
      </c>
      <c r="O12" s="19" t="s">
        <v>17</v>
      </c>
    </row>
    <row r="13" spans="1:15" x14ac:dyDescent="0.35">
      <c r="A13" s="8" t="s">
        <v>18</v>
      </c>
      <c r="B13" s="13"/>
      <c r="C13" s="16" t="s">
        <v>19</v>
      </c>
      <c r="D13" s="20" t="s">
        <v>20</v>
      </c>
      <c r="E13" s="20" t="s">
        <v>21</v>
      </c>
      <c r="F13" s="20" t="s">
        <v>22</v>
      </c>
      <c r="G13" s="20" t="s">
        <v>23</v>
      </c>
      <c r="I13" s="8" t="s">
        <v>18</v>
      </c>
      <c r="J13" s="13"/>
      <c r="K13" s="16" t="s">
        <v>19</v>
      </c>
      <c r="L13" s="20" t="s">
        <v>20</v>
      </c>
      <c r="M13" s="20" t="s">
        <v>21</v>
      </c>
      <c r="N13" s="20" t="s">
        <v>22</v>
      </c>
      <c r="O13" s="20" t="s">
        <v>23</v>
      </c>
    </row>
    <row r="14" spans="1:15" x14ac:dyDescent="0.35">
      <c r="A14" s="8">
        <v>10</v>
      </c>
      <c r="B14" s="13" t="s">
        <v>24</v>
      </c>
      <c r="C14" s="21">
        <f>(C6*C$10/0.79)</f>
        <v>8588519.774058491</v>
      </c>
      <c r="D14" s="22">
        <f>ROUND(C14/C$41,3)</f>
        <v>0.41799999999999998</v>
      </c>
      <c r="E14" s="23" t="s">
        <v>25</v>
      </c>
      <c r="F14" s="21">
        <f>+C14</f>
        <v>8588519.774058491</v>
      </c>
      <c r="G14" s="21"/>
      <c r="I14" s="8">
        <v>10</v>
      </c>
      <c r="J14" s="13" t="s">
        <v>24</v>
      </c>
      <c r="K14" s="21">
        <f>(K6*K$10/0.79)</f>
        <v>7769895.1374384332</v>
      </c>
      <c r="L14" s="22">
        <f>ROUND(K14/K$41,3)</f>
        <v>0.374</v>
      </c>
      <c r="M14" s="23" t="s">
        <v>25</v>
      </c>
      <c r="N14" s="21">
        <f>+K14</f>
        <v>7769895.1374384332</v>
      </c>
      <c r="O14" s="21"/>
    </row>
    <row r="15" spans="1:15" x14ac:dyDescent="0.35">
      <c r="A15" s="8" t="s">
        <v>26</v>
      </c>
      <c r="B15" s="13" t="s">
        <v>27</v>
      </c>
      <c r="C15" s="24">
        <v>1271325.5544688413</v>
      </c>
      <c r="D15" s="22">
        <f>ROUND(C15/C$41,3)</f>
        <v>6.2E-2</v>
      </c>
      <c r="E15" s="23" t="s">
        <v>28</v>
      </c>
      <c r="F15" s="21"/>
      <c r="G15" s="24">
        <f>+C15</f>
        <v>1271325.5544688413</v>
      </c>
      <c r="I15" s="8" t="s">
        <v>26</v>
      </c>
      <c r="J15" s="13" t="s">
        <v>27</v>
      </c>
      <c r="K15" s="24">
        <v>1364913.269995959</v>
      </c>
      <c r="L15" s="22">
        <f>ROUND(K15/K$41,3)</f>
        <v>6.6000000000000003E-2</v>
      </c>
      <c r="M15" s="23" t="s">
        <v>28</v>
      </c>
      <c r="N15" s="21"/>
      <c r="O15" s="24">
        <f>+K15</f>
        <v>1364913.269995959</v>
      </c>
    </row>
    <row r="16" spans="1:15" x14ac:dyDescent="0.35">
      <c r="A16" s="8" t="s">
        <v>29</v>
      </c>
      <c r="B16" s="13" t="s">
        <v>30</v>
      </c>
      <c r="C16" s="24">
        <v>3232440</v>
      </c>
      <c r="D16" s="22">
        <f>ROUND(C16/C$41,3)</f>
        <v>0.157</v>
      </c>
      <c r="E16" s="23" t="s">
        <v>28</v>
      </c>
      <c r="F16" s="24"/>
      <c r="G16" s="24">
        <f>+C16</f>
        <v>3232440</v>
      </c>
      <c r="I16" s="8" t="s">
        <v>29</v>
      </c>
      <c r="J16" s="13" t="s">
        <v>30</v>
      </c>
      <c r="K16" s="24">
        <v>0</v>
      </c>
      <c r="L16" s="22">
        <f>ROUND(K16/K$41,3)</f>
        <v>0</v>
      </c>
      <c r="M16" s="23" t="s">
        <v>28</v>
      </c>
      <c r="N16" s="24"/>
      <c r="O16" s="24">
        <f>+K16</f>
        <v>0</v>
      </c>
    </row>
    <row r="17" spans="1:16" x14ac:dyDescent="0.35">
      <c r="A17" s="8">
        <v>11</v>
      </c>
      <c r="B17" s="25" t="s">
        <v>31</v>
      </c>
      <c r="C17" s="24">
        <f>(C7*C$10/0.79)</f>
        <v>6005193.6632513581</v>
      </c>
      <c r="D17" s="22">
        <f>ROUND(C17/C$41,3)</f>
        <v>0.29199999999999998</v>
      </c>
      <c r="E17" s="23" t="s">
        <v>25</v>
      </c>
      <c r="F17" s="24">
        <f>+C17</f>
        <v>6005193.6632513581</v>
      </c>
      <c r="G17" s="24"/>
      <c r="I17" s="8">
        <v>11</v>
      </c>
      <c r="J17" s="25" t="s">
        <v>31</v>
      </c>
      <c r="K17" s="24">
        <f>(K7*K$10/0.79)</f>
        <v>6017901.6040909281</v>
      </c>
      <c r="L17" s="22">
        <f>ROUND(K17/K$41,3)</f>
        <v>0.28999999999999998</v>
      </c>
      <c r="M17" s="23" t="s">
        <v>25</v>
      </c>
      <c r="N17" s="24">
        <f>+K17</f>
        <v>6017901.6040909281</v>
      </c>
      <c r="O17" s="24"/>
      <c r="P17"/>
    </row>
    <row r="18" spans="1:16" x14ac:dyDescent="0.35">
      <c r="A18" s="8">
        <v>12</v>
      </c>
      <c r="B18" s="25" t="s">
        <v>32</v>
      </c>
      <c r="C18" s="24">
        <f>(C8*C$10/0.79)</f>
        <v>123177328.83243249</v>
      </c>
      <c r="D18" s="22">
        <f>ROUND(C18/C$41,3)</f>
        <v>5.9980000000000002</v>
      </c>
      <c r="E18" s="23" t="s">
        <v>25</v>
      </c>
      <c r="F18" s="24">
        <f>+C18</f>
        <v>123177328.83243249</v>
      </c>
      <c r="G18" s="24"/>
      <c r="I18" s="8">
        <v>12</v>
      </c>
      <c r="J18" s="25" t="s">
        <v>32</v>
      </c>
      <c r="K18" s="24">
        <f>(K8*K$10/0.79)</f>
        <v>151846101.95155773</v>
      </c>
      <c r="L18" s="22">
        <f>ROUND(K18/K$41,3)</f>
        <v>7.3150000000000004</v>
      </c>
      <c r="M18" s="23" t="s">
        <v>25</v>
      </c>
      <c r="N18" s="24">
        <f>+K18</f>
        <v>151846101.95155773</v>
      </c>
      <c r="O18" s="24"/>
      <c r="P18"/>
    </row>
    <row r="19" spans="1:16" x14ac:dyDescent="0.35">
      <c r="A19" s="8">
        <v>13</v>
      </c>
      <c r="B19" s="25" t="s">
        <v>33</v>
      </c>
      <c r="C19" s="26">
        <v>53697583.654823549</v>
      </c>
      <c r="D19" s="27">
        <f>ROUND(C19/C$41,3)</f>
        <v>2.6150000000000002</v>
      </c>
      <c r="E19" s="23" t="s">
        <v>28</v>
      </c>
      <c r="F19" s="24"/>
      <c r="G19" s="26">
        <f>+C19</f>
        <v>53697583.654823549</v>
      </c>
      <c r="I19" s="8">
        <v>13</v>
      </c>
      <c r="J19" s="25" t="s">
        <v>33</v>
      </c>
      <c r="K19" s="24">
        <v>0</v>
      </c>
      <c r="L19" s="22">
        <f>ROUND(K19/K$41,3)</f>
        <v>0</v>
      </c>
      <c r="M19" s="23" t="s">
        <v>28</v>
      </c>
      <c r="N19" s="24"/>
      <c r="O19" s="24">
        <f>+K19</f>
        <v>0</v>
      </c>
      <c r="P19"/>
    </row>
    <row r="20" spans="1:16" x14ac:dyDescent="0.35">
      <c r="A20" s="8">
        <v>14</v>
      </c>
      <c r="B20" s="25" t="s">
        <v>34</v>
      </c>
      <c r="C20" s="26">
        <v>1056961751.0186182</v>
      </c>
      <c r="D20" s="27">
        <f>ROUND(C20/C$41,3)</f>
        <v>51.465000000000003</v>
      </c>
      <c r="E20" s="23" t="s">
        <v>28</v>
      </c>
      <c r="F20" s="24"/>
      <c r="G20" s="26">
        <f>+C20</f>
        <v>1056961751.0186182</v>
      </c>
      <c r="I20" s="8">
        <v>14</v>
      </c>
      <c r="J20" s="25" t="s">
        <v>34</v>
      </c>
      <c r="K20" s="26">
        <v>850369723.93172705</v>
      </c>
      <c r="L20" s="27">
        <f>ROUND(K20/K$41,3)</f>
        <v>40.966999999999999</v>
      </c>
      <c r="M20" s="23" t="s">
        <v>28</v>
      </c>
      <c r="N20" s="24"/>
      <c r="O20" s="26">
        <f>+K20</f>
        <v>850369723.93172705</v>
      </c>
      <c r="P20"/>
    </row>
    <row r="21" spans="1:16" x14ac:dyDescent="0.35">
      <c r="A21" s="8" t="s">
        <v>35</v>
      </c>
      <c r="B21" s="25" t="s">
        <v>36</v>
      </c>
      <c r="C21" s="24">
        <v>16618234.449275365</v>
      </c>
      <c r="D21" s="22">
        <f>ROUND(C21/C$41,3)</f>
        <v>0.80900000000000005</v>
      </c>
      <c r="E21" s="23" t="s">
        <v>28</v>
      </c>
      <c r="F21" s="24"/>
      <c r="G21" s="26">
        <f>+C21</f>
        <v>16618234.449275365</v>
      </c>
      <c r="I21" s="8" t="s">
        <v>35</v>
      </c>
      <c r="J21" s="25" t="s">
        <v>36</v>
      </c>
      <c r="K21" s="24">
        <v>17082769.34</v>
      </c>
      <c r="L21" s="22">
        <f>ROUND(K21/K$41,3)</f>
        <v>0.82299999999999995</v>
      </c>
      <c r="M21" s="23" t="s">
        <v>28</v>
      </c>
      <c r="N21" s="24"/>
      <c r="O21" s="24">
        <f>+K21</f>
        <v>17082769.34</v>
      </c>
      <c r="P21"/>
    </row>
    <row r="22" spans="1:16" x14ac:dyDescent="0.35">
      <c r="A22" s="8">
        <v>15</v>
      </c>
      <c r="B22" s="25" t="s">
        <v>37</v>
      </c>
      <c r="C22" s="24">
        <v>19751769.41673927</v>
      </c>
      <c r="D22" s="22">
        <f>ROUND(C22/C$41,3)</f>
        <v>0.96199999999999997</v>
      </c>
      <c r="E22" s="23" t="s">
        <v>25</v>
      </c>
      <c r="F22" s="24">
        <f>+C22</f>
        <v>19751769.41673927</v>
      </c>
      <c r="G22" s="24"/>
      <c r="I22" s="8">
        <v>15</v>
      </c>
      <c r="J22" s="25" t="s">
        <v>37</v>
      </c>
      <c r="K22" s="24">
        <v>20714453.103091098</v>
      </c>
      <c r="L22" s="22">
        <f>ROUND(K22/K$41,3)</f>
        <v>0.998</v>
      </c>
      <c r="M22" s="23" t="s">
        <v>25</v>
      </c>
      <c r="N22" s="24">
        <f>+K22</f>
        <v>20714453.103091098</v>
      </c>
      <c r="O22" s="24"/>
      <c r="P22"/>
    </row>
    <row r="23" spans="1:16" x14ac:dyDescent="0.35">
      <c r="A23" s="8" t="s">
        <v>38</v>
      </c>
      <c r="B23" s="28" t="s">
        <v>39</v>
      </c>
      <c r="C23" s="24">
        <v>12407910.187644865</v>
      </c>
      <c r="D23" s="22">
        <f>ROUND(C23/C$41,3)</f>
        <v>0.60399999999999998</v>
      </c>
      <c r="E23" s="23" t="s">
        <v>25</v>
      </c>
      <c r="F23" s="24">
        <f>+C23</f>
        <v>12407910.187644865</v>
      </c>
      <c r="G23" s="24"/>
      <c r="I23" s="8" t="s">
        <v>38</v>
      </c>
      <c r="J23" s="28" t="s">
        <v>39</v>
      </c>
      <c r="K23" s="24">
        <v>12872066.247673385</v>
      </c>
      <c r="L23" s="22">
        <f>ROUND(K23/K$41,3)</f>
        <v>0.62</v>
      </c>
      <c r="M23" s="23" t="s">
        <v>25</v>
      </c>
      <c r="N23" s="24">
        <f>+K23</f>
        <v>12872066.247673385</v>
      </c>
      <c r="O23" s="24"/>
      <c r="P23"/>
    </row>
    <row r="24" spans="1:16" x14ac:dyDescent="0.35">
      <c r="A24" s="8" t="s">
        <v>40</v>
      </c>
      <c r="B24" s="28" t="s">
        <v>41</v>
      </c>
      <c r="C24" s="24">
        <v>5221602</v>
      </c>
      <c r="D24" s="22">
        <f>ROUND(C24/C$41,3)</f>
        <v>0.254</v>
      </c>
      <c r="E24" s="23" t="s">
        <v>25</v>
      </c>
      <c r="F24" s="24">
        <f>+C24</f>
        <v>5221602</v>
      </c>
      <c r="G24" s="24"/>
      <c r="I24" s="8" t="s">
        <v>40</v>
      </c>
      <c r="J24" s="28" t="s">
        <v>42</v>
      </c>
      <c r="K24" s="24">
        <v>5221602</v>
      </c>
      <c r="L24" s="22">
        <f>ROUND(K24/K$41,3)</f>
        <v>0.252</v>
      </c>
      <c r="M24" s="23" t="s">
        <v>25</v>
      </c>
      <c r="N24" s="24">
        <f>+K24</f>
        <v>5221602</v>
      </c>
      <c r="O24" s="24"/>
      <c r="P24"/>
    </row>
    <row r="25" spans="1:16" x14ac:dyDescent="0.35">
      <c r="A25" s="8" t="s">
        <v>43</v>
      </c>
      <c r="B25" s="28" t="s">
        <v>44</v>
      </c>
      <c r="C25" s="29" t="s">
        <v>45</v>
      </c>
      <c r="D25" s="29" t="s">
        <v>45</v>
      </c>
      <c r="E25" s="23" t="s">
        <v>28</v>
      </c>
      <c r="F25" s="24"/>
      <c r="G25" s="29"/>
      <c r="I25" s="8" t="s">
        <v>43</v>
      </c>
      <c r="J25" s="28" t="s">
        <v>44</v>
      </c>
      <c r="K25" s="29" t="s">
        <v>45</v>
      </c>
      <c r="L25" s="29" t="s">
        <v>45</v>
      </c>
      <c r="M25" s="23" t="s">
        <v>28</v>
      </c>
      <c r="N25" s="24"/>
      <c r="O25" s="29"/>
      <c r="P25"/>
    </row>
    <row r="26" spans="1:16" x14ac:dyDescent="0.35">
      <c r="A26" s="8" t="s">
        <v>46</v>
      </c>
      <c r="B26" s="28" t="s">
        <v>47</v>
      </c>
      <c r="C26" s="24">
        <v>2756202.3308025673</v>
      </c>
      <c r="D26" s="22">
        <f>ROUND(C26/C$41,3)</f>
        <v>0.13400000000000001</v>
      </c>
      <c r="E26" s="23" t="s">
        <v>25</v>
      </c>
      <c r="F26" s="24">
        <f>+C26</f>
        <v>2756202.3308025673</v>
      </c>
      <c r="G26" s="24"/>
      <c r="I26" s="8" t="s">
        <v>46</v>
      </c>
      <c r="J26" s="28" t="s">
        <v>47</v>
      </c>
      <c r="K26" s="24">
        <v>2861756.4166225726</v>
      </c>
      <c r="L26" s="22">
        <f>ROUND(K26/K$41,3)</f>
        <v>0.13800000000000001</v>
      </c>
      <c r="M26" s="23" t="s">
        <v>25</v>
      </c>
      <c r="N26" s="24">
        <f>+K26</f>
        <v>2861756.4166225726</v>
      </c>
      <c r="O26" s="24"/>
      <c r="P26"/>
    </row>
    <row r="27" spans="1:16" x14ac:dyDescent="0.35">
      <c r="A27" s="8" t="s">
        <v>48</v>
      </c>
      <c r="B27" s="28" t="s">
        <v>49</v>
      </c>
      <c r="C27" s="24">
        <v>439744.27648</v>
      </c>
      <c r="D27" s="22">
        <f>ROUND(C27/C$41,3)</f>
        <v>2.1000000000000001E-2</v>
      </c>
      <c r="E27" s="23" t="s">
        <v>28</v>
      </c>
      <c r="F27" s="24"/>
      <c r="G27" s="24">
        <f>+C27</f>
        <v>439744.27648</v>
      </c>
      <c r="I27" s="8" t="s">
        <v>48</v>
      </c>
      <c r="J27" s="28" t="s">
        <v>49</v>
      </c>
      <c r="K27" s="24">
        <v>450298.13911552</v>
      </c>
      <c r="L27" s="22">
        <f>ROUND(K27/K$41,3)</f>
        <v>2.1999999999999999E-2</v>
      </c>
      <c r="M27" s="23" t="s">
        <v>28</v>
      </c>
      <c r="N27" s="24"/>
      <c r="O27" s="24">
        <f>+K27</f>
        <v>450298.13911552</v>
      </c>
      <c r="P27" s="30"/>
    </row>
    <row r="28" spans="1:16" x14ac:dyDescent="0.35">
      <c r="A28" s="8">
        <v>16</v>
      </c>
      <c r="B28" s="25" t="s">
        <v>50</v>
      </c>
      <c r="C28" s="26">
        <v>468952601.19439179</v>
      </c>
      <c r="D28" s="27">
        <f>ROUND(C28/C$41,3)</f>
        <v>22.834</v>
      </c>
      <c r="E28" s="23" t="s">
        <v>28</v>
      </c>
      <c r="F28" s="24"/>
      <c r="G28" s="26">
        <f>+C28</f>
        <v>468952601.19439179</v>
      </c>
      <c r="I28" s="8">
        <v>16</v>
      </c>
      <c r="J28" s="25" t="s">
        <v>50</v>
      </c>
      <c r="K28" s="26">
        <v>546075059.65786648</v>
      </c>
      <c r="L28" s="27">
        <f>ROUND(K28/K$41,3)</f>
        <v>26.308</v>
      </c>
      <c r="M28" s="23" t="s">
        <v>28</v>
      </c>
      <c r="N28" s="24"/>
      <c r="O28" s="26">
        <f>+K28</f>
        <v>546075059.65786648</v>
      </c>
      <c r="P28" s="30"/>
    </row>
    <row r="29" spans="1:16" x14ac:dyDescent="0.35">
      <c r="A29" s="8">
        <v>17</v>
      </c>
      <c r="B29" s="25" t="s">
        <v>51</v>
      </c>
      <c r="C29" s="26">
        <v>178866167.32235354</v>
      </c>
      <c r="D29" s="27">
        <f>ROUND(C29/C$41,3)</f>
        <v>8.7089999999999996</v>
      </c>
      <c r="E29" s="23" t="s">
        <v>28</v>
      </c>
      <c r="F29" s="24"/>
      <c r="G29" s="26">
        <f>+C29</f>
        <v>178866167.32235354</v>
      </c>
      <c r="I29" s="8">
        <v>17</v>
      </c>
      <c r="J29" s="25" t="s">
        <v>51</v>
      </c>
      <c r="K29" s="26">
        <v>183209986.93481645</v>
      </c>
      <c r="L29" s="27">
        <f>ROUND(K29/K$41,3)</f>
        <v>8.8260000000000005</v>
      </c>
      <c r="M29" s="23" t="s">
        <v>28</v>
      </c>
      <c r="N29" s="24"/>
      <c r="O29" s="26">
        <f>+K29</f>
        <v>183209986.93481645</v>
      </c>
      <c r="P29" s="30"/>
    </row>
    <row r="30" spans="1:16" x14ac:dyDescent="0.35">
      <c r="A30" s="8">
        <v>18</v>
      </c>
      <c r="B30" s="25" t="s">
        <v>52</v>
      </c>
      <c r="C30" s="24">
        <v>-7026150.775141296</v>
      </c>
      <c r="D30" s="22">
        <f>ROUND(C30/C$41,3)</f>
        <v>-0.34200000000000003</v>
      </c>
      <c r="E30" s="23" t="s">
        <v>25</v>
      </c>
      <c r="F30" s="24">
        <f>+C30</f>
        <v>-7026150.775141296</v>
      </c>
      <c r="G30" s="24"/>
      <c r="I30" s="8">
        <v>18</v>
      </c>
      <c r="J30" s="25" t="s">
        <v>52</v>
      </c>
      <c r="K30" s="24">
        <v>-7271660.1227595787</v>
      </c>
      <c r="L30" s="22">
        <f>ROUND(K30/K$41,3)</f>
        <v>-0.35</v>
      </c>
      <c r="M30" s="23" t="s">
        <v>25</v>
      </c>
      <c r="N30" s="24">
        <f>+K30</f>
        <v>-7271660.1227595787</v>
      </c>
      <c r="O30" s="24"/>
      <c r="P30" s="30"/>
    </row>
    <row r="31" spans="1:16" x14ac:dyDescent="0.35">
      <c r="A31" s="8">
        <v>19</v>
      </c>
      <c r="B31" s="25" t="s">
        <v>53</v>
      </c>
      <c r="C31" s="26">
        <v>113560880.2750183</v>
      </c>
      <c r="D31" s="27">
        <f>ROUND(C31/C$41,3)</f>
        <v>5.5289999999999999</v>
      </c>
      <c r="E31" s="23" t="s">
        <v>25</v>
      </c>
      <c r="F31" s="26">
        <f>+C31</f>
        <v>113560880.2750183</v>
      </c>
      <c r="G31" s="24"/>
      <c r="I31" s="8">
        <v>19</v>
      </c>
      <c r="J31" s="25" t="s">
        <v>53</v>
      </c>
      <c r="K31" s="26">
        <v>123362347.73966144</v>
      </c>
      <c r="L31" s="27">
        <f>ROUND(K31/K$41,3)</f>
        <v>5.9429999999999996</v>
      </c>
      <c r="M31" s="23" t="s">
        <v>25</v>
      </c>
      <c r="N31" s="26">
        <f>+K31</f>
        <v>123362347.73966144</v>
      </c>
      <c r="O31" s="24"/>
      <c r="P31" s="30"/>
    </row>
    <row r="32" spans="1:16" x14ac:dyDescent="0.35">
      <c r="A32" s="8">
        <v>20</v>
      </c>
      <c r="B32" s="25" t="s">
        <v>54</v>
      </c>
      <c r="C32" s="26">
        <v>-516269299.46756464</v>
      </c>
      <c r="D32" s="27">
        <f>ROUND(C32/C$41,3)</f>
        <v>-25.138000000000002</v>
      </c>
      <c r="E32" s="23" t="s">
        <v>28</v>
      </c>
      <c r="F32" s="24"/>
      <c r="G32" s="26">
        <f>+C32</f>
        <v>-516269299.46756464</v>
      </c>
      <c r="I32" s="8">
        <v>20</v>
      </c>
      <c r="J32" s="25" t="s">
        <v>54</v>
      </c>
      <c r="K32" s="26">
        <v>-320035436.08246869</v>
      </c>
      <c r="L32" s="27">
        <f>ROUND(K32/K$41,3)</f>
        <v>-15.417999999999999</v>
      </c>
      <c r="M32" s="23" t="s">
        <v>28</v>
      </c>
      <c r="N32" s="24"/>
      <c r="O32" s="24">
        <f>+K32</f>
        <v>-320035436.08246869</v>
      </c>
      <c r="P32" s="30"/>
    </row>
    <row r="33" spans="1:16" x14ac:dyDescent="0.35">
      <c r="A33" s="8">
        <v>21</v>
      </c>
      <c r="B33" s="31" t="s">
        <v>55</v>
      </c>
      <c r="C33" s="26">
        <v>-116234415.34780207</v>
      </c>
      <c r="D33" s="27">
        <f>ROUND(C33/C$41,3)</f>
        <v>-5.66</v>
      </c>
      <c r="E33" s="23" t="s">
        <v>28</v>
      </c>
      <c r="F33" s="24"/>
      <c r="G33" s="26">
        <f>+C33</f>
        <v>-116234415.34780207</v>
      </c>
      <c r="I33" s="8">
        <v>21</v>
      </c>
      <c r="J33" s="31" t="s">
        <v>55</v>
      </c>
      <c r="K33" s="26">
        <v>-108411527.74784189</v>
      </c>
      <c r="L33" s="27">
        <f>ROUND(K33/K$41,3)</f>
        <v>-5.2229999999999999</v>
      </c>
      <c r="M33" s="23" t="s">
        <v>28</v>
      </c>
      <c r="N33" s="24"/>
      <c r="O33" s="24">
        <f>+K33</f>
        <v>-108411527.74784189</v>
      </c>
      <c r="P33" s="30"/>
    </row>
    <row r="34" spans="1:16" x14ac:dyDescent="0.35">
      <c r="A34" s="8">
        <v>22</v>
      </c>
      <c r="B34" s="25" t="s">
        <v>56</v>
      </c>
      <c r="C34" s="24">
        <v>802102.21480808011</v>
      </c>
      <c r="D34" s="22">
        <f>ROUND(C34/C$41,3)</f>
        <v>3.9E-2</v>
      </c>
      <c r="E34" s="23" t="s">
        <v>25</v>
      </c>
      <c r="F34" s="24">
        <f>+C34</f>
        <v>802102.21480808011</v>
      </c>
      <c r="G34" s="24"/>
      <c r="I34" s="8">
        <v>22</v>
      </c>
      <c r="J34" s="25" t="s">
        <v>56</v>
      </c>
      <c r="K34" s="24">
        <v>808855.6905042415</v>
      </c>
      <c r="L34" s="22">
        <f>ROUND(K34/K$41,3)</f>
        <v>3.9E-2</v>
      </c>
      <c r="M34" s="23" t="s">
        <v>25</v>
      </c>
      <c r="N34" s="24">
        <f>+K34</f>
        <v>808855.6905042415</v>
      </c>
      <c r="O34" s="24"/>
      <c r="P34" s="30"/>
    </row>
    <row r="35" spans="1:16" x14ac:dyDescent="0.35">
      <c r="A35" s="8">
        <v>23</v>
      </c>
      <c r="B35" s="32" t="s">
        <v>57</v>
      </c>
      <c r="C35" s="24">
        <v>147487493.49768963</v>
      </c>
      <c r="D35" s="22">
        <f>ROUND(C35/C$41,3)</f>
        <v>7.181</v>
      </c>
      <c r="E35" s="23" t="s">
        <v>25</v>
      </c>
      <c r="F35" s="24">
        <f>+C35</f>
        <v>147487493.49768963</v>
      </c>
      <c r="G35" s="24"/>
      <c r="I35" s="8">
        <v>23</v>
      </c>
      <c r="J35" s="32" t="s">
        <v>57</v>
      </c>
      <c r="K35" s="24">
        <v>177283878.27162561</v>
      </c>
      <c r="L35" s="22">
        <f>ROUND(K35/K$41,3)</f>
        <v>8.5410000000000004</v>
      </c>
      <c r="M35" s="23" t="s">
        <v>25</v>
      </c>
      <c r="N35" s="24">
        <f>+K35</f>
        <v>177283878.27162561</v>
      </c>
      <c r="O35" s="24"/>
      <c r="P35" s="30"/>
    </row>
    <row r="36" spans="1:16" x14ac:dyDescent="0.35">
      <c r="A36" s="8">
        <v>24</v>
      </c>
      <c r="B36" s="32" t="s">
        <v>58</v>
      </c>
      <c r="C36" s="24">
        <v>3361570.6731019998</v>
      </c>
      <c r="D36" s="22">
        <f>ROUND(C36/C$41,3)</f>
        <v>0.16400000000000001</v>
      </c>
      <c r="E36" s="23" t="s">
        <v>25</v>
      </c>
      <c r="F36" s="24">
        <f>+C36</f>
        <v>3361570.6731019998</v>
      </c>
      <c r="G36" s="24"/>
      <c r="I36" s="8">
        <v>24</v>
      </c>
      <c r="J36" s="32" t="s">
        <v>58</v>
      </c>
      <c r="K36" s="24">
        <v>3361570.6731019998</v>
      </c>
      <c r="L36" s="22">
        <f>ROUND(K36/K$41,3)</f>
        <v>0.16200000000000001</v>
      </c>
      <c r="M36" s="23" t="s">
        <v>25</v>
      </c>
      <c r="N36" s="24">
        <f>+K36</f>
        <v>3361570.6731019998</v>
      </c>
      <c r="O36" s="24"/>
      <c r="P36" s="30"/>
    </row>
    <row r="37" spans="1:16" x14ac:dyDescent="0.35">
      <c r="A37" s="8">
        <v>25</v>
      </c>
      <c r="B37" s="32" t="s">
        <v>59</v>
      </c>
      <c r="C37" s="24">
        <v>1674028.115022307</v>
      </c>
      <c r="D37" s="22">
        <f>ROUND(C37/C$41,3)</f>
        <v>8.2000000000000003E-2</v>
      </c>
      <c r="E37" s="23" t="s">
        <v>25</v>
      </c>
      <c r="F37" s="24">
        <f>+C37</f>
        <v>1674028.115022307</v>
      </c>
      <c r="G37" s="24"/>
      <c r="I37" s="8">
        <v>25</v>
      </c>
      <c r="J37" s="32" t="s">
        <v>59</v>
      </c>
      <c r="K37" s="24">
        <v>1119004.74</v>
      </c>
      <c r="L37" s="22">
        <f>ROUND(K37/K$41,3)</f>
        <v>5.3999999999999999E-2</v>
      </c>
      <c r="M37" s="23" t="s">
        <v>25</v>
      </c>
      <c r="N37" s="24">
        <f>+K37</f>
        <v>1119004.74</v>
      </c>
      <c r="O37" s="24"/>
      <c r="P37" s="30"/>
    </row>
    <row r="38" spans="1:16" ht="15" thickBot="1" x14ac:dyDescent="0.4">
      <c r="A38" s="8">
        <v>27</v>
      </c>
      <c r="B38" s="33" t="s">
        <v>60</v>
      </c>
      <c r="C38" s="34">
        <f>SUM(C14:C37)</f>
        <v>1585304582.8604727</v>
      </c>
      <c r="D38" s="35">
        <f>SUM(D14:D37)</f>
        <v>77.188999999999993</v>
      </c>
      <c r="E38" s="36"/>
      <c r="F38" s="37">
        <f>SUM(F14:F37)</f>
        <v>437768450.20542812</v>
      </c>
      <c r="G38" s="37">
        <f>SUM(G14:G37)</f>
        <v>1147536132.6550443</v>
      </c>
      <c r="H38" s="38"/>
      <c r="I38" s="8">
        <v>27</v>
      </c>
      <c r="J38" s="33" t="s">
        <v>60</v>
      </c>
      <c r="K38" s="34">
        <f>SUM(K14:K37)</f>
        <v>1676073560.8958187</v>
      </c>
      <c r="L38" s="39">
        <f>SUM(L14:L37)</f>
        <v>80.747000000000014</v>
      </c>
      <c r="M38" s="36"/>
      <c r="N38" s="37">
        <f>SUM(N14:N37)</f>
        <v>505967773.45260787</v>
      </c>
      <c r="O38" s="37">
        <f>SUM(O14:O37)</f>
        <v>1170105787.4432108</v>
      </c>
      <c r="P38" s="38"/>
    </row>
    <row r="39" spans="1:16" x14ac:dyDescent="0.35">
      <c r="A39" s="8">
        <v>28</v>
      </c>
      <c r="B39" s="25" t="s">
        <v>61</v>
      </c>
      <c r="C39" s="40">
        <v>0.95002900000000001</v>
      </c>
      <c r="D39" s="41"/>
      <c r="E39" s="42"/>
      <c r="F39" s="43">
        <f>+C39</f>
        <v>0.95002900000000001</v>
      </c>
      <c r="G39" s="43">
        <f>+C39</f>
        <v>0.95002900000000001</v>
      </c>
      <c r="I39" s="8">
        <v>28</v>
      </c>
      <c r="J39" s="25" t="s">
        <v>61</v>
      </c>
      <c r="K39" s="40">
        <f>+C39</f>
        <v>0.95002900000000001</v>
      </c>
      <c r="L39" s="41"/>
      <c r="M39" s="42"/>
      <c r="N39" s="43">
        <f>+K39</f>
        <v>0.95002900000000001</v>
      </c>
      <c r="O39" s="43">
        <f>+K39</f>
        <v>0.95002900000000001</v>
      </c>
    </row>
    <row r="40" spans="1:16" x14ac:dyDescent="0.35">
      <c r="A40" s="8">
        <v>29</v>
      </c>
      <c r="B40" s="25" t="s">
        <v>62</v>
      </c>
      <c r="C40" s="44">
        <f>+C38/C39</f>
        <v>1668690727.1888254</v>
      </c>
      <c r="D40" s="41"/>
      <c r="E40" s="24"/>
      <c r="F40" s="44">
        <f>+F38/F39</f>
        <v>460794828.58463073</v>
      </c>
      <c r="G40" s="44">
        <f>+G38/G39</f>
        <v>1207895898.6041944</v>
      </c>
      <c r="H40" s="38"/>
      <c r="I40" s="8">
        <v>29</v>
      </c>
      <c r="J40" s="25" t="s">
        <v>62</v>
      </c>
      <c r="K40" s="44">
        <f>+K38/K39</f>
        <v>1764234103.2703409</v>
      </c>
      <c r="L40" s="41"/>
      <c r="M40" s="24"/>
      <c r="N40" s="44">
        <f>+N38/N39</f>
        <v>532581398.51794827</v>
      </c>
      <c r="O40" s="44">
        <f>+O38/O39</f>
        <v>1231652704.7523925</v>
      </c>
      <c r="P40" s="38"/>
    </row>
    <row r="41" spans="1:16" x14ac:dyDescent="0.35">
      <c r="A41" s="8">
        <v>30</v>
      </c>
      <c r="B41" s="25" t="s">
        <v>63</v>
      </c>
      <c r="C41" s="24">
        <v>20537346.665786404</v>
      </c>
      <c r="D41" s="24"/>
      <c r="E41" s="45"/>
      <c r="F41" s="46"/>
      <c r="G41" s="47"/>
      <c r="I41" s="8">
        <v>30</v>
      </c>
      <c r="J41" s="25" t="s">
        <v>63</v>
      </c>
      <c r="K41" s="24">
        <v>20757312.610935669</v>
      </c>
      <c r="L41" s="24"/>
      <c r="M41" s="45"/>
      <c r="N41" s="46"/>
      <c r="O41" s="47"/>
    </row>
    <row r="42" spans="1:16" x14ac:dyDescent="0.35">
      <c r="A42" s="8">
        <v>31</v>
      </c>
      <c r="B42" s="48"/>
      <c r="C42" s="49" t="s">
        <v>64</v>
      </c>
      <c r="D42" s="50"/>
      <c r="E42" s="51"/>
      <c r="F42"/>
      <c r="G42"/>
      <c r="I42" s="8">
        <v>31</v>
      </c>
      <c r="J42" s="48"/>
      <c r="K42" s="49" t="s">
        <v>64</v>
      </c>
      <c r="L42" s="50"/>
      <c r="M42" s="52"/>
      <c r="N42"/>
      <c r="O42" s="53"/>
    </row>
    <row r="43" spans="1:16" x14ac:dyDescent="0.35">
      <c r="A43" s="8">
        <v>32</v>
      </c>
      <c r="B43" s="48"/>
      <c r="C43" s="54" t="s">
        <v>65</v>
      </c>
      <c r="D43" s="55" t="s">
        <v>66</v>
      </c>
      <c r="E43" s="56"/>
      <c r="F43"/>
      <c r="G43"/>
      <c r="I43" s="8">
        <v>32</v>
      </c>
      <c r="J43" s="48"/>
      <c r="K43" s="54" t="s">
        <v>65</v>
      </c>
      <c r="L43" s="55" t="s">
        <v>66</v>
      </c>
      <c r="M43" s="56"/>
      <c r="N43"/>
      <c r="O43"/>
    </row>
    <row r="44" spans="1:16" x14ac:dyDescent="0.35">
      <c r="A44" s="8">
        <v>33</v>
      </c>
      <c r="B44" s="48"/>
      <c r="C44" s="57" t="s">
        <v>67</v>
      </c>
      <c r="D44" s="58" t="s">
        <v>67</v>
      </c>
      <c r="E44" s="56"/>
      <c r="F44"/>
      <c r="G44"/>
      <c r="I44" s="8">
        <v>33</v>
      </c>
      <c r="J44" s="48"/>
      <c r="K44" s="57" t="s">
        <v>67</v>
      </c>
      <c r="L44" s="58" t="s">
        <v>67</v>
      </c>
      <c r="M44" s="56"/>
      <c r="N44"/>
      <c r="O44"/>
    </row>
    <row r="45" spans="1:16" x14ac:dyDescent="0.35">
      <c r="A45" s="8">
        <v>34</v>
      </c>
      <c r="B45" s="48"/>
      <c r="C45" s="59" t="s">
        <v>68</v>
      </c>
      <c r="D45" s="60"/>
      <c r="E45" s="56"/>
      <c r="F45"/>
      <c r="G45"/>
      <c r="I45" s="8">
        <v>34</v>
      </c>
      <c r="J45" s="48"/>
      <c r="K45" s="59" t="s">
        <v>68</v>
      </c>
      <c r="L45" s="60"/>
      <c r="M45" s="56"/>
      <c r="N45"/>
      <c r="O45"/>
    </row>
    <row r="46" spans="1:16" x14ac:dyDescent="0.35">
      <c r="A46" s="8">
        <v>35</v>
      </c>
      <c r="B46" s="25" t="s">
        <v>69</v>
      </c>
      <c r="C46" s="61">
        <f>D38</f>
        <v>77.188999999999993</v>
      </c>
      <c r="D46" s="62">
        <f>C46/C$39</f>
        <v>81.249098711723533</v>
      </c>
      <c r="E46" s="56"/>
      <c r="F46"/>
      <c r="G46"/>
      <c r="I46" s="8">
        <v>35</v>
      </c>
      <c r="J46" s="25" t="s">
        <v>69</v>
      </c>
      <c r="K46" s="61">
        <f>L38</f>
        <v>80.747000000000014</v>
      </c>
      <c r="L46" s="62">
        <f>K46/K$39</f>
        <v>84.994247544022357</v>
      </c>
      <c r="M46" s="56"/>
      <c r="N46"/>
      <c r="O46"/>
    </row>
    <row r="47" spans="1:16" x14ac:dyDescent="0.35">
      <c r="A47" s="8">
        <v>36</v>
      </c>
      <c r="B47" s="25" t="s">
        <v>70</v>
      </c>
      <c r="C47" s="61">
        <f>ROUND(SUM(D14,D17:D18,D22:D24,D26,D30:D31,D34:D37),3)</f>
        <v>21.315000000000001</v>
      </c>
      <c r="D47" s="62">
        <f>ROUND(C47/C$39,3)</f>
        <v>22.436</v>
      </c>
      <c r="E47" s="56"/>
      <c r="F47"/>
      <c r="G47"/>
      <c r="I47" s="8">
        <v>36</v>
      </c>
      <c r="J47" s="25" t="s">
        <v>70</v>
      </c>
      <c r="K47" s="61">
        <f>ROUND(SUM(L14,L17:L18,L22:L24,L26,L30:L31,L34:L37),3)</f>
        <v>24.376000000000001</v>
      </c>
      <c r="L47" s="62">
        <f>ROUND(K47/K$39,3)</f>
        <v>25.658000000000001</v>
      </c>
      <c r="M47" s="56"/>
      <c r="N47"/>
      <c r="O47"/>
    </row>
    <row r="48" spans="1:16" x14ac:dyDescent="0.35">
      <c r="A48" s="8">
        <v>37</v>
      </c>
      <c r="B48" s="25" t="s">
        <v>71</v>
      </c>
      <c r="C48" s="63">
        <f>ROUND(SUM(D15,D16,D19:D21,D25,D27:D29,D32:D33),3)</f>
        <v>55.874000000000002</v>
      </c>
      <c r="D48" s="64">
        <f>ROUND(C48/C$39,3)</f>
        <v>58.813000000000002</v>
      </c>
      <c r="E48" s="65"/>
      <c r="F48" s="53"/>
      <c r="G48" s="53"/>
      <c r="I48" s="8">
        <v>37</v>
      </c>
      <c r="J48" s="25" t="s">
        <v>71</v>
      </c>
      <c r="K48" s="63">
        <f>ROUND(SUM(L15,L16,L19:L21,L25,L27:L29,L32:L33),3)</f>
        <v>56.371000000000002</v>
      </c>
      <c r="L48" s="64">
        <f>ROUND(K48/K$39,3)</f>
        <v>59.335999999999999</v>
      </c>
      <c r="M48" s="65"/>
      <c r="N48"/>
      <c r="O48"/>
    </row>
    <row r="49" spans="1:16" x14ac:dyDescent="0.35">
      <c r="A49" s="8">
        <v>38</v>
      </c>
      <c r="B49" s="25" t="s">
        <v>69</v>
      </c>
      <c r="C49" s="61">
        <f>SUM(C47:C48)</f>
        <v>77.189000000000007</v>
      </c>
      <c r="D49" s="62">
        <f>SUM(D47:D48)</f>
        <v>81.248999999999995</v>
      </c>
      <c r="E49" s="65"/>
      <c r="F49"/>
      <c r="G49"/>
      <c r="I49" s="8">
        <v>38</v>
      </c>
      <c r="J49" s="25" t="s">
        <v>69</v>
      </c>
      <c r="K49" s="61">
        <f>SUM(K47:K48)</f>
        <v>80.747</v>
      </c>
      <c r="L49" s="62">
        <f>SUM(L47:L48)</f>
        <v>84.994</v>
      </c>
      <c r="M49" s="65"/>
      <c r="N49"/>
      <c r="O49"/>
    </row>
    <row r="50" spans="1:16" x14ac:dyDescent="0.35">
      <c r="A50" s="8">
        <v>39</v>
      </c>
      <c r="B50" s="9"/>
      <c r="C50" s="66">
        <f>+C49-C46</f>
        <v>0</v>
      </c>
      <c r="D50" s="67">
        <f>+D49-D46</f>
        <v>-9.8711723538258411E-5</v>
      </c>
      <c r="E50" s="68" t="s">
        <v>72</v>
      </c>
      <c r="F50"/>
      <c r="G50"/>
      <c r="I50" s="6"/>
      <c r="J50" s="9"/>
      <c r="K50" s="66">
        <f>+K49-K46</f>
        <v>0</v>
      </c>
      <c r="L50" s="67">
        <f>+L49-L46</f>
        <v>-2.4754402235771522E-4</v>
      </c>
      <c r="M50" s="68" t="s">
        <v>72</v>
      </c>
      <c r="N50"/>
      <c r="O50"/>
    </row>
    <row r="51" spans="1:16" x14ac:dyDescent="0.35">
      <c r="A51" s="6"/>
      <c r="B51" s="69"/>
      <c r="E51" s="70"/>
      <c r="F51" s="70"/>
      <c r="G51" s="70"/>
      <c r="I51" s="6"/>
      <c r="J51" s="69"/>
      <c r="L51" s="71"/>
      <c r="M51" s="70"/>
      <c r="N51" s="70"/>
      <c r="O51" s="70"/>
    </row>
    <row r="52" spans="1:16" x14ac:dyDescent="0.35">
      <c r="A52" s="72" t="s">
        <v>73</v>
      </c>
      <c r="B52"/>
      <c r="C52"/>
      <c r="D52"/>
      <c r="E52"/>
      <c r="F52"/>
      <c r="G52"/>
      <c r="H52"/>
      <c r="I52" s="72" t="s">
        <v>73</v>
      </c>
      <c r="J52"/>
      <c r="K52"/>
      <c r="L52"/>
      <c r="M52"/>
      <c r="N52"/>
      <c r="O52"/>
      <c r="P52"/>
    </row>
    <row r="92" spans="1:16" x14ac:dyDescent="0.35">
      <c r="A92" s="6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4" spans="1:16" x14ac:dyDescent="0.35">
      <c r="A94" s="6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 s="6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 s="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 s="6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 s="6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 s="6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6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 s="6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6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6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 s="6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 s="6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 s="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 s="6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 s="6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 s="6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 s="6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 s="6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 s="6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 s="6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 s="6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 s="6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 s="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 s="6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 s="6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 s="6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 s="6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 s="6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 s="6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 s="6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2:16" x14ac:dyDescent="0.3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2:16" x14ac:dyDescent="0.3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2:16" x14ac:dyDescent="0.3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2:16" x14ac:dyDescent="0.3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2:16" x14ac:dyDescent="0.3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2:16" x14ac:dyDescent="0.3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2:16" x14ac:dyDescent="0.35">
      <c r="B135" s="73"/>
      <c r="C135" s="73"/>
    </row>
    <row r="136" spans="2:16" x14ac:dyDescent="0.35">
      <c r="B136" s="73"/>
      <c r="C136" s="73"/>
    </row>
    <row r="137" spans="2:16" x14ac:dyDescent="0.35">
      <c r="B137" s="73"/>
      <c r="C137" s="73"/>
    </row>
    <row r="138" spans="2:16" x14ac:dyDescent="0.35">
      <c r="B138" s="73"/>
      <c r="C138" s="73"/>
    </row>
    <row r="139" spans="2:16" x14ac:dyDescent="0.35">
      <c r="B139" s="73"/>
      <c r="C139" s="73"/>
    </row>
    <row r="140" spans="2:16" x14ac:dyDescent="0.35">
      <c r="B140" s="73"/>
      <c r="C140" s="73"/>
    </row>
    <row r="141" spans="2:16" x14ac:dyDescent="0.35">
      <c r="B141" s="73"/>
      <c r="C141" s="73"/>
    </row>
    <row r="142" spans="2:16" x14ac:dyDescent="0.35">
      <c r="B142" s="73"/>
      <c r="C142" s="73"/>
    </row>
    <row r="143" spans="2:16" x14ac:dyDescent="0.35">
      <c r="B143" s="73"/>
      <c r="C143" s="73"/>
    </row>
    <row r="144" spans="2:16" x14ac:dyDescent="0.35">
      <c r="B144" s="73"/>
      <c r="C144" s="73"/>
    </row>
    <row r="145" spans="2:3" x14ac:dyDescent="0.35">
      <c r="B145" s="73"/>
      <c r="C145" s="73"/>
    </row>
    <row r="146" spans="2:3" x14ac:dyDescent="0.35">
      <c r="B146" s="73"/>
      <c r="C146" s="73"/>
    </row>
    <row r="147" spans="2:3" x14ac:dyDescent="0.35">
      <c r="B147" s="73"/>
      <c r="C147" s="73"/>
    </row>
    <row r="148" spans="2:3" x14ac:dyDescent="0.35">
      <c r="B148" s="73"/>
      <c r="C148" s="73"/>
    </row>
    <row r="149" spans="2:3" x14ac:dyDescent="0.35">
      <c r="B149" s="73"/>
      <c r="C149" s="73"/>
    </row>
    <row r="150" spans="2:3" x14ac:dyDescent="0.35">
      <c r="B150" s="73"/>
      <c r="C150" s="73"/>
    </row>
    <row r="151" spans="2:3" x14ac:dyDescent="0.35">
      <c r="B151" s="73"/>
      <c r="C151" s="73"/>
    </row>
    <row r="152" spans="2:3" x14ac:dyDescent="0.35">
      <c r="B152" s="73"/>
      <c r="C152" s="73"/>
    </row>
  </sheetData>
  <pageMargins left="0.7" right="0.7" top="0.75" bottom="0.75" header="0.3" footer="0.3"/>
  <pageSetup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01B404-D517-46A7-B8E1-81D6B7C1F44C}"/>
</file>

<file path=customXml/itemProps2.xml><?xml version="1.0" encoding="utf-8"?>
<ds:datastoreItem xmlns:ds="http://schemas.openxmlformats.org/officeDocument/2006/customXml" ds:itemID="{5CAF2CB2-0E00-453B-A43F-9C8618EE0C56}"/>
</file>

<file path=customXml/itemProps3.xml><?xml version="1.0" encoding="utf-8"?>
<ds:datastoreItem xmlns:ds="http://schemas.openxmlformats.org/officeDocument/2006/customXml" ds:itemID="{642C3EDB-981D-43A6-B295-EA67B9E090A6}"/>
</file>

<file path=customXml/itemProps4.xml><?xml version="1.0" encoding="utf-8"?>
<ds:datastoreItem xmlns:ds="http://schemas.openxmlformats.org/officeDocument/2006/customXml" ds:itemID="{779E7DB8-4AB5-4599-8259-0E449D3F0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SEF-38 pg.1 and 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2024-09-12T19:31:16Z</cp:lastPrinted>
  <dcterms:created xsi:type="dcterms:W3CDTF">2024-09-12T19:24:43Z</dcterms:created>
  <dcterms:modified xsi:type="dcterms:W3CDTF">2024-09-12T19:35:28Z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