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76567de1-c6fd-413b-80fb-b85fecedf2d4\SEF Excel Exh\"/>
    </mc:Choice>
  </mc:AlternateContent>
  <xr:revisionPtr revIDLastSave="0" documentId="13_ncr:1_{73D8C1C0-A977-477D-9419-7247F6656719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Common Adj" sheetId="1" r:id="rId1"/>
    <sheet name="Gas Adj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9" i="2" l="1"/>
  <c r="AG48" i="2"/>
  <c r="AG47" i="2"/>
  <c r="AG46" i="2"/>
  <c r="AG45" i="2"/>
  <c r="AG44" i="2"/>
  <c r="A44" i="2"/>
  <c r="AG43" i="2"/>
  <c r="A43" i="2"/>
  <c r="AG42" i="2"/>
  <c r="K42" i="2"/>
  <c r="A42" i="2"/>
  <c r="AL41" i="2"/>
  <c r="AN41" i="2" s="1"/>
  <c r="AP41" i="2" s="1"/>
  <c r="AR41" i="2" s="1"/>
  <c r="AT41" i="2" s="1"/>
  <c r="AV41" i="2" s="1"/>
  <c r="AG41" i="2"/>
  <c r="K41" i="2"/>
  <c r="A41" i="2"/>
  <c r="AO42" i="2"/>
  <c r="AO44" i="2" s="1"/>
  <c r="AL40" i="2"/>
  <c r="AN40" i="2" s="1"/>
  <c r="AP40" i="2" s="1"/>
  <c r="AR40" i="2" s="1"/>
  <c r="AT40" i="2" s="1"/>
  <c r="AV40" i="2" s="1"/>
  <c r="AG40" i="2"/>
  <c r="AC40" i="2"/>
  <c r="U40" i="2"/>
  <c r="T40" i="2"/>
  <c r="Q40" i="2"/>
  <c r="A40" i="2"/>
  <c r="AU42" i="2"/>
  <c r="AU44" i="2" s="1"/>
  <c r="AS42" i="2"/>
  <c r="AS44" i="2" s="1"/>
  <c r="AQ42" i="2"/>
  <c r="AQ44" i="2" s="1"/>
  <c r="AM42" i="2"/>
  <c r="AM44" i="2" s="1"/>
  <c r="AK42" i="2"/>
  <c r="AK44" i="2" s="1"/>
  <c r="AJ42" i="2"/>
  <c r="AJ44" i="2" s="1"/>
  <c r="AG39" i="2"/>
  <c r="X39" i="2"/>
  <c r="Z39" i="2" s="1"/>
  <c r="AB39" i="2" s="1"/>
  <c r="AD39" i="2" s="1"/>
  <c r="Q39" i="2"/>
  <c r="K39" i="2"/>
  <c r="D39" i="2"/>
  <c r="D41" i="2" s="1"/>
  <c r="A39" i="2"/>
  <c r="AG38" i="2"/>
  <c r="AA40" i="2"/>
  <c r="Y40" i="2"/>
  <c r="W40" i="2"/>
  <c r="V38" i="2"/>
  <c r="Q38" i="2"/>
  <c r="F38" i="2"/>
  <c r="H38" i="2" s="1"/>
  <c r="J38" i="2" s="1"/>
  <c r="L38" i="2" s="1"/>
  <c r="N38" i="2" s="1"/>
  <c r="A38" i="2"/>
  <c r="AG37" i="2"/>
  <c r="Q37" i="2"/>
  <c r="M39" i="2"/>
  <c r="E39" i="2"/>
  <c r="E41" i="2" s="1"/>
  <c r="F37" i="2"/>
  <c r="H37" i="2" s="1"/>
  <c r="J37" i="2" s="1"/>
  <c r="L37" i="2" s="1"/>
  <c r="N37" i="2" s="1"/>
  <c r="A37" i="2"/>
  <c r="AG36" i="2"/>
  <c r="Q36" i="2"/>
  <c r="I39" i="2"/>
  <c r="I41" i="2" s="1"/>
  <c r="G39" i="2"/>
  <c r="G41" i="2" s="1"/>
  <c r="F36" i="2"/>
  <c r="A36" i="2"/>
  <c r="AG35" i="2"/>
  <c r="Q35" i="2"/>
  <c r="A35" i="2"/>
  <c r="AO34" i="2"/>
  <c r="AG34" i="2"/>
  <c r="Q34" i="2"/>
  <c r="A34" i="2"/>
  <c r="AL33" i="2"/>
  <c r="AN33" i="2" s="1"/>
  <c r="AP33" i="2" s="1"/>
  <c r="AR33" i="2" s="1"/>
  <c r="AT33" i="2" s="1"/>
  <c r="AV33" i="2" s="1"/>
  <c r="AG33" i="2"/>
  <c r="Q33" i="2"/>
  <c r="A33" i="2"/>
  <c r="AL32" i="2"/>
  <c r="AN32" i="2" s="1"/>
  <c r="AP32" i="2" s="1"/>
  <c r="AR32" i="2" s="1"/>
  <c r="AT32" i="2" s="1"/>
  <c r="AV32" i="2" s="1"/>
  <c r="AG32" i="2"/>
  <c r="Q32" i="2"/>
  <c r="A32" i="2"/>
  <c r="AL31" i="2"/>
  <c r="AN31" i="2" s="1"/>
  <c r="AP31" i="2" s="1"/>
  <c r="AR31" i="2" s="1"/>
  <c r="AT31" i="2" s="1"/>
  <c r="AV31" i="2" s="1"/>
  <c r="AG31" i="2"/>
  <c r="AF31" i="2"/>
  <c r="AE31" i="2"/>
  <c r="Q31" i="2"/>
  <c r="A31" i="2"/>
  <c r="AL30" i="2"/>
  <c r="AN30" i="2" s="1"/>
  <c r="AP30" i="2" s="1"/>
  <c r="AR30" i="2" s="1"/>
  <c r="AT30" i="2" s="1"/>
  <c r="AV30" i="2" s="1"/>
  <c r="AG30" i="2"/>
  <c r="Q30" i="2"/>
  <c r="F30" i="2"/>
  <c r="H30" i="2" s="1"/>
  <c r="J30" i="2" s="1"/>
  <c r="L30" i="2" s="1"/>
  <c r="N30" i="2" s="1"/>
  <c r="A30" i="2"/>
  <c r="AL29" i="2"/>
  <c r="AN29" i="2" s="1"/>
  <c r="AP29" i="2" s="1"/>
  <c r="AR29" i="2" s="1"/>
  <c r="AT29" i="2" s="1"/>
  <c r="AV29" i="2" s="1"/>
  <c r="AG29" i="2"/>
  <c r="T29" i="2"/>
  <c r="T31" i="2" s="1"/>
  <c r="Q29" i="2"/>
  <c r="F29" i="2"/>
  <c r="H29" i="2" s="1"/>
  <c r="J29" i="2" s="1"/>
  <c r="L29" i="2" s="1"/>
  <c r="N29" i="2" s="1"/>
  <c r="A29" i="2"/>
  <c r="AL28" i="2"/>
  <c r="AN28" i="2" s="1"/>
  <c r="AP28" i="2" s="1"/>
  <c r="AR28" i="2" s="1"/>
  <c r="AT28" i="2" s="1"/>
  <c r="AV28" i="2" s="1"/>
  <c r="AG28" i="2"/>
  <c r="V28" i="2"/>
  <c r="X28" i="2" s="1"/>
  <c r="Z28" i="2" s="1"/>
  <c r="AB28" i="2" s="1"/>
  <c r="AD28" i="2" s="1"/>
  <c r="Q28" i="2"/>
  <c r="F28" i="2"/>
  <c r="H28" i="2" s="1"/>
  <c r="J28" i="2" s="1"/>
  <c r="L28" i="2" s="1"/>
  <c r="N28" i="2" s="1"/>
  <c r="A28" i="2"/>
  <c r="AL27" i="2"/>
  <c r="AN27" i="2" s="1"/>
  <c r="AP27" i="2" s="1"/>
  <c r="AR27" i="2" s="1"/>
  <c r="AT27" i="2" s="1"/>
  <c r="AV27" i="2" s="1"/>
  <c r="AG27" i="2"/>
  <c r="V27" i="2"/>
  <c r="X27" i="2" s="1"/>
  <c r="Z27" i="2" s="1"/>
  <c r="AB27" i="2" s="1"/>
  <c r="AD27" i="2" s="1"/>
  <c r="Q27" i="2"/>
  <c r="F27" i="2"/>
  <c r="H27" i="2" s="1"/>
  <c r="J27" i="2" s="1"/>
  <c r="L27" i="2" s="1"/>
  <c r="N27" i="2" s="1"/>
  <c r="A27" i="2"/>
  <c r="AL26" i="2"/>
  <c r="AN26" i="2" s="1"/>
  <c r="AP26" i="2" s="1"/>
  <c r="AR26" i="2" s="1"/>
  <c r="AT26" i="2" s="1"/>
  <c r="AV26" i="2" s="1"/>
  <c r="AG26" i="2"/>
  <c r="AC29" i="2"/>
  <c r="AA29" i="2"/>
  <c r="Y29" i="2"/>
  <c r="X26" i="2"/>
  <c r="W29" i="2"/>
  <c r="V26" i="2"/>
  <c r="U29" i="2"/>
  <c r="Q26" i="2"/>
  <c r="M31" i="2"/>
  <c r="E31" i="2"/>
  <c r="F26" i="2"/>
  <c r="H26" i="2" s="1"/>
  <c r="J26" i="2" s="1"/>
  <c r="L26" i="2" s="1"/>
  <c r="N26" i="2" s="1"/>
  <c r="A26" i="2"/>
  <c r="AU34" i="2"/>
  <c r="AS34" i="2"/>
  <c r="AQ34" i="2"/>
  <c r="AM34" i="2"/>
  <c r="AK34" i="2"/>
  <c r="AJ34" i="2"/>
  <c r="AG25" i="2"/>
  <c r="Q25" i="2"/>
  <c r="K31" i="2"/>
  <c r="I31" i="2"/>
  <c r="G31" i="2"/>
  <c r="F25" i="2"/>
  <c r="H25" i="2" s="1"/>
  <c r="D31" i="2"/>
  <c r="A25" i="2"/>
  <c r="AG24" i="2"/>
  <c r="Q24" i="2"/>
  <c r="A24" i="2"/>
  <c r="AG23" i="2"/>
  <c r="Q23" i="2"/>
  <c r="A23" i="2"/>
  <c r="AG22" i="2"/>
  <c r="Q22" i="2"/>
  <c r="A22" i="2"/>
  <c r="AL21" i="2"/>
  <c r="AN21" i="2" s="1"/>
  <c r="AP21" i="2" s="1"/>
  <c r="AR21" i="2" s="1"/>
  <c r="AT21" i="2" s="1"/>
  <c r="AV21" i="2" s="1"/>
  <c r="AG21" i="2"/>
  <c r="Q21" i="2"/>
  <c r="G22" i="2"/>
  <c r="G33" i="2" s="1"/>
  <c r="F21" i="2"/>
  <c r="H21" i="2" s="1"/>
  <c r="J21" i="2" s="1"/>
  <c r="L21" i="2" s="1"/>
  <c r="N21" i="2" s="1"/>
  <c r="A21" i="2"/>
  <c r="AL20" i="2"/>
  <c r="AN20" i="2" s="1"/>
  <c r="AP20" i="2" s="1"/>
  <c r="AR20" i="2" s="1"/>
  <c r="AT20" i="2" s="1"/>
  <c r="AV20" i="2" s="1"/>
  <c r="AG20" i="2"/>
  <c r="Q20" i="2"/>
  <c r="F20" i="2"/>
  <c r="H20" i="2" s="1"/>
  <c r="J20" i="2" s="1"/>
  <c r="L20" i="2" s="1"/>
  <c r="N20" i="2" s="1"/>
  <c r="A20" i="2"/>
  <c r="AU22" i="2"/>
  <c r="AS22" i="2"/>
  <c r="AS36" i="2" s="1"/>
  <c r="AQ22" i="2"/>
  <c r="AQ36" i="2" s="1"/>
  <c r="AO22" i="2"/>
  <c r="AO36" i="2" s="1"/>
  <c r="AM22" i="2"/>
  <c r="AK22" i="2"/>
  <c r="AJ22" i="2"/>
  <c r="AG19" i="2"/>
  <c r="X19" i="2"/>
  <c r="Z19" i="2" s="1"/>
  <c r="AB19" i="2" s="1"/>
  <c r="AD19" i="2" s="1"/>
  <c r="Q19" i="2"/>
  <c r="M22" i="2"/>
  <c r="K22" i="2"/>
  <c r="I22" i="2"/>
  <c r="E22" i="2"/>
  <c r="D22" i="2"/>
  <c r="A19" i="2"/>
  <c r="AG18" i="2"/>
  <c r="X18" i="2"/>
  <c r="Z18" i="2" s="1"/>
  <c r="AB18" i="2" s="1"/>
  <c r="AD18" i="2" s="1"/>
  <c r="Q18" i="2"/>
  <c r="A18" i="2"/>
  <c r="AG17" i="2"/>
  <c r="AC21" i="2"/>
  <c r="AA21" i="2"/>
  <c r="Y21" i="2"/>
  <c r="X17" i="2"/>
  <c r="Z17" i="2" s="1"/>
  <c r="AB17" i="2" s="1"/>
  <c r="W21" i="2"/>
  <c r="V21" i="2"/>
  <c r="U21" i="2"/>
  <c r="T21" i="2"/>
  <c r="Q17" i="2"/>
  <c r="A17" i="2"/>
  <c r="B11" i="2"/>
  <c r="RM103" i="1"/>
  <c r="RM102" i="1"/>
  <c r="RM101" i="1"/>
  <c r="RM100" i="1"/>
  <c r="RM99" i="1"/>
  <c r="RM98" i="1"/>
  <c r="RM97" i="1"/>
  <c r="RM96" i="1"/>
  <c r="RM95" i="1"/>
  <c r="RM94" i="1"/>
  <c r="RM93" i="1"/>
  <c r="RM92" i="1"/>
  <c r="RM91" i="1"/>
  <c r="RM90" i="1"/>
  <c r="RM89" i="1"/>
  <c r="RM88" i="1"/>
  <c r="RM87" i="1"/>
  <c r="RM86" i="1"/>
  <c r="RZ85" i="1"/>
  <c r="RS85" i="1"/>
  <c r="RM85" i="1"/>
  <c r="RM84" i="1"/>
  <c r="RU85" i="1"/>
  <c r="RM83" i="1"/>
  <c r="RY85" i="1"/>
  <c r="RV85" i="1"/>
  <c r="RT85" i="1"/>
  <c r="RM82" i="1"/>
  <c r="RM81" i="1"/>
  <c r="RM80" i="1"/>
  <c r="RM79" i="1"/>
  <c r="RM78" i="1"/>
  <c r="RM77" i="1"/>
  <c r="RM76" i="1"/>
  <c r="NF76" i="1"/>
  <c r="RM75" i="1"/>
  <c r="RY74" i="1"/>
  <c r="RY76" i="1" s="1"/>
  <c r="RW74" i="1"/>
  <c r="RW76" i="1" s="1"/>
  <c r="RM74" i="1"/>
  <c r="RT73" i="1"/>
  <c r="RV73" i="1" s="1"/>
  <c r="RX73" i="1" s="1"/>
  <c r="RZ73" i="1" s="1"/>
  <c r="RM73" i="1"/>
  <c r="RT72" i="1"/>
  <c r="RV72" i="1" s="1"/>
  <c r="RX72" i="1" s="1"/>
  <c r="RZ72" i="1" s="1"/>
  <c r="RM72" i="1"/>
  <c r="RT71" i="1"/>
  <c r="RM71" i="1"/>
  <c r="RU74" i="1"/>
  <c r="RU76" i="1" s="1"/>
  <c r="RT70" i="1"/>
  <c r="RS74" i="1"/>
  <c r="RS76" i="1" s="1"/>
  <c r="RS78" i="1" s="1"/>
  <c r="RS80" i="1" s="1"/>
  <c r="RM70" i="1"/>
  <c r="RM69" i="1"/>
  <c r="RM68" i="1"/>
  <c r="RY67" i="1"/>
  <c r="RW67" i="1"/>
  <c r="RV67" i="1"/>
  <c r="RM67" i="1"/>
  <c r="RX102" i="1"/>
  <c r="RM66" i="1"/>
  <c r="RM65" i="1"/>
  <c r="Q65" i="1"/>
  <c r="RZ67" i="1"/>
  <c r="RU67" i="1"/>
  <c r="RT67" i="1"/>
  <c r="RM64" i="1"/>
  <c r="Q64" i="1"/>
  <c r="A64" i="1"/>
  <c r="RM63" i="1"/>
  <c r="Q63" i="1"/>
  <c r="A63" i="1"/>
  <c r="RM62" i="1"/>
  <c r="Q62" i="1"/>
  <c r="P62" i="1"/>
  <c r="O62" i="1"/>
  <c r="A62" i="1"/>
  <c r="RM61" i="1"/>
  <c r="Q61" i="1"/>
  <c r="A61" i="1"/>
  <c r="RM60" i="1"/>
  <c r="Q60" i="1"/>
  <c r="D60" i="1"/>
  <c r="A60" i="1"/>
  <c r="RM59" i="1"/>
  <c r="Q59" i="1"/>
  <c r="A59" i="1"/>
  <c r="RM58" i="1"/>
  <c r="Q58" i="1"/>
  <c r="P58" i="1"/>
  <c r="O58" i="1"/>
  <c r="A58" i="1"/>
  <c r="RM57" i="1"/>
  <c r="Q57" i="1"/>
  <c r="A57" i="1"/>
  <c r="RM56" i="1"/>
  <c r="Q56" i="1"/>
  <c r="A56" i="1"/>
  <c r="RM55" i="1"/>
  <c r="AC55" i="1"/>
  <c r="AA55" i="1"/>
  <c r="Y55" i="1"/>
  <c r="W55" i="1"/>
  <c r="Q55" i="1"/>
  <c r="A55" i="1"/>
  <c r="RT54" i="1"/>
  <c r="RV54" i="1" s="1"/>
  <c r="RM54" i="1"/>
  <c r="AC54" i="1"/>
  <c r="AA54" i="1"/>
  <c r="Y54" i="1"/>
  <c r="W54" i="1"/>
  <c r="Q54" i="1"/>
  <c r="A54" i="1"/>
  <c r="RT53" i="1"/>
  <c r="RV53" i="1" s="1"/>
  <c r="RM53" i="1"/>
  <c r="Q53" i="1"/>
  <c r="P53" i="1"/>
  <c r="O53" i="1"/>
  <c r="N53" i="1"/>
  <c r="M53" i="1"/>
  <c r="L53" i="1"/>
  <c r="K53" i="1"/>
  <c r="J53" i="1"/>
  <c r="I53" i="1"/>
  <c r="H53" i="1"/>
  <c r="F53" i="1"/>
  <c r="A53" i="1"/>
  <c r="RM52" i="1"/>
  <c r="Q52" i="1"/>
  <c r="E53" i="1"/>
  <c r="A52" i="1"/>
  <c r="RM51" i="1"/>
  <c r="Q51" i="1"/>
  <c r="G53" i="1"/>
  <c r="A51" i="1"/>
  <c r="RM50" i="1"/>
  <c r="Q50" i="1"/>
  <c r="A50" i="1"/>
  <c r="RZ49" i="1"/>
  <c r="RU49" i="1"/>
  <c r="RM49" i="1"/>
  <c r="NU49" i="1"/>
  <c r="Q49" i="1"/>
  <c r="A49" i="1"/>
  <c r="RM48" i="1"/>
  <c r="NU48" i="1"/>
  <c r="NE48" i="1"/>
  <c r="Q48" i="1"/>
  <c r="A48" i="1"/>
  <c r="RT101" i="1"/>
  <c r="RM47" i="1"/>
  <c r="NU47" i="1"/>
  <c r="NE47" i="1"/>
  <c r="AC47" i="1"/>
  <c r="AA47" i="1"/>
  <c r="Y47" i="1"/>
  <c r="W47" i="1"/>
  <c r="Q47" i="1"/>
  <c r="A47" i="1"/>
  <c r="RY49" i="1"/>
  <c r="RX49" i="1"/>
  <c r="RV49" i="1"/>
  <c r="RS49" i="1"/>
  <c r="RM46" i="1"/>
  <c r="NU46" i="1"/>
  <c r="NE46" i="1"/>
  <c r="Q46" i="1"/>
  <c r="A46" i="1"/>
  <c r="RM45" i="1"/>
  <c r="NU45" i="1"/>
  <c r="NE45" i="1"/>
  <c r="Q45" i="1"/>
  <c r="P45" i="1"/>
  <c r="O45" i="1"/>
  <c r="N45" i="1"/>
  <c r="M45" i="1"/>
  <c r="L45" i="1"/>
  <c r="K45" i="1"/>
  <c r="J45" i="1"/>
  <c r="I45" i="1"/>
  <c r="H45" i="1"/>
  <c r="F45" i="1"/>
  <c r="A45" i="1"/>
  <c r="RM44" i="1"/>
  <c r="NU44" i="1"/>
  <c r="NE44" i="1"/>
  <c r="Q44" i="1"/>
  <c r="A44" i="1"/>
  <c r="RM43" i="1"/>
  <c r="NZ43" i="1"/>
  <c r="OB43" i="1" s="1"/>
  <c r="OD43" i="1" s="1"/>
  <c r="OF43" i="1" s="1"/>
  <c r="OH43" i="1" s="1"/>
  <c r="NU43" i="1"/>
  <c r="NE43" i="1"/>
  <c r="U43" i="1"/>
  <c r="V43" i="1" s="1"/>
  <c r="X43" i="1" s="1"/>
  <c r="Z43" i="1" s="1"/>
  <c r="AB43" i="1" s="1"/>
  <c r="AD43" i="1" s="1"/>
  <c r="Q43" i="1"/>
  <c r="A43" i="1"/>
  <c r="RM42" i="1"/>
  <c r="OC44" i="1"/>
  <c r="OC46" i="1" s="1"/>
  <c r="OC48" i="1" s="1"/>
  <c r="NZ42" i="1"/>
  <c r="OB42" i="1" s="1"/>
  <c r="OD42" i="1" s="1"/>
  <c r="OF42" i="1" s="1"/>
  <c r="OH42" i="1" s="1"/>
  <c r="NU42" i="1"/>
  <c r="NE42" i="1"/>
  <c r="MO42" i="1"/>
  <c r="U42" i="1"/>
  <c r="V42" i="1" s="1"/>
  <c r="X42" i="1" s="1"/>
  <c r="Z42" i="1" s="1"/>
  <c r="AB42" i="1" s="1"/>
  <c r="AD42" i="1" s="1"/>
  <c r="Q42" i="1"/>
  <c r="A42" i="1"/>
  <c r="RM41" i="1"/>
  <c r="NZ41" i="1"/>
  <c r="OB41" i="1" s="1"/>
  <c r="OD41" i="1" s="1"/>
  <c r="OF41" i="1" s="1"/>
  <c r="OH41" i="1" s="1"/>
  <c r="NU41" i="1"/>
  <c r="NK41" i="1"/>
  <c r="NK43" i="1" s="1"/>
  <c r="NI41" i="1"/>
  <c r="NI43" i="1" s="1"/>
  <c r="NH41" i="1"/>
  <c r="NH43" i="1" s="1"/>
  <c r="NH45" i="1" s="1"/>
  <c r="NH46" i="1" s="1"/>
  <c r="NE41" i="1"/>
  <c r="MO41" i="1"/>
  <c r="Q41" i="1"/>
  <c r="A41" i="1"/>
  <c r="RM40" i="1"/>
  <c r="OE44" i="1"/>
  <c r="OE46" i="1" s="1"/>
  <c r="NZ40" i="1"/>
  <c r="OB40" i="1" s="1"/>
  <c r="OD40" i="1" s="1"/>
  <c r="OF40" i="1" s="1"/>
  <c r="OH40" i="1" s="1"/>
  <c r="NU40" i="1"/>
  <c r="NL40" i="1"/>
  <c r="NN40" i="1" s="1"/>
  <c r="NP40" i="1" s="1"/>
  <c r="NR40" i="1" s="1"/>
  <c r="NE40" i="1"/>
  <c r="MO40" i="1"/>
  <c r="U40" i="1"/>
  <c r="V40" i="1"/>
  <c r="X40" i="1" s="1"/>
  <c r="Z40" i="1" s="1"/>
  <c r="AB40" i="1" s="1"/>
  <c r="AD40" i="1" s="1"/>
  <c r="Q40" i="1"/>
  <c r="A40" i="1"/>
  <c r="RM39" i="1"/>
  <c r="OG44" i="1"/>
  <c r="OG46" i="1" s="1"/>
  <c r="OA44" i="1"/>
  <c r="OA46" i="1" s="1"/>
  <c r="OA48" i="1" s="1"/>
  <c r="NY44" i="1"/>
  <c r="NY46" i="1" s="1"/>
  <c r="NU39" i="1"/>
  <c r="NM41" i="1"/>
  <c r="NM43" i="1" s="1"/>
  <c r="NM45" i="1" s="1"/>
  <c r="NE39" i="1"/>
  <c r="MX39" i="1"/>
  <c r="MX40" i="1" s="1"/>
  <c r="MO39" i="1"/>
  <c r="BS39" i="1"/>
  <c r="V39" i="1"/>
  <c r="X39" i="1" s="1"/>
  <c r="Z39" i="1" s="1"/>
  <c r="AB39" i="1" s="1"/>
  <c r="AD39" i="1" s="1"/>
  <c r="U39" i="1"/>
  <c r="U61" i="1" s="1"/>
  <c r="T61" i="1"/>
  <c r="Q39" i="1"/>
  <c r="A39" i="1"/>
  <c r="RM38" i="1"/>
  <c r="NU38" i="1"/>
  <c r="NP38" i="1"/>
  <c r="NO41" i="1"/>
  <c r="NO43" i="1" s="1"/>
  <c r="NN38" i="1"/>
  <c r="NE38" i="1"/>
  <c r="MO38" i="1"/>
  <c r="U38" i="1"/>
  <c r="T47" i="1"/>
  <c r="Q38" i="1"/>
  <c r="G45" i="1"/>
  <c r="A38" i="1"/>
  <c r="RT37" i="1"/>
  <c r="RV37" i="1" s="1"/>
  <c r="RX37" i="1" s="1"/>
  <c r="RZ37" i="1" s="1"/>
  <c r="RM37" i="1"/>
  <c r="NU37" i="1"/>
  <c r="NE37" i="1"/>
  <c r="MO37" i="1"/>
  <c r="Q37" i="1"/>
  <c r="A37" i="1"/>
  <c r="RT36" i="1"/>
  <c r="RV36" i="1" s="1"/>
  <c r="RX36" i="1" s="1"/>
  <c r="RM36" i="1"/>
  <c r="QL36" i="1"/>
  <c r="QG36" i="1"/>
  <c r="NU36" i="1"/>
  <c r="NE36" i="1"/>
  <c r="MO36" i="1"/>
  <c r="FU36" i="1"/>
  <c r="Q36" i="1"/>
  <c r="A36" i="1"/>
  <c r="RT35" i="1"/>
  <c r="RM35" i="1"/>
  <c r="RB35" i="1"/>
  <c r="QW35" i="1"/>
  <c r="QN35" i="1"/>
  <c r="QG35" i="1"/>
  <c r="NU35" i="1"/>
  <c r="NT35" i="1"/>
  <c r="NS35" i="1"/>
  <c r="NE35" i="1"/>
  <c r="MO35" i="1"/>
  <c r="KS35" i="1"/>
  <c r="FU35" i="1"/>
  <c r="Q35" i="1"/>
  <c r="A35" i="1"/>
  <c r="RW38" i="1"/>
  <c r="RW40" i="1" s="1"/>
  <c r="RU38" i="1"/>
  <c r="RU40" i="1" s="1"/>
  <c r="RT34" i="1"/>
  <c r="RM34" i="1"/>
  <c r="RD34" i="1"/>
  <c r="QW34" i="1"/>
  <c r="QS36" i="1"/>
  <c r="QQ36" i="1"/>
  <c r="QO36" i="1"/>
  <c r="QN34" i="1"/>
  <c r="QG34" i="1"/>
  <c r="NU34" i="1"/>
  <c r="NE34" i="1"/>
  <c r="MO34" i="1"/>
  <c r="KX34" i="1"/>
  <c r="KZ34" i="1" s="1"/>
  <c r="LB34" i="1" s="1"/>
  <c r="LD34" i="1" s="1"/>
  <c r="LF34" i="1" s="1"/>
  <c r="KS34" i="1"/>
  <c r="FU34" i="1"/>
  <c r="W34" i="1"/>
  <c r="AC34" i="1"/>
  <c r="Q34" i="1"/>
  <c r="A34" i="1"/>
  <c r="RM33" i="1"/>
  <c r="RI33" i="1"/>
  <c r="RI35" i="1" s="1"/>
  <c r="RG33" i="1"/>
  <c r="QW33" i="1"/>
  <c r="QG33" i="1"/>
  <c r="PA33" i="1"/>
  <c r="NZ33" i="1"/>
  <c r="OB33" i="1" s="1"/>
  <c r="OD33" i="1" s="1"/>
  <c r="OF33" i="1" s="1"/>
  <c r="OH33" i="1" s="1"/>
  <c r="NU33" i="1"/>
  <c r="NM33" i="1"/>
  <c r="NK33" i="1"/>
  <c r="NE33" i="1"/>
  <c r="NB35" i="1"/>
  <c r="NB37" i="1" s="1"/>
  <c r="NA33" i="1"/>
  <c r="NA35" i="1" s="1"/>
  <c r="NA37" i="1" s="1"/>
  <c r="NA39" i="1" s="1"/>
  <c r="MZ35" i="1"/>
  <c r="MZ37" i="1" s="1"/>
  <c r="MY33" i="1"/>
  <c r="MY35" i="1" s="1"/>
  <c r="MY37" i="1" s="1"/>
  <c r="MO33" i="1"/>
  <c r="KS33" i="1"/>
  <c r="JM33" i="1"/>
  <c r="FU33" i="1"/>
  <c r="Y33" i="1"/>
  <c r="Q33" i="1"/>
  <c r="A33" i="1"/>
  <c r="RM32" i="1"/>
  <c r="QW32" i="1"/>
  <c r="QG32" i="1"/>
  <c r="PA32" i="1"/>
  <c r="NZ32" i="1"/>
  <c r="OB32" i="1" s="1"/>
  <c r="OD32" i="1" s="1"/>
  <c r="OF32" i="1" s="1"/>
  <c r="OH32" i="1" s="1"/>
  <c r="NU32" i="1"/>
  <c r="NJ32" i="1"/>
  <c r="NL32" i="1" s="1"/>
  <c r="NN32" i="1" s="1"/>
  <c r="NP32" i="1" s="1"/>
  <c r="NR32" i="1" s="1"/>
  <c r="NH32" i="1"/>
  <c r="NE32" i="1"/>
  <c r="MO32" i="1"/>
  <c r="KS32" i="1"/>
  <c r="JM32" i="1"/>
  <c r="FU32" i="1"/>
  <c r="FE32" i="1"/>
  <c r="AA32" i="1"/>
  <c r="Q32" i="1"/>
  <c r="A32" i="1"/>
  <c r="RV31" i="1"/>
  <c r="RM31" i="1"/>
  <c r="QW31" i="1"/>
  <c r="QG31" i="1"/>
  <c r="PA31" i="1"/>
  <c r="NZ31" i="1"/>
  <c r="OB31" i="1" s="1"/>
  <c r="OD31" i="1" s="1"/>
  <c r="OF31" i="1" s="1"/>
  <c r="OH31" i="1" s="1"/>
  <c r="NU31" i="1"/>
  <c r="NH31" i="1"/>
  <c r="NJ31" i="1" s="1"/>
  <c r="NL31" i="1" s="1"/>
  <c r="NN31" i="1" s="1"/>
  <c r="NP31" i="1" s="1"/>
  <c r="NR31" i="1" s="1"/>
  <c r="NE31" i="1"/>
  <c r="MO31" i="1"/>
  <c r="LY31" i="1"/>
  <c r="KS31" i="1"/>
  <c r="JM31" i="1"/>
  <c r="FU31" i="1"/>
  <c r="FE31" i="1"/>
  <c r="AG31" i="1"/>
  <c r="Q31" i="1"/>
  <c r="A31" i="1"/>
  <c r="RT31" i="1"/>
  <c r="RM30" i="1"/>
  <c r="QW30" i="1"/>
  <c r="QG30" i="1"/>
  <c r="PA30" i="1"/>
  <c r="NZ30" i="1"/>
  <c r="NU30" i="1"/>
  <c r="NQ33" i="1"/>
  <c r="NO33" i="1"/>
  <c r="NE30" i="1"/>
  <c r="MO30" i="1"/>
  <c r="LY30" i="1"/>
  <c r="KS30" i="1"/>
  <c r="JM30" i="1"/>
  <c r="FU30" i="1"/>
  <c r="FQ30" i="1"/>
  <c r="FO30" i="1"/>
  <c r="FM30" i="1"/>
  <c r="FI30" i="1"/>
  <c r="FE30" i="1"/>
  <c r="AG30" i="1"/>
  <c r="Q30" i="1"/>
  <c r="A30" i="1"/>
  <c r="RY101" i="1"/>
  <c r="RU31" i="1"/>
  <c r="RM29" i="1"/>
  <c r="QW29" i="1"/>
  <c r="QG29" i="1"/>
  <c r="PA29" i="1"/>
  <c r="NZ29" i="1"/>
  <c r="OB29" i="1" s="1"/>
  <c r="NU29" i="1"/>
  <c r="NE29" i="1"/>
  <c r="MO29" i="1"/>
  <c r="LY29" i="1"/>
  <c r="KS29" i="1"/>
  <c r="JM29" i="1"/>
  <c r="FU29" i="1"/>
  <c r="FE29" i="1"/>
  <c r="AG29" i="1"/>
  <c r="AC29" i="1"/>
  <c r="AA29" i="1"/>
  <c r="Y29" i="1"/>
  <c r="W29" i="1"/>
  <c r="Q29" i="1"/>
  <c r="A29" i="1"/>
  <c r="RZ31" i="1"/>
  <c r="RY31" i="1"/>
  <c r="RW31" i="1"/>
  <c r="RS31" i="1"/>
  <c r="RM28" i="1"/>
  <c r="QW28" i="1"/>
  <c r="QG28" i="1"/>
  <c r="PK28" i="1"/>
  <c r="PK30" i="1" s="1"/>
  <c r="PA28" i="1"/>
  <c r="NZ28" i="1"/>
  <c r="OB28" i="1" s="1"/>
  <c r="OD28" i="1" s="1"/>
  <c r="OF28" i="1" s="1"/>
  <c r="OH28" i="1" s="1"/>
  <c r="NU28" i="1"/>
  <c r="NE28" i="1"/>
  <c r="MO28" i="1"/>
  <c r="LY28" i="1"/>
  <c r="KS28" i="1"/>
  <c r="JR28" i="1"/>
  <c r="JT28" i="1" s="1"/>
  <c r="JV28" i="1" s="1"/>
  <c r="JX28" i="1" s="1"/>
  <c r="JZ28" i="1" s="1"/>
  <c r="JM28" i="1"/>
  <c r="FU28" i="1"/>
  <c r="FJ28" i="1"/>
  <c r="FL28" i="1" s="1"/>
  <c r="FN28" i="1" s="1"/>
  <c r="FP28" i="1" s="1"/>
  <c r="FR28" i="1" s="1"/>
  <c r="FE28" i="1"/>
  <c r="AG28" i="1"/>
  <c r="Q28" i="1"/>
  <c r="P28" i="1"/>
  <c r="N28" i="1"/>
  <c r="N47" i="1" s="1"/>
  <c r="L28" i="1"/>
  <c r="J28" i="1"/>
  <c r="H28" i="1"/>
  <c r="F28" i="1"/>
  <c r="F47" i="1" s="1"/>
  <c r="A28" i="1"/>
  <c r="RM27" i="1"/>
  <c r="QW27" i="1"/>
  <c r="QG27" i="1"/>
  <c r="PI28" i="1"/>
  <c r="PH27" i="1"/>
  <c r="PJ27" i="1" s="1"/>
  <c r="PL27" i="1" s="1"/>
  <c r="PN27" i="1" s="1"/>
  <c r="PA27" i="1"/>
  <c r="NZ27" i="1"/>
  <c r="OB27" i="1" s="1"/>
  <c r="OD27" i="1" s="1"/>
  <c r="OF27" i="1" s="1"/>
  <c r="OH27" i="1" s="1"/>
  <c r="NU27" i="1"/>
  <c r="NQ27" i="1"/>
  <c r="NI27" i="1"/>
  <c r="NE27" i="1"/>
  <c r="MX27" i="1"/>
  <c r="MO27" i="1"/>
  <c r="LY27" i="1"/>
  <c r="KS27" i="1"/>
  <c r="JM27" i="1"/>
  <c r="FU27" i="1"/>
  <c r="FQ27" i="1"/>
  <c r="FK27" i="1"/>
  <c r="FI27" i="1"/>
  <c r="FE27" i="1"/>
  <c r="DY27" i="1"/>
  <c r="AW27" i="1"/>
  <c r="AG27" i="1"/>
  <c r="Q27" i="1"/>
  <c r="A27" i="1"/>
  <c r="RM26" i="1"/>
  <c r="QW26" i="1"/>
  <c r="QG26" i="1"/>
  <c r="PM28" i="1"/>
  <c r="PF28" i="1"/>
  <c r="PF30" i="1" s="1"/>
  <c r="PE28" i="1"/>
  <c r="PD28" i="1"/>
  <c r="PD30" i="1" s="1"/>
  <c r="PA26" i="1"/>
  <c r="NZ26" i="1"/>
  <c r="OB26" i="1" s="1"/>
  <c r="NU26" i="1"/>
  <c r="NH26" i="1"/>
  <c r="NJ26" i="1" s="1"/>
  <c r="NL26" i="1" s="1"/>
  <c r="NN26" i="1" s="1"/>
  <c r="NP26" i="1" s="1"/>
  <c r="NR26" i="1" s="1"/>
  <c r="NE26" i="1"/>
  <c r="MO26" i="1"/>
  <c r="MN26" i="1"/>
  <c r="MN29" i="1" s="1"/>
  <c r="ML26" i="1"/>
  <c r="ML29" i="1" s="1"/>
  <c r="MJ26" i="1"/>
  <c r="MJ29" i="1" s="1"/>
  <c r="LY26" i="1"/>
  <c r="KS26" i="1"/>
  <c r="JM26" i="1"/>
  <c r="FU26" i="1"/>
  <c r="FE26" i="1"/>
  <c r="DY26" i="1"/>
  <c r="AW26" i="1"/>
  <c r="AG26" i="1"/>
  <c r="U26" i="1"/>
  <c r="V26" i="1" s="1"/>
  <c r="X26" i="1" s="1"/>
  <c r="Z26" i="1" s="1"/>
  <c r="AB26" i="1" s="1"/>
  <c r="AD26" i="1" s="1"/>
  <c r="Q26" i="1"/>
  <c r="A26" i="1"/>
  <c r="RM25" i="1"/>
  <c r="QW25" i="1"/>
  <c r="QG25" i="1"/>
  <c r="PA25" i="1"/>
  <c r="OG34" i="1"/>
  <c r="OE34" i="1"/>
  <c r="OA34" i="1"/>
  <c r="OA36" i="1" s="1"/>
  <c r="NY34" i="1"/>
  <c r="NU25" i="1"/>
  <c r="NH25" i="1"/>
  <c r="NJ25" i="1" s="1"/>
  <c r="NL25" i="1" s="1"/>
  <c r="NN25" i="1" s="1"/>
  <c r="NP25" i="1" s="1"/>
  <c r="NR25" i="1" s="1"/>
  <c r="NE25" i="1"/>
  <c r="NA25" i="1"/>
  <c r="MY25" i="1"/>
  <c r="MO25" i="1"/>
  <c r="LY25" i="1"/>
  <c r="KS25" i="1"/>
  <c r="JX25" i="1"/>
  <c r="JZ25" i="1" s="1"/>
  <c r="JR25" i="1"/>
  <c r="JT25" i="1" s="1"/>
  <c r="JV25" i="1" s="1"/>
  <c r="JM25" i="1"/>
  <c r="FU25" i="1"/>
  <c r="FJ25" i="1"/>
  <c r="FL25" i="1" s="1"/>
  <c r="FN25" i="1" s="1"/>
  <c r="FP25" i="1" s="1"/>
  <c r="FR25" i="1" s="1"/>
  <c r="FE25" i="1"/>
  <c r="DY25" i="1"/>
  <c r="AW25" i="1"/>
  <c r="AG25" i="1"/>
  <c r="Q25" i="1"/>
  <c r="O28" i="1"/>
  <c r="O47" i="1" s="1"/>
  <c r="M28" i="1"/>
  <c r="M47" i="1" s="1"/>
  <c r="I28" i="1"/>
  <c r="I47" i="1" s="1"/>
  <c r="A25" i="1"/>
  <c r="RM24" i="1"/>
  <c r="QW24" i="1"/>
  <c r="QS24" i="1"/>
  <c r="QQ24" i="1"/>
  <c r="QO24" i="1"/>
  <c r="QM24" i="1"/>
  <c r="QG24" i="1"/>
  <c r="PA24" i="1"/>
  <c r="NU24" i="1"/>
  <c r="NO27" i="1"/>
  <c r="NM27" i="1"/>
  <c r="NK27" i="1"/>
  <c r="NH24" i="1"/>
  <c r="NJ24" i="1" s="1"/>
  <c r="NE24" i="1"/>
  <c r="NB27" i="1"/>
  <c r="MZ27" i="1"/>
  <c r="MY24" i="1"/>
  <c r="MO24" i="1"/>
  <c r="MH24" i="1"/>
  <c r="MH26" i="1" s="1"/>
  <c r="MH29" i="1" s="1"/>
  <c r="MH30" i="1" s="1"/>
  <c r="MG24" i="1"/>
  <c r="MG26" i="1" s="1"/>
  <c r="MG29" i="1" s="1"/>
  <c r="MF24" i="1"/>
  <c r="MF26" i="1" s="1"/>
  <c r="MF29" i="1" s="1"/>
  <c r="ME24" i="1"/>
  <c r="ME26" i="1" s="1"/>
  <c r="ME29" i="1" s="1"/>
  <c r="MD24" i="1"/>
  <c r="MD26" i="1" s="1"/>
  <c r="MD29" i="1" s="1"/>
  <c r="MC24" i="1"/>
  <c r="MC26" i="1" s="1"/>
  <c r="MC29" i="1" s="1"/>
  <c r="MB24" i="1"/>
  <c r="MB26" i="1" s="1"/>
  <c r="MB29" i="1" s="1"/>
  <c r="MB30" i="1" s="1"/>
  <c r="LY24" i="1"/>
  <c r="KS24" i="1"/>
  <c r="JR24" i="1"/>
  <c r="JT24" i="1" s="1"/>
  <c r="JV24" i="1" s="1"/>
  <c r="JX24" i="1" s="1"/>
  <c r="JZ24" i="1" s="1"/>
  <c r="JM24" i="1"/>
  <c r="FU24" i="1"/>
  <c r="FJ24" i="1"/>
  <c r="FL24" i="1" s="1"/>
  <c r="FN24" i="1" s="1"/>
  <c r="FP24" i="1" s="1"/>
  <c r="FR24" i="1" s="1"/>
  <c r="FE24" i="1"/>
  <c r="DY24" i="1"/>
  <c r="BM24" i="1"/>
  <c r="BB24" i="1"/>
  <c r="BD24" i="1" s="1"/>
  <c r="BF24" i="1" s="1"/>
  <c r="BH24" i="1" s="1"/>
  <c r="BJ24" i="1" s="1"/>
  <c r="AW24" i="1"/>
  <c r="AN24" i="1"/>
  <c r="AG24" i="1"/>
  <c r="Q24" i="1"/>
  <c r="A24" i="1"/>
  <c r="RM23" i="1"/>
  <c r="RD23" i="1"/>
  <c r="QW23" i="1"/>
  <c r="QS23" i="1"/>
  <c r="QQ23" i="1"/>
  <c r="QM23" i="1"/>
  <c r="QG23" i="1"/>
  <c r="PA23" i="1"/>
  <c r="NU23" i="1"/>
  <c r="NE23" i="1"/>
  <c r="MO23" i="1"/>
  <c r="LY23" i="1"/>
  <c r="KX23" i="1"/>
  <c r="KZ23" i="1" s="1"/>
  <c r="LB23" i="1" s="1"/>
  <c r="LD23" i="1" s="1"/>
  <c r="LF23" i="1" s="1"/>
  <c r="KS23" i="1"/>
  <c r="JR23" i="1"/>
  <c r="JT23" i="1" s="1"/>
  <c r="JV23" i="1" s="1"/>
  <c r="JX23" i="1" s="1"/>
  <c r="JZ23" i="1" s="1"/>
  <c r="JM23" i="1"/>
  <c r="IG23" i="1"/>
  <c r="FU23" i="1"/>
  <c r="FR23" i="1"/>
  <c r="FJ23" i="1"/>
  <c r="FL23" i="1" s="1"/>
  <c r="FN23" i="1" s="1"/>
  <c r="FP23" i="1" s="1"/>
  <c r="FE23" i="1"/>
  <c r="EO23" i="1"/>
  <c r="DY23" i="1"/>
  <c r="BP23" i="1"/>
  <c r="BP24" i="1" s="1"/>
  <c r="BM23" i="1"/>
  <c r="AW23" i="1"/>
  <c r="AG23" i="1"/>
  <c r="Q23" i="1"/>
  <c r="G28" i="1"/>
  <c r="A23" i="1"/>
  <c r="RM22" i="1"/>
  <c r="RD22" i="1"/>
  <c r="RF22" i="1" s="1"/>
  <c r="RH22" i="1" s="1"/>
  <c r="QW22" i="1"/>
  <c r="QS22" i="1"/>
  <c r="QO22" i="1"/>
  <c r="QM22" i="1"/>
  <c r="QG22" i="1"/>
  <c r="PH22" i="1"/>
  <c r="PJ22" i="1" s="1"/>
  <c r="PL22" i="1" s="1"/>
  <c r="PN22" i="1" s="1"/>
  <c r="PA22" i="1"/>
  <c r="NU22" i="1"/>
  <c r="NE22" i="1"/>
  <c r="MO22" i="1"/>
  <c r="LY22" i="1"/>
  <c r="LI22" i="1"/>
  <c r="KX22" i="1"/>
  <c r="KZ22" i="1" s="1"/>
  <c r="LB22" i="1" s="1"/>
  <c r="LD22" i="1" s="1"/>
  <c r="LF22" i="1" s="1"/>
  <c r="KS22" i="1"/>
  <c r="KC22" i="1"/>
  <c r="JM22" i="1"/>
  <c r="IG22" i="1"/>
  <c r="HQ22" i="1"/>
  <c r="FU22" i="1"/>
  <c r="FJ22" i="1"/>
  <c r="FL22" i="1" s="1"/>
  <c r="FN22" i="1" s="1"/>
  <c r="FP22" i="1" s="1"/>
  <c r="FR22" i="1" s="1"/>
  <c r="FE22" i="1"/>
  <c r="EO22" i="1"/>
  <c r="ED22" i="1"/>
  <c r="EF22" i="1" s="1"/>
  <c r="EH22" i="1" s="1"/>
  <c r="EJ22" i="1" s="1"/>
  <c r="EL22" i="1" s="1"/>
  <c r="DY22" i="1"/>
  <c r="CS22" i="1"/>
  <c r="BM22" i="1"/>
  <c r="AW22" i="1"/>
  <c r="AG22" i="1"/>
  <c r="Q22" i="1"/>
  <c r="A22" i="1"/>
  <c r="RM21" i="1"/>
  <c r="RD21" i="1"/>
  <c r="RF21" i="1" s="1"/>
  <c r="RH21" i="1" s="1"/>
  <c r="RJ21" i="1" s="1"/>
  <c r="QW21" i="1"/>
  <c r="QG21" i="1"/>
  <c r="PH21" i="1"/>
  <c r="PJ21" i="1" s="1"/>
  <c r="PL21" i="1" s="1"/>
  <c r="PA21" i="1"/>
  <c r="OK21" i="1"/>
  <c r="OH21" i="1"/>
  <c r="OG21" i="1"/>
  <c r="OF21" i="1"/>
  <c r="OE21" i="1"/>
  <c r="OE36" i="1" s="1"/>
  <c r="OD21" i="1"/>
  <c r="OC21" i="1"/>
  <c r="NY21" i="1"/>
  <c r="NX21" i="1"/>
  <c r="NU21" i="1"/>
  <c r="NE21" i="1"/>
  <c r="MO21" i="1"/>
  <c r="LY21" i="1"/>
  <c r="LI21" i="1"/>
  <c r="KX21" i="1"/>
  <c r="KZ21" i="1" s="1"/>
  <c r="LB21" i="1" s="1"/>
  <c r="LD21" i="1" s="1"/>
  <c r="LF21" i="1" s="1"/>
  <c r="KS21" i="1"/>
  <c r="KH21" i="1"/>
  <c r="KJ21" i="1" s="1"/>
  <c r="KL21" i="1" s="1"/>
  <c r="KN21" i="1" s="1"/>
  <c r="KP21" i="1" s="1"/>
  <c r="KC21" i="1"/>
  <c r="JR21" i="1"/>
  <c r="JT21" i="1" s="1"/>
  <c r="JV21" i="1" s="1"/>
  <c r="JX21" i="1" s="1"/>
  <c r="JZ21" i="1" s="1"/>
  <c r="JM21" i="1"/>
  <c r="IG21" i="1"/>
  <c r="HQ21" i="1"/>
  <c r="HA21" i="1"/>
  <c r="FU21" i="1"/>
  <c r="FJ21" i="1"/>
  <c r="FL21" i="1" s="1"/>
  <c r="FN21" i="1" s="1"/>
  <c r="FP21" i="1" s="1"/>
  <c r="FR21" i="1" s="1"/>
  <c r="FE21" i="1"/>
  <c r="EO21" i="1"/>
  <c r="EK23" i="1"/>
  <c r="EK25" i="1" s="1"/>
  <c r="EI23" i="1"/>
  <c r="EG23" i="1"/>
  <c r="EE23" i="1"/>
  <c r="EB23" i="1"/>
  <c r="DY21" i="1"/>
  <c r="DI21" i="1"/>
  <c r="CS21" i="1"/>
  <c r="CC21" i="1"/>
  <c r="BM21" i="1"/>
  <c r="AW21" i="1"/>
  <c r="AG21" i="1"/>
  <c r="Q21" i="1"/>
  <c r="A21" i="1"/>
  <c r="RM20" i="1"/>
  <c r="RG20" i="1"/>
  <c r="RG24" i="1" s="1"/>
  <c r="RG26" i="1" s="1"/>
  <c r="RB20" i="1"/>
  <c r="RB24" i="1" s="1"/>
  <c r="RB26" i="1" s="1"/>
  <c r="QW20" i="1"/>
  <c r="QS20" i="1"/>
  <c r="QQ20" i="1"/>
  <c r="QO20" i="1"/>
  <c r="QM20" i="1"/>
  <c r="QG20" i="1"/>
  <c r="PH20" i="1"/>
  <c r="PJ20" i="1" s="1"/>
  <c r="PL20" i="1" s="1"/>
  <c r="PN20" i="1" s="1"/>
  <c r="PA20" i="1"/>
  <c r="OK20" i="1"/>
  <c r="NZ20" i="1"/>
  <c r="OB20" i="1" s="1"/>
  <c r="NU20" i="1"/>
  <c r="NH20" i="1"/>
  <c r="NJ20" i="1" s="1"/>
  <c r="NL20" i="1" s="1"/>
  <c r="NN20" i="1" s="1"/>
  <c r="NP20" i="1" s="1"/>
  <c r="NR20" i="1" s="1"/>
  <c r="NE20" i="1"/>
  <c r="MO20" i="1"/>
  <c r="LY20" i="1"/>
  <c r="LI20" i="1"/>
  <c r="LE20" i="1"/>
  <c r="LE24" i="1" s="1"/>
  <c r="LE26" i="1" s="1"/>
  <c r="LC20" i="1"/>
  <c r="LC24" i="1" s="1"/>
  <c r="LC26" i="1" s="1"/>
  <c r="LA20" i="1"/>
  <c r="LA24" i="1" s="1"/>
  <c r="LA26" i="1" s="1"/>
  <c r="KY20" i="1"/>
  <c r="KY24" i="1" s="1"/>
  <c r="KY26" i="1" s="1"/>
  <c r="KS20" i="1"/>
  <c r="KH20" i="1"/>
  <c r="KJ20" i="1" s="1"/>
  <c r="KL20" i="1" s="1"/>
  <c r="KN20" i="1" s="1"/>
  <c r="KP20" i="1" s="1"/>
  <c r="KC20" i="1"/>
  <c r="JR20" i="1"/>
  <c r="JT20" i="1" s="1"/>
  <c r="JV20" i="1" s="1"/>
  <c r="JX20" i="1" s="1"/>
  <c r="JZ20" i="1" s="1"/>
  <c r="JM20" i="1"/>
  <c r="IW20" i="1"/>
  <c r="IG20" i="1"/>
  <c r="HQ20" i="1"/>
  <c r="HA20" i="1"/>
  <c r="FZ20" i="1"/>
  <c r="FU20" i="1"/>
  <c r="FJ20" i="1"/>
  <c r="FL20" i="1" s="1"/>
  <c r="FN20" i="1" s="1"/>
  <c r="FP20" i="1" s="1"/>
  <c r="FR20" i="1" s="1"/>
  <c r="FE20" i="1"/>
  <c r="EO20" i="1"/>
  <c r="DY20" i="1"/>
  <c r="DI20" i="1"/>
  <c r="CS20" i="1"/>
  <c r="CO20" i="1"/>
  <c r="CM20" i="1"/>
  <c r="CI20" i="1"/>
  <c r="CC20" i="1"/>
  <c r="BZ20" i="1"/>
  <c r="BX20" i="1"/>
  <c r="BU20" i="1"/>
  <c r="BV20" i="1" s="1"/>
  <c r="BM20" i="1"/>
  <c r="AW20" i="1"/>
  <c r="AG20" i="1"/>
  <c r="S41" i="1"/>
  <c r="Q20" i="1"/>
  <c r="A20" i="1"/>
  <c r="RT19" i="1"/>
  <c r="RV19" i="1" s="1"/>
  <c r="RX19" i="1" s="1"/>
  <c r="RZ19" i="1" s="1"/>
  <c r="RM19" i="1"/>
  <c r="RD19" i="1"/>
  <c r="QW19" i="1"/>
  <c r="QS19" i="1"/>
  <c r="QQ19" i="1"/>
  <c r="QO19" i="1"/>
  <c r="QM19" i="1"/>
  <c r="QG19" i="1"/>
  <c r="QA19" i="1"/>
  <c r="PU19" i="1"/>
  <c r="PT19" i="1"/>
  <c r="PQ19" i="1"/>
  <c r="PH19" i="1"/>
  <c r="PJ19" i="1" s="1"/>
  <c r="PL19" i="1" s="1"/>
  <c r="PN19" i="1" s="1"/>
  <c r="PA19" i="1"/>
  <c r="OK19" i="1"/>
  <c r="NZ19" i="1"/>
  <c r="OB19" i="1" s="1"/>
  <c r="NU19" i="1"/>
  <c r="NH19" i="1"/>
  <c r="NJ19" i="1" s="1"/>
  <c r="NL19" i="1" s="1"/>
  <c r="NN19" i="1" s="1"/>
  <c r="NP19" i="1" s="1"/>
  <c r="NR19" i="1" s="1"/>
  <c r="NE19" i="1"/>
  <c r="NA19" i="1"/>
  <c r="MO19" i="1"/>
  <c r="LY19" i="1"/>
  <c r="LI19" i="1"/>
  <c r="KX19" i="1"/>
  <c r="KZ19" i="1" s="1"/>
  <c r="LB19" i="1" s="1"/>
  <c r="LD19" i="1" s="1"/>
  <c r="LF19" i="1" s="1"/>
  <c r="KS19" i="1"/>
  <c r="KH19" i="1"/>
  <c r="KC19" i="1"/>
  <c r="JR19" i="1"/>
  <c r="JT19" i="1" s="1"/>
  <c r="JV19" i="1" s="1"/>
  <c r="JX19" i="1" s="1"/>
  <c r="JZ19" i="1" s="1"/>
  <c r="JM19" i="1"/>
  <c r="IW19" i="1"/>
  <c r="IG19" i="1"/>
  <c r="HQ19" i="1"/>
  <c r="HA19" i="1"/>
  <c r="FU19" i="1"/>
  <c r="FJ19" i="1"/>
  <c r="FL19" i="1" s="1"/>
  <c r="FN19" i="1" s="1"/>
  <c r="FP19" i="1" s="1"/>
  <c r="FR19" i="1" s="1"/>
  <c r="FE19" i="1"/>
  <c r="EO19" i="1"/>
  <c r="EE19" i="1"/>
  <c r="DY19" i="1"/>
  <c r="DI19" i="1"/>
  <c r="CS19" i="1"/>
  <c r="CK19" i="1"/>
  <c r="CK20" i="1" s="1"/>
  <c r="CC19" i="1"/>
  <c r="BM19" i="1"/>
  <c r="BB19" i="1"/>
  <c r="BD19" i="1" s="1"/>
  <c r="BF19" i="1" s="1"/>
  <c r="BH19" i="1" s="1"/>
  <c r="BJ19" i="1" s="1"/>
  <c r="AW19" i="1"/>
  <c r="AG19" i="1"/>
  <c r="Q19" i="1"/>
  <c r="A19" i="1"/>
  <c r="RT18" i="1"/>
  <c r="RV18" i="1" s="1"/>
  <c r="RX18" i="1" s="1"/>
  <c r="RM18" i="1"/>
  <c r="RD18" i="1"/>
  <c r="QW18" i="1"/>
  <c r="QS18" i="1"/>
  <c r="QQ18" i="1"/>
  <c r="QO18" i="1"/>
  <c r="QM18" i="1"/>
  <c r="QG18" i="1"/>
  <c r="PV18" i="1"/>
  <c r="PX18" i="1" s="1"/>
  <c r="PZ18" i="1" s="1"/>
  <c r="QB18" i="1" s="1"/>
  <c r="QD18" i="1" s="1"/>
  <c r="QF18" i="1" s="1"/>
  <c r="PQ18" i="1"/>
  <c r="PH18" i="1"/>
  <c r="PJ18" i="1" s="1"/>
  <c r="PL18" i="1" s="1"/>
  <c r="PN18" i="1" s="1"/>
  <c r="PA18" i="1"/>
  <c r="OQ18" i="1"/>
  <c r="OK18" i="1"/>
  <c r="NZ18" i="1"/>
  <c r="NU18" i="1"/>
  <c r="NQ21" i="1"/>
  <c r="NQ35" i="1" s="1"/>
  <c r="NO21" i="1"/>
  <c r="NM21" i="1"/>
  <c r="NK21" i="1"/>
  <c r="NK35" i="1" s="1"/>
  <c r="NE18" i="1"/>
  <c r="NB21" i="1"/>
  <c r="NA18" i="1"/>
  <c r="MY18" i="1"/>
  <c r="MX21" i="1"/>
  <c r="MX29" i="1" s="1"/>
  <c r="MO18" i="1"/>
  <c r="LY18" i="1"/>
  <c r="LI18" i="1"/>
  <c r="KX18" i="1"/>
  <c r="KZ18" i="1" s="1"/>
  <c r="LB18" i="1" s="1"/>
  <c r="LD18" i="1" s="1"/>
  <c r="LF18" i="1" s="1"/>
  <c r="KS18" i="1"/>
  <c r="KH18" i="1"/>
  <c r="KJ18" i="1" s="1"/>
  <c r="KL18" i="1" s="1"/>
  <c r="KN18" i="1" s="1"/>
  <c r="KP18" i="1" s="1"/>
  <c r="KC18" i="1"/>
  <c r="JR18" i="1"/>
  <c r="JT18" i="1" s="1"/>
  <c r="JV18" i="1" s="1"/>
  <c r="JX18" i="1" s="1"/>
  <c r="JZ18" i="1" s="1"/>
  <c r="JM18" i="1"/>
  <c r="IW18" i="1"/>
  <c r="IG18" i="1"/>
  <c r="HV18" i="1"/>
  <c r="HX18" i="1" s="1"/>
  <c r="HZ18" i="1" s="1"/>
  <c r="IB18" i="1" s="1"/>
  <c r="ID18" i="1" s="1"/>
  <c r="HQ18" i="1"/>
  <c r="HM18" i="1"/>
  <c r="HK18" i="1"/>
  <c r="HI18" i="1"/>
  <c r="HA18" i="1"/>
  <c r="GW18" i="1"/>
  <c r="GU18" i="1"/>
  <c r="GS18" i="1"/>
  <c r="GQ18" i="1"/>
  <c r="GK18" i="1"/>
  <c r="FU18" i="1"/>
  <c r="FJ18" i="1"/>
  <c r="FL18" i="1" s="1"/>
  <c r="FN18" i="1" s="1"/>
  <c r="FP18" i="1" s="1"/>
  <c r="FR18" i="1" s="1"/>
  <c r="FE18" i="1"/>
  <c r="FA18" i="1"/>
  <c r="FA20" i="1" s="1"/>
  <c r="EY18" i="1"/>
  <c r="EY20" i="1" s="1"/>
  <c r="EW18" i="1"/>
  <c r="EW20" i="1" s="1"/>
  <c r="EW21" i="1" s="1"/>
  <c r="EU18" i="1"/>
  <c r="EU20" i="1" s="1"/>
  <c r="ER18" i="1"/>
  <c r="ER20" i="1" s="1"/>
  <c r="EO18" i="1"/>
  <c r="ED18" i="1"/>
  <c r="EF18" i="1" s="1"/>
  <c r="EH18" i="1" s="1"/>
  <c r="EJ18" i="1" s="1"/>
  <c r="EL18" i="1" s="1"/>
  <c r="DY18" i="1"/>
  <c r="DI18" i="1"/>
  <c r="DE19" i="1"/>
  <c r="DC19" i="1"/>
  <c r="DA19" i="1"/>
  <c r="CY19" i="1"/>
  <c r="CW19" i="1"/>
  <c r="CV19" i="1"/>
  <c r="CS18" i="1"/>
  <c r="CC18" i="1"/>
  <c r="BM18" i="1"/>
  <c r="BB18" i="1"/>
  <c r="BD18" i="1" s="1"/>
  <c r="BF18" i="1" s="1"/>
  <c r="BH18" i="1" s="1"/>
  <c r="BJ18" i="1" s="1"/>
  <c r="AW18" i="1"/>
  <c r="AL18" i="1"/>
  <c r="AK18" i="1" s="1"/>
  <c r="AG18" i="1"/>
  <c r="S39" i="1"/>
  <c r="Q18" i="1"/>
  <c r="A18" i="1"/>
  <c r="RT17" i="1"/>
  <c r="RM17" i="1"/>
  <c r="RD17" i="1"/>
  <c r="RF17" i="1" s="1"/>
  <c r="QW17" i="1"/>
  <c r="QT21" i="1"/>
  <c r="QT25" i="1" s="1"/>
  <c r="QT27" i="1" s="1"/>
  <c r="QP21" i="1"/>
  <c r="QP25" i="1" s="1"/>
  <c r="QP27" i="1" s="1"/>
  <c r="QO17" i="1"/>
  <c r="QN21" i="1"/>
  <c r="QN25" i="1" s="1"/>
  <c r="QN27" i="1" s="1"/>
  <c r="QL21" i="1"/>
  <c r="QL25" i="1" s="1"/>
  <c r="QL27" i="1" s="1"/>
  <c r="QG17" i="1"/>
  <c r="QE19" i="1"/>
  <c r="QC19" i="1"/>
  <c r="PY19" i="1"/>
  <c r="PW19" i="1"/>
  <c r="PV17" i="1"/>
  <c r="PQ17" i="1"/>
  <c r="PK23" i="1"/>
  <c r="PI23" i="1"/>
  <c r="PG23" i="1"/>
  <c r="PF23" i="1"/>
  <c r="PE23" i="1"/>
  <c r="PD23" i="1"/>
  <c r="PA17" i="1"/>
  <c r="OW18" i="1"/>
  <c r="OU18" i="1"/>
  <c r="OS18" i="1"/>
  <c r="OO18" i="1"/>
  <c r="ON18" i="1"/>
  <c r="OK17" i="1"/>
  <c r="NU17" i="1"/>
  <c r="NE17" i="1"/>
  <c r="MO17" i="1"/>
  <c r="LY17" i="1"/>
  <c r="LP18" i="1"/>
  <c r="LP20" i="1" s="1"/>
  <c r="LN18" i="1"/>
  <c r="LN20" i="1" s="1"/>
  <c r="LL18" i="1"/>
  <c r="LL20" i="1" s="1"/>
  <c r="LI17" i="1"/>
  <c r="KX17" i="1"/>
  <c r="KZ17" i="1" s="1"/>
  <c r="LB17" i="1" s="1"/>
  <c r="LD17" i="1" s="1"/>
  <c r="LF17" i="1" s="1"/>
  <c r="KS17" i="1"/>
  <c r="KH17" i="1"/>
  <c r="KJ17" i="1" s="1"/>
  <c r="KL17" i="1" s="1"/>
  <c r="KN17" i="1" s="1"/>
  <c r="KP17" i="1" s="1"/>
  <c r="KC17" i="1"/>
  <c r="JY26" i="1"/>
  <c r="JY29" i="1" s="1"/>
  <c r="JY31" i="1" s="1"/>
  <c r="JW26" i="1"/>
  <c r="JW29" i="1" s="1"/>
  <c r="JW31" i="1" s="1"/>
  <c r="JU26" i="1"/>
  <c r="JU29" i="1" s="1"/>
  <c r="JU31" i="1" s="1"/>
  <c r="JR17" i="1"/>
  <c r="JQ26" i="1"/>
  <c r="JQ29" i="1" s="1"/>
  <c r="JQ31" i="1" s="1"/>
  <c r="JP26" i="1"/>
  <c r="JP29" i="1" s="1"/>
  <c r="JP31" i="1" s="1"/>
  <c r="JM17" i="1"/>
  <c r="JC17" i="1"/>
  <c r="JC19" i="1" s="1"/>
  <c r="IW17" i="1"/>
  <c r="IG17" i="1"/>
  <c r="IA19" i="1"/>
  <c r="HY19" i="1"/>
  <c r="HW19" i="1"/>
  <c r="HU19" i="1"/>
  <c r="HT19" i="1"/>
  <c r="HQ17" i="1"/>
  <c r="HF17" i="1"/>
  <c r="HH17" i="1" s="1"/>
  <c r="HJ17" i="1" s="1"/>
  <c r="HL17" i="1" s="1"/>
  <c r="HN17" i="1" s="1"/>
  <c r="HA17" i="1"/>
  <c r="GK17" i="1"/>
  <c r="FZ17" i="1"/>
  <c r="FU17" i="1"/>
  <c r="FO26" i="1"/>
  <c r="FM26" i="1"/>
  <c r="FK26" i="1"/>
  <c r="FK29" i="1" s="1"/>
  <c r="FJ17" i="1"/>
  <c r="FL17" i="1" s="1"/>
  <c r="FH26" i="1"/>
  <c r="FH29" i="1" s="1"/>
  <c r="FE17" i="1"/>
  <c r="ET17" i="1"/>
  <c r="EV17" i="1" s="1"/>
  <c r="EX17" i="1" s="1"/>
  <c r="EZ17" i="1" s="1"/>
  <c r="FB17" i="1" s="1"/>
  <c r="EO17" i="1"/>
  <c r="EK19" i="1"/>
  <c r="EI19" i="1"/>
  <c r="EG19" i="1"/>
  <c r="EC19" i="1"/>
  <c r="EB19" i="1"/>
  <c r="DY17" i="1"/>
  <c r="DU17" i="1"/>
  <c r="DU19" i="1" s="1"/>
  <c r="DU20" i="1" s="1"/>
  <c r="DS17" i="1"/>
  <c r="DS19" i="1" s="1"/>
  <c r="DQ17" i="1"/>
  <c r="DQ19" i="1" s="1"/>
  <c r="DI17" i="1"/>
  <c r="CS17" i="1"/>
  <c r="CC17" i="1"/>
  <c r="BM17" i="1"/>
  <c r="BB17" i="1"/>
  <c r="BD17" i="1" s="1"/>
  <c r="BF17" i="1" s="1"/>
  <c r="BH17" i="1" s="1"/>
  <c r="BJ17" i="1" s="1"/>
  <c r="AW17" i="1"/>
  <c r="AG17" i="1"/>
  <c r="U17" i="1"/>
  <c r="Q17" i="1"/>
  <c r="E28" i="1"/>
  <c r="A17" i="1"/>
  <c r="RW20" i="1"/>
  <c r="RW22" i="1" s="1"/>
  <c r="RU20" i="1"/>
  <c r="RU22" i="1" s="1"/>
  <c r="RM16" i="1"/>
  <c r="RE20" i="1"/>
  <c r="RE24" i="1" s="1"/>
  <c r="RE26" i="1" s="1"/>
  <c r="RC20" i="1"/>
  <c r="RC24" i="1" s="1"/>
  <c r="RC26" i="1" s="1"/>
  <c r="QW16" i="1"/>
  <c r="QG16" i="1"/>
  <c r="PQ16" i="1"/>
  <c r="PA16" i="1"/>
  <c r="OK16" i="1"/>
  <c r="NU16" i="1"/>
  <c r="NE16" i="1"/>
  <c r="MO16" i="1"/>
  <c r="MM24" i="1"/>
  <c r="MM26" i="1" s="1"/>
  <c r="MM29" i="1" s="1"/>
  <c r="LY16" i="1"/>
  <c r="LI16" i="1"/>
  <c r="KW20" i="1"/>
  <c r="KW24" i="1" s="1"/>
  <c r="KW26" i="1" s="1"/>
  <c r="KS16" i="1"/>
  <c r="KO22" i="1"/>
  <c r="KM22" i="1"/>
  <c r="KF22" i="1"/>
  <c r="KC16" i="1"/>
  <c r="JM16" i="1"/>
  <c r="JI17" i="1"/>
  <c r="JG17" i="1"/>
  <c r="JE17" i="1"/>
  <c r="JB16" i="1"/>
  <c r="JB17" i="1" s="1"/>
  <c r="JA17" i="1"/>
  <c r="IZ17" i="1"/>
  <c r="IW16" i="1"/>
  <c r="IM18" i="1"/>
  <c r="IM20" i="1" s="1"/>
  <c r="IK18" i="1"/>
  <c r="IK20" i="1" s="1"/>
  <c r="IJ18" i="1"/>
  <c r="IJ20" i="1" s="1"/>
  <c r="IG16" i="1"/>
  <c r="HQ16" i="1"/>
  <c r="HG18" i="1"/>
  <c r="HE18" i="1"/>
  <c r="HD18" i="1"/>
  <c r="HA16" i="1"/>
  <c r="GO18" i="1"/>
  <c r="GN18" i="1"/>
  <c r="GK16" i="1"/>
  <c r="FU16" i="1"/>
  <c r="FE16" i="1"/>
  <c r="ET16" i="1"/>
  <c r="EV16" i="1" s="1"/>
  <c r="ES18" i="1"/>
  <c r="ES20" i="1" s="1"/>
  <c r="EO16" i="1"/>
  <c r="DY16" i="1"/>
  <c r="DO17" i="1"/>
  <c r="DO19" i="1" s="1"/>
  <c r="DM17" i="1"/>
  <c r="DM19" i="1" s="1"/>
  <c r="DL17" i="1"/>
  <c r="DL19" i="1" s="1"/>
  <c r="DI16" i="1"/>
  <c r="CS16" i="1"/>
  <c r="CC16" i="1"/>
  <c r="BQ21" i="1"/>
  <c r="BQ23" i="1" s="1"/>
  <c r="BQ24" i="1" s="1"/>
  <c r="BM16" i="1"/>
  <c r="BI20" i="1"/>
  <c r="BI22" i="1" s="1"/>
  <c r="BE20" i="1"/>
  <c r="BE22" i="1" s="1"/>
  <c r="BA20" i="1"/>
  <c r="BA22" i="1" s="1"/>
  <c r="AZ20" i="1"/>
  <c r="AZ22" i="1" s="1"/>
  <c r="AW16" i="1"/>
  <c r="AM18" i="1"/>
  <c r="AN18" i="1" s="1"/>
  <c r="AG16" i="1"/>
  <c r="Q16" i="1"/>
  <c r="A16" i="1"/>
  <c r="RM15" i="1"/>
  <c r="QW15" i="1"/>
  <c r="LY15" i="1"/>
  <c r="AG15" i="1"/>
  <c r="A15" i="1"/>
  <c r="AN1" i="1"/>
  <c r="AM1" i="1"/>
  <c r="K33" i="2" l="1"/>
  <c r="NY36" i="1"/>
  <c r="P47" i="1"/>
  <c r="PV19" i="1"/>
  <c r="QO21" i="1"/>
  <c r="NO35" i="1"/>
  <c r="AU36" i="2"/>
  <c r="H47" i="1"/>
  <c r="X29" i="2"/>
  <c r="NB29" i="1"/>
  <c r="J47" i="1"/>
  <c r="X21" i="2"/>
  <c r="M33" i="2"/>
  <c r="T42" i="2"/>
  <c r="D33" i="2"/>
  <c r="AJ36" i="2"/>
  <c r="V29" i="2"/>
  <c r="BR16" i="1"/>
  <c r="BT16" i="1" s="1"/>
  <c r="NA40" i="1"/>
  <c r="G47" i="1"/>
  <c r="NM35" i="1"/>
  <c r="T58" i="1"/>
  <c r="OG36" i="1"/>
  <c r="NM46" i="1"/>
  <c r="MI24" i="1"/>
  <c r="MI26" i="1" s="1"/>
  <c r="MI29" i="1" s="1"/>
  <c r="BR20" i="1"/>
  <c r="MK24" i="1"/>
  <c r="MK26" i="1" s="1"/>
  <c r="MK29" i="1" s="1"/>
  <c r="MK30" i="1" s="1"/>
  <c r="MK31" i="1" s="1"/>
  <c r="BS20" i="1"/>
  <c r="BS21" i="1" s="1"/>
  <c r="BS23" i="1" s="1"/>
  <c r="BS24" i="1" s="1"/>
  <c r="L47" i="1"/>
  <c r="HE20" i="1"/>
  <c r="HE21" i="1" s="1"/>
  <c r="OS20" i="1"/>
  <c r="OS21" i="1" s="1"/>
  <c r="BV16" i="1"/>
  <c r="DN19" i="1"/>
  <c r="DL20" i="1"/>
  <c r="DL21" i="1" s="1"/>
  <c r="HG20" i="1"/>
  <c r="HG21" i="1" s="1"/>
  <c r="JI19" i="1"/>
  <c r="JI20" i="1" s="1"/>
  <c r="IA21" i="1"/>
  <c r="IA22" i="1" s="1"/>
  <c r="RV17" i="1"/>
  <c r="RX17" i="1" s="1"/>
  <c r="RZ17" i="1" s="1"/>
  <c r="DM20" i="1"/>
  <c r="DM21" i="1" s="1"/>
  <c r="LL21" i="1"/>
  <c r="LL22" i="1" s="1"/>
  <c r="IZ19" i="1"/>
  <c r="IZ20" i="1" s="1"/>
  <c r="LN21" i="1"/>
  <c r="LN22" i="1" s="1"/>
  <c r="EV18" i="1"/>
  <c r="EX16" i="1"/>
  <c r="DO20" i="1"/>
  <c r="DO21" i="1" s="1"/>
  <c r="JA19" i="1"/>
  <c r="JA20" i="1" s="1"/>
  <c r="JG19" i="1"/>
  <c r="JG20" i="1" s="1"/>
  <c r="IK22" i="1"/>
  <c r="IK23" i="1" s="1"/>
  <c r="JB19" i="1"/>
  <c r="JB20" i="1" s="1"/>
  <c r="HT21" i="1"/>
  <c r="HT22" i="1" s="1"/>
  <c r="RH17" i="1"/>
  <c r="RJ17" i="1" s="1"/>
  <c r="IM22" i="1"/>
  <c r="IM23" i="1" s="1"/>
  <c r="CY21" i="1"/>
  <c r="CY22" i="1" s="1"/>
  <c r="ES21" i="1"/>
  <c r="ES23" i="1" s="1"/>
  <c r="HD20" i="1"/>
  <c r="HD21" i="1" s="1"/>
  <c r="JE19" i="1"/>
  <c r="JE20" i="1" s="1"/>
  <c r="DS20" i="1"/>
  <c r="DS21" i="1" s="1"/>
  <c r="FL26" i="1"/>
  <c r="FL29" i="1" s="1"/>
  <c r="FN17" i="1"/>
  <c r="DQ20" i="1"/>
  <c r="DQ21" i="1" s="1"/>
  <c r="AN16" i="1"/>
  <c r="BG20" i="1"/>
  <c r="BG22" i="1" s="1"/>
  <c r="GP16" i="1"/>
  <c r="HF16" i="1"/>
  <c r="IJ22" i="1"/>
  <c r="IJ23" i="1" s="1"/>
  <c r="JD16" i="1"/>
  <c r="MM30" i="1"/>
  <c r="MM31" i="1"/>
  <c r="RY88" i="1"/>
  <c r="RY20" i="1"/>
  <c r="RY22" i="1" s="1"/>
  <c r="HV17" i="1"/>
  <c r="JQ32" i="1"/>
  <c r="JQ33" i="1" s="1"/>
  <c r="JY32" i="1"/>
  <c r="JY33" i="1" s="1"/>
  <c r="LM17" i="1"/>
  <c r="LM18" i="1" s="1"/>
  <c r="LM20" i="1" s="1"/>
  <c r="QN29" i="1"/>
  <c r="QN31" i="1" s="1"/>
  <c r="CV21" i="1"/>
  <c r="CV22" i="1" s="1"/>
  <c r="EY21" i="1"/>
  <c r="EY23" i="1" s="1"/>
  <c r="MY19" i="1"/>
  <c r="KY28" i="1"/>
  <c r="KY30" i="1" s="1"/>
  <c r="KY33" i="1"/>
  <c r="KY35" i="1" s="1"/>
  <c r="HW21" i="1"/>
  <c r="HW22" i="1" s="1"/>
  <c r="RC28" i="1"/>
  <c r="RC30" i="1" s="1"/>
  <c r="ET20" i="1"/>
  <c r="ER21" i="1"/>
  <c r="MY21" i="1"/>
  <c r="OQ20" i="1"/>
  <c r="OQ21" i="1" s="1"/>
  <c r="EB25" i="1"/>
  <c r="EB27" i="1" s="1"/>
  <c r="IL16" i="1"/>
  <c r="KG22" i="1"/>
  <c r="RD16" i="1"/>
  <c r="RD20" i="1" s="1"/>
  <c r="RD24" i="1" s="1"/>
  <c r="RD26" i="1" s="1"/>
  <c r="RS20" i="1"/>
  <c r="RS22" i="1" s="1"/>
  <c r="ED17" i="1"/>
  <c r="JS26" i="1"/>
  <c r="JS29" i="1" s="1"/>
  <c r="JS31" i="1" s="1"/>
  <c r="LO17" i="1"/>
  <c r="LO18" i="1" s="1"/>
  <c r="LO20" i="1" s="1"/>
  <c r="ON20" i="1"/>
  <c r="ON21" i="1" s="1"/>
  <c r="PH17" i="1"/>
  <c r="QP29" i="1"/>
  <c r="QP31" i="1" s="1"/>
  <c r="CX18" i="1"/>
  <c r="FA21" i="1"/>
  <c r="FA23" i="1" s="1"/>
  <c r="NA21" i="1"/>
  <c r="EC23" i="1"/>
  <c r="ED21" i="1"/>
  <c r="DE21" i="1"/>
  <c r="DE22" i="1" s="1"/>
  <c r="KH16" i="1"/>
  <c r="RE28" i="1"/>
  <c r="RE30" i="1" s="1"/>
  <c r="RT16" i="1"/>
  <c r="RT20" i="1" s="1"/>
  <c r="RT22" i="1" s="1"/>
  <c r="CF19" i="1"/>
  <c r="CF20" i="1" s="1"/>
  <c r="HY21" i="1"/>
  <c r="HY22" i="1" s="1"/>
  <c r="JT17" i="1"/>
  <c r="LP21" i="1"/>
  <c r="LP22" i="1" s="1"/>
  <c r="OO20" i="1"/>
  <c r="OO21" i="1" s="1"/>
  <c r="OW20" i="1"/>
  <c r="OW21" i="1" s="1"/>
  <c r="QQ17" i="1"/>
  <c r="QQ21" i="1" s="1"/>
  <c r="ET18" i="1"/>
  <c r="HI20" i="1"/>
  <c r="HI21" i="1" s="1"/>
  <c r="RF18" i="1"/>
  <c r="RH18" i="1" s="1"/>
  <c r="RJ18" i="1" s="1"/>
  <c r="RF19" i="1"/>
  <c r="AM22" i="1"/>
  <c r="AM23" i="1"/>
  <c r="AM24" i="1"/>
  <c r="EE25" i="1"/>
  <c r="EE27" i="1" s="1"/>
  <c r="BB16" i="1"/>
  <c r="AK20" i="1"/>
  <c r="BC20" i="1"/>
  <c r="BC22" i="1" s="1"/>
  <c r="DN16" i="1"/>
  <c r="KI22" i="1"/>
  <c r="RF16" i="1"/>
  <c r="RU24" i="1"/>
  <c r="RU26" i="1" s="1"/>
  <c r="CG19" i="1"/>
  <c r="CG20" i="1"/>
  <c r="FH31" i="1"/>
  <c r="FH32" i="1"/>
  <c r="JU32" i="1"/>
  <c r="JU33" i="1" s="1"/>
  <c r="OP17" i="1"/>
  <c r="PX17" i="1"/>
  <c r="QR21" i="1"/>
  <c r="QR25" i="1" s="1"/>
  <c r="QR27" i="1" s="1"/>
  <c r="AJ18" i="1"/>
  <c r="AJ20" i="1" s="1"/>
  <c r="EU21" i="1"/>
  <c r="EU23" i="1" s="1"/>
  <c r="U19" i="1"/>
  <c r="V19" i="1" s="1"/>
  <c r="X19" i="1" s="1"/>
  <c r="Z19" i="1" s="1"/>
  <c r="AB19" i="1" s="1"/>
  <c r="AD19" i="1" s="1"/>
  <c r="RH19" i="1"/>
  <c r="RJ19" i="1" s="1"/>
  <c r="OU20" i="1"/>
  <c r="OU21" i="1" s="1"/>
  <c r="S42" i="1"/>
  <c r="U21" i="1"/>
  <c r="V21" i="1" s="1"/>
  <c r="X21" i="1" s="1"/>
  <c r="Z21" i="1" s="1"/>
  <c r="AB21" i="1" s="1"/>
  <c r="AD21" i="1" s="1"/>
  <c r="EG25" i="1"/>
  <c r="EG27" i="1"/>
  <c r="MZ21" i="1"/>
  <c r="MZ29" i="1" s="1"/>
  <c r="BR23" i="1"/>
  <c r="EK27" i="1"/>
  <c r="CW21" i="1"/>
  <c r="CW22" i="1" s="1"/>
  <c r="KV20" i="1"/>
  <c r="KV24" i="1" s="1"/>
  <c r="KV26" i="1" s="1"/>
  <c r="T54" i="1"/>
  <c r="T29" i="1"/>
  <c r="S38" i="1"/>
  <c r="T33" i="1"/>
  <c r="T62" i="1" s="1"/>
  <c r="CH17" i="1"/>
  <c r="DU21" i="1"/>
  <c r="FI26" i="1"/>
  <c r="FI29" i="1" s="1"/>
  <c r="FQ26" i="1"/>
  <c r="FQ29" i="1" s="1"/>
  <c r="LR17" i="1"/>
  <c r="QS17" i="1"/>
  <c r="QS21" i="1" s="1"/>
  <c r="QS25" i="1" s="1"/>
  <c r="QS27" i="1" s="1"/>
  <c r="U18" i="1"/>
  <c r="V18" i="1" s="1"/>
  <c r="X18" i="1" s="1"/>
  <c r="Z18" i="1" s="1"/>
  <c r="AB18" i="1" s="1"/>
  <c r="AD18" i="1" s="1"/>
  <c r="DA21" i="1"/>
  <c r="DA22" i="1" s="1"/>
  <c r="HK20" i="1"/>
  <c r="HK21" i="1" s="1"/>
  <c r="NH18" i="1"/>
  <c r="NI21" i="1"/>
  <c r="GA26" i="1"/>
  <c r="GC26" i="1" s="1"/>
  <c r="RB28" i="1"/>
  <c r="RB30" i="1" s="1"/>
  <c r="EI25" i="1"/>
  <c r="EI27" i="1" s="1"/>
  <c r="PN21" i="1"/>
  <c r="T55" i="1"/>
  <c r="S43" i="1"/>
  <c r="U23" i="1"/>
  <c r="MF30" i="1"/>
  <c r="MF31" i="1"/>
  <c r="KK22" i="1"/>
  <c r="KW33" i="1"/>
  <c r="KW35" i="1" s="1"/>
  <c r="KW28" i="1"/>
  <c r="KW30" i="1" s="1"/>
  <c r="RW24" i="1"/>
  <c r="RW26" i="1" s="1"/>
  <c r="FJ26" i="1"/>
  <c r="FJ29" i="1" s="1"/>
  <c r="JC20" i="1"/>
  <c r="JW32" i="1"/>
  <c r="JW33" i="1"/>
  <c r="QL31" i="1"/>
  <c r="QL29" i="1"/>
  <c r="QT29" i="1"/>
  <c r="QT31" i="1" s="1"/>
  <c r="EW23" i="1"/>
  <c r="OB18" i="1"/>
  <c r="OB21" i="1" s="1"/>
  <c r="NZ21" i="1"/>
  <c r="RG28" i="1"/>
  <c r="RG30" i="1"/>
  <c r="KX16" i="1"/>
  <c r="RI20" i="1"/>
  <c r="RI24" i="1" s="1"/>
  <c r="RI26" i="1" s="1"/>
  <c r="V17" i="1"/>
  <c r="FK31" i="1"/>
  <c r="FK32" i="1" s="1"/>
  <c r="HU21" i="1"/>
  <c r="HU22" i="1" s="1"/>
  <c r="IC19" i="1"/>
  <c r="JP32" i="1"/>
  <c r="JP33" i="1" s="1"/>
  <c r="PM23" i="1"/>
  <c r="QM17" i="1"/>
  <c r="QM21" i="1" s="1"/>
  <c r="QM25" i="1" s="1"/>
  <c r="QM27" i="1" s="1"/>
  <c r="DC21" i="1"/>
  <c r="DC22" i="1" s="1"/>
  <c r="HM20" i="1"/>
  <c r="HM21" i="1" s="1"/>
  <c r="RZ18" i="1"/>
  <c r="KJ19" i="1"/>
  <c r="KL19" i="1" s="1"/>
  <c r="KN19" i="1" s="1"/>
  <c r="KP19" i="1" s="1"/>
  <c r="RJ22" i="1"/>
  <c r="NX34" i="1"/>
  <c r="NX36" i="1" s="1"/>
  <c r="NZ25" i="1"/>
  <c r="AL24" i="1"/>
  <c r="LA28" i="1"/>
  <c r="LA30" i="1"/>
  <c r="LA33" i="1"/>
  <c r="LA35" i="1" s="1"/>
  <c r="ME30" i="1"/>
  <c r="ME31" i="1" s="1"/>
  <c r="U25" i="1"/>
  <c r="V25" i="1" s="1"/>
  <c r="X25" i="1" s="1"/>
  <c r="Z25" i="1" s="1"/>
  <c r="AB25" i="1" s="1"/>
  <c r="AD25" i="1" s="1"/>
  <c r="NA26" i="1"/>
  <c r="MY26" i="1"/>
  <c r="MY27" i="1" s="1"/>
  <c r="NH27" i="1"/>
  <c r="PI30" i="1"/>
  <c r="PI31" i="1" s="1"/>
  <c r="AN23" i="1"/>
  <c r="LC33" i="1"/>
  <c r="LC35" i="1" s="1"/>
  <c r="LC28" i="1"/>
  <c r="LC30" i="1" s="1"/>
  <c r="QQ22" i="1"/>
  <c r="MG31" i="1"/>
  <c r="MG30" i="1"/>
  <c r="BT20" i="1"/>
  <c r="U22" i="1"/>
  <c r="V22" i="1" s="1"/>
  <c r="X22" i="1" s="1"/>
  <c r="Z22" i="1" s="1"/>
  <c r="AB22" i="1" s="1"/>
  <c r="AD22" i="1" s="1"/>
  <c r="AL23" i="1"/>
  <c r="FX26" i="1"/>
  <c r="FX28" i="1" s="1"/>
  <c r="FX30" i="1" s="1"/>
  <c r="FX32" i="1" s="1"/>
  <c r="MH31" i="1"/>
  <c r="NL24" i="1"/>
  <c r="NJ27" i="1"/>
  <c r="I56" i="1"/>
  <c r="I57" i="1"/>
  <c r="I55" i="1"/>
  <c r="PM30" i="1"/>
  <c r="PM31" i="1" s="1"/>
  <c r="U27" i="1"/>
  <c r="V27" i="1" s="1"/>
  <c r="X27" i="1" s="1"/>
  <c r="Z27" i="1" s="1"/>
  <c r="AB27" i="1" s="1"/>
  <c r="AD27" i="1" s="1"/>
  <c r="LE33" i="1"/>
  <c r="LE35" i="1" s="1"/>
  <c r="LE28" i="1"/>
  <c r="LE30" i="1"/>
  <c r="FY26" i="1"/>
  <c r="RF23" i="1"/>
  <c r="RH23" i="1" s="1"/>
  <c r="RJ23" i="1" s="1"/>
  <c r="MJ30" i="1"/>
  <c r="MJ31" i="1" s="1"/>
  <c r="M57" i="1"/>
  <c r="M55" i="1"/>
  <c r="M56" i="1"/>
  <c r="AL22" i="1"/>
  <c r="JR22" i="1"/>
  <c r="JT22" i="1" s="1"/>
  <c r="JV22" i="1" s="1"/>
  <c r="JX22" i="1" s="1"/>
  <c r="JZ22" i="1" s="1"/>
  <c r="FZ23" i="1"/>
  <c r="FZ26" i="1" s="1"/>
  <c r="QO23" i="1"/>
  <c r="QO25" i="1" s="1"/>
  <c r="QO27" i="1" s="1"/>
  <c r="ML30" i="1"/>
  <c r="ML31" i="1"/>
  <c r="MC30" i="1"/>
  <c r="MC31" i="1" s="1"/>
  <c r="OD26" i="1"/>
  <c r="OF26" i="1" s="1"/>
  <c r="OH26" i="1" s="1"/>
  <c r="PE30" i="1"/>
  <c r="PE31" i="1"/>
  <c r="FO27" i="1"/>
  <c r="FO29" i="1" s="1"/>
  <c r="FM27" i="1"/>
  <c r="FM29" i="1" s="1"/>
  <c r="MB31" i="1"/>
  <c r="QN36" i="1"/>
  <c r="QP34" i="1"/>
  <c r="U20" i="1"/>
  <c r="V20" i="1" s="1"/>
  <c r="X20" i="1" s="1"/>
  <c r="Z20" i="1" s="1"/>
  <c r="AB20" i="1" s="1"/>
  <c r="AD20" i="1" s="1"/>
  <c r="AN22" i="1"/>
  <c r="G57" i="1"/>
  <c r="G56" i="1"/>
  <c r="G55" i="1"/>
  <c r="MD30" i="1"/>
  <c r="MD31" i="1" s="1"/>
  <c r="RX31" i="1"/>
  <c r="OD29" i="1"/>
  <c r="OF29" i="1" s="1"/>
  <c r="OH29" i="1" s="1"/>
  <c r="W31" i="2"/>
  <c r="W32" i="2" s="1"/>
  <c r="AS46" i="2"/>
  <c r="AS47" i="2" s="1"/>
  <c r="NK45" i="1"/>
  <c r="NK46" i="1" s="1"/>
  <c r="PG28" i="1"/>
  <c r="E45" i="1"/>
  <c r="E47" i="1" s="1"/>
  <c r="RW89" i="1"/>
  <c r="PH26" i="1"/>
  <c r="FK30" i="1"/>
  <c r="PD31" i="1"/>
  <c r="NI33" i="1"/>
  <c r="NH30" i="1"/>
  <c r="PF31" i="1"/>
  <c r="W32" i="1"/>
  <c r="AC32" i="1"/>
  <c r="T32" i="1"/>
  <c r="RD35" i="1"/>
  <c r="RE33" i="1"/>
  <c r="RE35" i="1" s="1"/>
  <c r="RC33" i="1"/>
  <c r="RC35" i="1" s="1"/>
  <c r="RT38" i="1"/>
  <c r="RT40" i="1" s="1"/>
  <c r="RV34" i="1"/>
  <c r="U24" i="1"/>
  <c r="V24" i="1" s="1"/>
  <c r="X24" i="1" s="1"/>
  <c r="Z24" i="1" s="1"/>
  <c r="AB24" i="1" s="1"/>
  <c r="AD24" i="1" s="1"/>
  <c r="K28" i="1"/>
  <c r="K47" i="1" s="1"/>
  <c r="OC34" i="1"/>
  <c r="OC36" i="1" s="1"/>
  <c r="MN30" i="1"/>
  <c r="MN31" i="1" s="1"/>
  <c r="U28" i="1"/>
  <c r="V28" i="1" s="1"/>
  <c r="X28" i="1" s="1"/>
  <c r="Z28" i="1" s="1"/>
  <c r="AB28" i="1" s="1"/>
  <c r="AD28" i="1" s="1"/>
  <c r="OB30" i="1"/>
  <c r="OD30" i="1" s="1"/>
  <c r="OF30" i="1" s="1"/>
  <c r="OH30" i="1" s="1"/>
  <c r="PK31" i="1"/>
  <c r="MY39" i="1"/>
  <c r="MY40" i="1" s="1"/>
  <c r="RU42" i="1"/>
  <c r="RU44" i="1" s="1"/>
  <c r="NY48" i="1"/>
  <c r="NY49" i="1" s="1"/>
  <c r="OE48" i="1"/>
  <c r="OE49" i="1" s="1"/>
  <c r="NA24" i="1"/>
  <c r="Y32" i="1"/>
  <c r="RW44" i="1"/>
  <c r="RW42" i="1"/>
  <c r="NL39" i="1"/>
  <c r="NJ41" i="1"/>
  <c r="NJ43" i="1" s="1"/>
  <c r="RS38" i="1"/>
  <c r="RS40" i="1" s="1"/>
  <c r="NX44" i="1"/>
  <c r="NX46" i="1" s="1"/>
  <c r="OG48" i="1"/>
  <c r="OG49" i="1" s="1"/>
  <c r="AA33" i="1"/>
  <c r="MZ39" i="1"/>
  <c r="MZ40" i="1" s="1"/>
  <c r="RF34" i="1"/>
  <c r="RF35" i="1" s="1"/>
  <c r="QP35" i="1"/>
  <c r="QR35" i="1" s="1"/>
  <c r="QT35" i="1" s="1"/>
  <c r="RZ36" i="1"/>
  <c r="RY38" i="1"/>
  <c r="RY40" i="1" s="1"/>
  <c r="RT49" i="1"/>
  <c r="RS56" i="1"/>
  <c r="RS58" i="1" s="1"/>
  <c r="RS88" i="1"/>
  <c r="RT52" i="1"/>
  <c r="RS91" i="1"/>
  <c r="RT91" i="1" s="1"/>
  <c r="RY90" i="1"/>
  <c r="AC33" i="1"/>
  <c r="NB39" i="1"/>
  <c r="NB40" i="1" s="1"/>
  <c r="Y34" i="1"/>
  <c r="NO45" i="1"/>
  <c r="NO46" i="1" s="1"/>
  <c r="U58" i="1"/>
  <c r="RU91" i="1"/>
  <c r="RV91" i="1" s="1"/>
  <c r="RT74" i="1"/>
  <c r="RT76" i="1" s="1"/>
  <c r="RS101" i="1"/>
  <c r="RU89" i="1"/>
  <c r="RV35" i="1"/>
  <c r="RX35" i="1" s="1"/>
  <c r="RZ35" i="1" s="1"/>
  <c r="OC49" i="1"/>
  <c r="NI45" i="1"/>
  <c r="NI46" i="1" s="1"/>
  <c r="U45" i="1"/>
  <c r="V45" i="1" s="1"/>
  <c r="X45" i="1" s="1"/>
  <c r="Z45" i="1" s="1"/>
  <c r="AB45" i="1" s="1"/>
  <c r="AD45" i="1" s="1"/>
  <c r="OA49" i="1"/>
  <c r="RW88" i="1"/>
  <c r="RW91" i="1"/>
  <c r="RU56" i="1"/>
  <c r="RU58" i="1" s="1"/>
  <c r="RX67" i="1"/>
  <c r="RU78" i="1"/>
  <c r="RU80" i="1" s="1"/>
  <c r="RY89" i="1"/>
  <c r="RW78" i="1"/>
  <c r="RW80" i="1" s="1"/>
  <c r="W33" i="1"/>
  <c r="RG35" i="1"/>
  <c r="AA34" i="1"/>
  <c r="U44" i="1"/>
  <c r="RW49" i="1"/>
  <c r="RZ102" i="1"/>
  <c r="RY102" i="1" s="1"/>
  <c r="RW90" i="1"/>
  <c r="RT102" i="1"/>
  <c r="RS102" i="1" s="1"/>
  <c r="T34" i="1"/>
  <c r="T63" i="1" s="1"/>
  <c r="QM36" i="1"/>
  <c r="RU90" i="1"/>
  <c r="U46" i="1"/>
  <c r="V46" i="1" s="1"/>
  <c r="X46" i="1" s="1"/>
  <c r="Z46" i="1" s="1"/>
  <c r="AB46" i="1" s="1"/>
  <c r="AD46" i="1" s="1"/>
  <c r="S46" i="1"/>
  <c r="RY56" i="1"/>
  <c r="RY58" i="1" s="1"/>
  <c r="RZ101" i="1"/>
  <c r="RV101" i="1"/>
  <c r="RT55" i="1"/>
  <c r="RV55" i="1" s="1"/>
  <c r="RX55" i="1" s="1"/>
  <c r="RZ55" i="1" s="1"/>
  <c r="D61" i="1"/>
  <c r="D62" i="1" s="1"/>
  <c r="RS89" i="1"/>
  <c r="RT89" i="1" s="1"/>
  <c r="RS90" i="1"/>
  <c r="RT90" i="1" s="1"/>
  <c r="AD17" i="2"/>
  <c r="AD21" i="2" s="1"/>
  <c r="AB21" i="2"/>
  <c r="I33" i="2"/>
  <c r="H31" i="2"/>
  <c r="V31" i="2"/>
  <c r="V32" i="2" s="1"/>
  <c r="D43" i="2"/>
  <c r="D44" i="2" s="1"/>
  <c r="AQ46" i="2"/>
  <c r="AQ47" i="2" s="1"/>
  <c r="S40" i="1"/>
  <c r="RU88" i="1"/>
  <c r="RV71" i="1"/>
  <c r="RX71" i="1" s="1"/>
  <c r="RZ71" i="1" s="1"/>
  <c r="RT100" i="1"/>
  <c r="RU101" i="1"/>
  <c r="X31" i="2"/>
  <c r="X32" i="2" s="1"/>
  <c r="AU46" i="2"/>
  <c r="AU47" i="2" s="1"/>
  <c r="RX54" i="1"/>
  <c r="RZ54" i="1" s="1"/>
  <c r="RW56" i="1"/>
  <c r="RW58" i="1" s="1"/>
  <c r="RS67" i="1"/>
  <c r="RV70" i="1"/>
  <c r="Y31" i="2"/>
  <c r="Y32" i="2" s="1"/>
  <c r="F39" i="2"/>
  <c r="F41" i="2" s="1"/>
  <c r="H36" i="2"/>
  <c r="T60" i="1"/>
  <c r="RV100" i="1"/>
  <c r="AA31" i="2"/>
  <c r="AA32" i="2" s="1"/>
  <c r="AJ46" i="2"/>
  <c r="AJ47" i="2" s="1"/>
  <c r="AO46" i="2"/>
  <c r="AO47" i="2" s="1"/>
  <c r="NZ39" i="1"/>
  <c r="RX53" i="1"/>
  <c r="RZ53" i="1" s="1"/>
  <c r="RY91" i="1"/>
  <c r="RY78" i="1"/>
  <c r="RY80" i="1" s="1"/>
  <c r="RW85" i="1"/>
  <c r="AC31" i="2"/>
  <c r="AC32" i="2" s="1"/>
  <c r="G43" i="2"/>
  <c r="G44" i="2" s="1"/>
  <c r="AK46" i="2"/>
  <c r="AK47" i="2" s="1"/>
  <c r="RX85" i="1"/>
  <c r="RX100" i="1"/>
  <c r="RW101" i="1"/>
  <c r="RV102" i="1"/>
  <c r="RZ100" i="1"/>
  <c r="E33" i="2"/>
  <c r="AK36" i="2"/>
  <c r="F31" i="2"/>
  <c r="I43" i="2"/>
  <c r="I44" i="2" s="1"/>
  <c r="E43" i="2"/>
  <c r="E44" i="2" s="1"/>
  <c r="AM46" i="2"/>
  <c r="AM47" i="2"/>
  <c r="V38" i="1"/>
  <c r="RX101" i="1"/>
  <c r="AM36" i="2"/>
  <c r="U31" i="2"/>
  <c r="U32" i="2" s="1"/>
  <c r="X38" i="2"/>
  <c r="V40" i="2"/>
  <c r="Z21" i="2"/>
  <c r="J25" i="2"/>
  <c r="Z26" i="2"/>
  <c r="T32" i="2"/>
  <c r="K43" i="2"/>
  <c r="K44" i="2" s="1"/>
  <c r="F19" i="2"/>
  <c r="AL19" i="2"/>
  <c r="AL25" i="2"/>
  <c r="AN25" i="2" s="1"/>
  <c r="AP25" i="2" s="1"/>
  <c r="AR25" i="2" s="1"/>
  <c r="AT25" i="2" s="1"/>
  <c r="AV25" i="2" s="1"/>
  <c r="AV34" i="2" s="1"/>
  <c r="AL39" i="2"/>
  <c r="U55" i="1" l="1"/>
  <c r="CX21" i="1"/>
  <c r="CZ21" i="1" s="1"/>
  <c r="DB21" i="1" s="1"/>
  <c r="DD21" i="1" s="1"/>
  <c r="DF21" i="1" s="1"/>
  <c r="T56" i="1"/>
  <c r="BT21" i="1"/>
  <c r="MI30" i="1"/>
  <c r="MI31" i="1" s="1"/>
  <c r="AN25" i="1"/>
  <c r="AN27" i="1" s="1"/>
  <c r="AN29" i="1" s="1"/>
  <c r="AN30" i="1" s="1"/>
  <c r="RV90" i="1"/>
  <c r="RX90" i="1" s="1"/>
  <c r="RZ90" i="1" s="1"/>
  <c r="U60" i="1"/>
  <c r="AA35" i="1"/>
  <c r="AA49" i="1" s="1"/>
  <c r="AA50" i="1" s="1"/>
  <c r="AA51" i="1" s="1"/>
  <c r="NA27" i="1"/>
  <c r="RU102" i="1"/>
  <c r="RX91" i="1"/>
  <c r="RZ91" i="1" s="1"/>
  <c r="BR21" i="1"/>
  <c r="FM31" i="1"/>
  <c r="FM32" i="1" s="1"/>
  <c r="FO31" i="1"/>
  <c r="FO32" i="1" s="1"/>
  <c r="QO29" i="1"/>
  <c r="QO31" i="1" s="1"/>
  <c r="AJ24" i="1"/>
  <c r="AJ22" i="1"/>
  <c r="AJ23" i="1"/>
  <c r="E55" i="1"/>
  <c r="E57" i="1"/>
  <c r="F57" i="1" s="1"/>
  <c r="H57" i="1" s="1"/>
  <c r="J57" i="1" s="1"/>
  <c r="E56" i="1"/>
  <c r="F56" i="1" s="1"/>
  <c r="X40" i="2"/>
  <c r="Z38" i="2"/>
  <c r="H39" i="2"/>
  <c r="H41" i="2" s="1"/>
  <c r="J36" i="2"/>
  <c r="V33" i="1"/>
  <c r="RT88" i="1"/>
  <c r="RT92" i="1" s="1"/>
  <c r="RT94" i="1" s="1"/>
  <c r="RS92" i="1"/>
  <c r="RS94" i="1" s="1"/>
  <c r="RS42" i="1"/>
  <c r="RS44" i="1" s="1"/>
  <c r="W35" i="1"/>
  <c r="W49" i="1" s="1"/>
  <c r="IC21" i="1"/>
  <c r="IC22" i="1" s="1"/>
  <c r="FJ31" i="1"/>
  <c r="FJ32" i="1" s="1"/>
  <c r="V23" i="1"/>
  <c r="GE26" i="1"/>
  <c r="GC28" i="1"/>
  <c r="QS29" i="1"/>
  <c r="QS31" i="1" s="1"/>
  <c r="T57" i="1"/>
  <c r="QR29" i="1"/>
  <c r="QR31" i="1" s="1"/>
  <c r="JT26" i="1"/>
  <c r="JT29" i="1" s="1"/>
  <c r="JT31" i="1" s="1"/>
  <c r="JV17" i="1"/>
  <c r="NA29" i="1"/>
  <c r="ET21" i="1"/>
  <c r="EV21" i="1" s="1"/>
  <c r="EX21" i="1" s="1"/>
  <c r="EZ21" i="1" s="1"/>
  <c r="FB21" i="1" s="1"/>
  <c r="HV19" i="1"/>
  <c r="HX17" i="1"/>
  <c r="HH16" i="1"/>
  <c r="HF18" i="1"/>
  <c r="FL31" i="1"/>
  <c r="FL32" i="1" s="1"/>
  <c r="DP19" i="1"/>
  <c r="FX34" i="1"/>
  <c r="FX36" i="1" s="1"/>
  <c r="Z29" i="2"/>
  <c r="AB26" i="2"/>
  <c r="RU60" i="1"/>
  <c r="RU62" i="1" s="1"/>
  <c r="RS60" i="1"/>
  <c r="RS62" i="1" s="1"/>
  <c r="NL43" i="1"/>
  <c r="NJ45" i="1"/>
  <c r="NL45" i="1" s="1"/>
  <c r="NN45" i="1" s="1"/>
  <c r="NP45" i="1" s="1"/>
  <c r="PH28" i="1"/>
  <c r="PJ26" i="1"/>
  <c r="U34" i="1"/>
  <c r="NI35" i="1"/>
  <c r="LR18" i="1"/>
  <c r="LR20" i="1" s="1"/>
  <c r="LT17" i="1"/>
  <c r="LQ17" i="1"/>
  <c r="LQ18" i="1" s="1"/>
  <c r="LQ20" i="1" s="1"/>
  <c r="PX19" i="1"/>
  <c r="PZ17" i="1"/>
  <c r="QQ25" i="1"/>
  <c r="QQ27" i="1" s="1"/>
  <c r="LO21" i="1"/>
  <c r="LO22" i="1" s="1"/>
  <c r="ER23" i="1"/>
  <c r="RY24" i="1"/>
  <c r="RY26" i="1" s="1"/>
  <c r="GR16" i="1"/>
  <c r="GP18" i="1"/>
  <c r="BV21" i="1"/>
  <c r="BU21" i="1" s="1"/>
  <c r="BU23" i="1" s="1"/>
  <c r="BU24" i="1" s="1"/>
  <c r="BX16" i="1"/>
  <c r="AK24" i="1"/>
  <c r="AK22" i="1"/>
  <c r="AK23" i="1"/>
  <c r="IL18" i="1"/>
  <c r="IL20" i="1" s="1"/>
  <c r="IN16" i="1"/>
  <c r="RT78" i="1"/>
  <c r="RT80" i="1" s="1"/>
  <c r="NN39" i="1"/>
  <c r="NL41" i="1"/>
  <c r="K56" i="1"/>
  <c r="K57" i="1"/>
  <c r="K55" i="1"/>
  <c r="T59" i="1"/>
  <c r="T35" i="1"/>
  <c r="T49" i="1" s="1"/>
  <c r="NH33" i="1"/>
  <c r="NJ30" i="1"/>
  <c r="M58" i="1"/>
  <c r="M60" i="1" s="1"/>
  <c r="KX20" i="1"/>
  <c r="KX24" i="1" s="1"/>
  <c r="KX26" i="1" s="1"/>
  <c r="KZ16" i="1"/>
  <c r="U29" i="1"/>
  <c r="NH21" i="1"/>
  <c r="NJ18" i="1"/>
  <c r="FQ31" i="1"/>
  <c r="FQ32" i="1" s="1"/>
  <c r="RV16" i="1"/>
  <c r="OR17" i="1"/>
  <c r="OP18" i="1"/>
  <c r="BB20" i="1"/>
  <c r="BB22" i="1" s="1"/>
  <c r="BD16" i="1"/>
  <c r="AM25" i="1"/>
  <c r="AM27" i="1" s="1"/>
  <c r="KH22" i="1"/>
  <c r="KJ16" i="1"/>
  <c r="JS32" i="1"/>
  <c r="JS33" i="1" s="1"/>
  <c r="EV20" i="1"/>
  <c r="RY92" i="1"/>
  <c r="RY94" i="1" s="1"/>
  <c r="EC25" i="1"/>
  <c r="EC27" i="1" s="1"/>
  <c r="FN26" i="1"/>
  <c r="FN29" i="1" s="1"/>
  <c r="FP17" i="1"/>
  <c r="V44" i="1"/>
  <c r="X44" i="1" s="1"/>
  <c r="Z44" i="1" s="1"/>
  <c r="AB44" i="1" s="1"/>
  <c r="AD44" i="1" s="1"/>
  <c r="RW92" i="1"/>
  <c r="RW94" i="1" s="1"/>
  <c r="RH34" i="1"/>
  <c r="FZ28" i="1"/>
  <c r="GB26" i="1"/>
  <c r="NZ34" i="1"/>
  <c r="NZ36" i="1" s="1"/>
  <c r="OB25" i="1"/>
  <c r="U54" i="1"/>
  <c r="FI31" i="1"/>
  <c r="FI32" i="1" s="1"/>
  <c r="KV33" i="1"/>
  <c r="KV35" i="1" s="1"/>
  <c r="KV28" i="1"/>
  <c r="KV30" i="1" s="1"/>
  <c r="BR24" i="1"/>
  <c r="BT23" i="1"/>
  <c r="RF20" i="1"/>
  <c r="RF24" i="1" s="1"/>
  <c r="RF26" i="1" s="1"/>
  <c r="RH16" i="1"/>
  <c r="CX19" i="1"/>
  <c r="CZ18" i="1"/>
  <c r="ED19" i="1"/>
  <c r="EF17" i="1"/>
  <c r="JR26" i="1"/>
  <c r="JR29" i="1" s="1"/>
  <c r="JR31" i="1" s="1"/>
  <c r="LM21" i="1"/>
  <c r="LM22" i="1" s="1"/>
  <c r="EX18" i="1"/>
  <c r="EZ16" i="1"/>
  <c r="RY100" i="1"/>
  <c r="RY103" i="1" s="1"/>
  <c r="RZ103" i="1"/>
  <c r="RU92" i="1"/>
  <c r="RU94" i="1" s="1"/>
  <c r="NX48" i="1"/>
  <c r="NZ48" i="1" s="1"/>
  <c r="OB48" i="1" s="1"/>
  <c r="OD48" i="1" s="1"/>
  <c r="OF48" i="1" s="1"/>
  <c r="OH48" i="1" s="1"/>
  <c r="RI28" i="1"/>
  <c r="RI30" i="1" s="1"/>
  <c r="RT24" i="1"/>
  <c r="RT26" i="1" s="1"/>
  <c r="RW100" i="1"/>
  <c r="RW103" i="1" s="1"/>
  <c r="RX103" i="1"/>
  <c r="U33" i="1"/>
  <c r="U62" i="1" s="1"/>
  <c r="RW102" i="1"/>
  <c r="RX34" i="1"/>
  <c r="RV38" i="1"/>
  <c r="RV40" i="1" s="1"/>
  <c r="U32" i="1"/>
  <c r="PG30" i="1"/>
  <c r="PG31" i="1"/>
  <c r="QP36" i="1"/>
  <c r="QR34" i="1"/>
  <c r="NL27" i="1"/>
  <c r="NN24" i="1"/>
  <c r="QM29" i="1"/>
  <c r="QM31" i="1" s="1"/>
  <c r="RS24" i="1"/>
  <c r="RS26" i="1" s="1"/>
  <c r="AL42" i="2"/>
  <c r="AL44" i="2" s="1"/>
  <c r="AN39" i="2"/>
  <c r="RY60" i="1"/>
  <c r="RY62" i="1" s="1"/>
  <c r="RV89" i="1"/>
  <c r="RX89" i="1" s="1"/>
  <c r="RZ89" i="1" s="1"/>
  <c r="AL22" i="2"/>
  <c r="AL36" i="2" s="1"/>
  <c r="AN19" i="2"/>
  <c r="RT103" i="1"/>
  <c r="RS100" i="1"/>
  <c r="RS103" i="1" s="1"/>
  <c r="RY42" i="1"/>
  <c r="RY44" i="1" s="1"/>
  <c r="RT42" i="1"/>
  <c r="RT44" i="1" s="1"/>
  <c r="AC35" i="1"/>
  <c r="AC49" i="1" s="1"/>
  <c r="G58" i="1"/>
  <c r="G60" i="1" s="1"/>
  <c r="AL25" i="1"/>
  <c r="AL27" i="1" s="1"/>
  <c r="V54" i="1"/>
  <c r="V29" i="1"/>
  <c r="V34" i="1"/>
  <c r="X17" i="1"/>
  <c r="CJ17" i="1"/>
  <c r="DN17" i="1"/>
  <c r="DP16" i="1"/>
  <c r="CH19" i="1"/>
  <c r="CJ19" i="1" s="1"/>
  <c r="CL19" i="1" s="1"/>
  <c r="CN19" i="1" s="1"/>
  <c r="CP19" i="1" s="1"/>
  <c r="RD28" i="1"/>
  <c r="RD30" i="1" s="1"/>
  <c r="JD17" i="1"/>
  <c r="JF16" i="1"/>
  <c r="RV52" i="1"/>
  <c r="RT56" i="1"/>
  <c r="RT58" i="1" s="1"/>
  <c r="I58" i="1"/>
  <c r="I60" i="1" s="1"/>
  <c r="MY29" i="1"/>
  <c r="F43" i="2"/>
  <c r="F44" i="2" s="1"/>
  <c r="J31" i="2"/>
  <c r="L25" i="2"/>
  <c r="X38" i="1"/>
  <c r="RX70" i="1"/>
  <c r="RV74" i="1"/>
  <c r="RV76" i="1" s="1"/>
  <c r="U47" i="1"/>
  <c r="H19" i="2"/>
  <c r="F22" i="2"/>
  <c r="F33" i="2" s="1"/>
  <c r="OB39" i="1"/>
  <c r="NZ44" i="1"/>
  <c r="NZ46" i="1" s="1"/>
  <c r="NZ49" i="1" s="1"/>
  <c r="RV103" i="1"/>
  <c r="RU100" i="1"/>
  <c r="RU103" i="1" s="1"/>
  <c r="RW60" i="1"/>
  <c r="RW62" i="1"/>
  <c r="U63" i="1"/>
  <c r="Y35" i="1"/>
  <c r="Y49" i="1" s="1"/>
  <c r="V32" i="1"/>
  <c r="H56" i="1"/>
  <c r="J56" i="1" s="1"/>
  <c r="EF21" i="1"/>
  <c r="ED23" i="1"/>
  <c r="PH23" i="1"/>
  <c r="PJ17" i="1"/>
  <c r="DN20" i="1"/>
  <c r="DP20" i="1" s="1"/>
  <c r="DR20" i="1" s="1"/>
  <c r="DT20" i="1" s="1"/>
  <c r="DV20" i="1" s="1"/>
  <c r="CX22" i="1" l="1"/>
  <c r="U56" i="1"/>
  <c r="NH35" i="1"/>
  <c r="L57" i="1"/>
  <c r="N57" i="1" s="1"/>
  <c r="RV88" i="1"/>
  <c r="V47" i="1"/>
  <c r="T50" i="1"/>
  <c r="T64" i="1" s="1"/>
  <c r="T65" i="1" s="1"/>
  <c r="T1" i="1" s="1"/>
  <c r="JR32" i="1"/>
  <c r="JR33" i="1"/>
  <c r="FP26" i="1"/>
  <c r="FP29" i="1" s="1"/>
  <c r="FR17" i="1"/>
  <c r="FR26" i="1" s="1"/>
  <c r="FR29" i="1" s="1"/>
  <c r="RV78" i="1"/>
  <c r="RV80" i="1"/>
  <c r="RV92" i="1"/>
  <c r="RV94" i="1" s="1"/>
  <c r="EF19" i="1"/>
  <c r="EH17" i="1"/>
  <c r="FN31" i="1"/>
  <c r="FN32" i="1" s="1"/>
  <c r="RV20" i="1"/>
  <c r="RV22" i="1" s="1"/>
  <c r="RX16" i="1"/>
  <c r="IN18" i="1"/>
  <c r="IN20" i="1" s="1"/>
  <c r="IP16" i="1"/>
  <c r="PZ19" i="1"/>
  <c r="QB17" i="1"/>
  <c r="J39" i="2"/>
  <c r="J41" i="2" s="1"/>
  <c r="L36" i="2"/>
  <c r="OR18" i="1"/>
  <c r="OT17" i="1"/>
  <c r="QQ29" i="1"/>
  <c r="QQ31" i="1" s="1"/>
  <c r="DP21" i="1"/>
  <c r="DR19" i="1"/>
  <c r="U59" i="1"/>
  <c r="U35" i="1"/>
  <c r="U49" i="1" s="1"/>
  <c r="GB28" i="1"/>
  <c r="GA28" i="1" s="1"/>
  <c r="GA30" i="1" s="1"/>
  <c r="GD26" i="1"/>
  <c r="KJ22" i="1"/>
  <c r="KL16" i="1"/>
  <c r="M61" i="1"/>
  <c r="M62" i="1"/>
  <c r="L56" i="1"/>
  <c r="N56" i="1" s="1"/>
  <c r="IL22" i="1"/>
  <c r="IL23" i="1"/>
  <c r="GR18" i="1"/>
  <c r="GT16" i="1"/>
  <c r="PL26" i="1"/>
  <c r="PJ28" i="1"/>
  <c r="JV26" i="1"/>
  <c r="JV29" i="1" s="1"/>
  <c r="JV31" i="1" s="1"/>
  <c r="JX17" i="1"/>
  <c r="H43" i="2"/>
  <c r="H44" i="2"/>
  <c r="RU96" i="1"/>
  <c r="RU98" i="1" s="1"/>
  <c r="EH21" i="1"/>
  <c r="EF23" i="1"/>
  <c r="I61" i="1"/>
  <c r="I62" i="1"/>
  <c r="CZ19" i="1"/>
  <c r="CZ22" i="1" s="1"/>
  <c r="DB18" i="1"/>
  <c r="FZ30" i="1"/>
  <c r="FY28" i="1"/>
  <c r="FY30" i="1" s="1"/>
  <c r="FY32" i="1" s="1"/>
  <c r="LQ21" i="1"/>
  <c r="LQ22" i="1" s="1"/>
  <c r="PH30" i="1"/>
  <c r="PH31" i="1"/>
  <c r="AD26" i="2"/>
  <c r="AD29" i="2" s="1"/>
  <c r="AB29" i="2"/>
  <c r="HF20" i="1"/>
  <c r="HF21" i="1" s="1"/>
  <c r="JT32" i="1"/>
  <c r="JT33" i="1" s="1"/>
  <c r="GG26" i="1"/>
  <c r="GG28" i="1" s="1"/>
  <c r="GE28" i="1"/>
  <c r="W50" i="1"/>
  <c r="W1" i="1" s="1"/>
  <c r="W51" i="1"/>
  <c r="AJ25" i="1"/>
  <c r="AJ27" i="1" s="1"/>
  <c r="AN22" i="2"/>
  <c r="AN36" i="2" s="1"/>
  <c r="AP19" i="2"/>
  <c r="KX33" i="1"/>
  <c r="KX35" i="1" s="1"/>
  <c r="KX28" i="1"/>
  <c r="KX30" i="1" s="1"/>
  <c r="ED25" i="1"/>
  <c r="ED27" i="1" s="1"/>
  <c r="RZ70" i="1"/>
  <c r="RZ74" i="1" s="1"/>
  <c r="RZ76" i="1" s="1"/>
  <c r="RX74" i="1"/>
  <c r="RX76" i="1" s="1"/>
  <c r="DR16" i="1"/>
  <c r="DP17" i="1"/>
  <c r="X47" i="1"/>
  <c r="Z38" i="1"/>
  <c r="G61" i="1"/>
  <c r="G62" i="1" s="1"/>
  <c r="NN27" i="1"/>
  <c r="NP24" i="1"/>
  <c r="RX38" i="1"/>
  <c r="RX40" i="1" s="1"/>
  <c r="RZ34" i="1"/>
  <c r="RZ38" i="1" s="1"/>
  <c r="RZ40" i="1" s="1"/>
  <c r="FB16" i="1"/>
  <c r="FB18" i="1" s="1"/>
  <c r="EZ18" i="1"/>
  <c r="RJ34" i="1"/>
  <c r="RJ35" i="1" s="1"/>
  <c r="RH35" i="1"/>
  <c r="AM29" i="1"/>
  <c r="AM30" i="1" s="1"/>
  <c r="NJ21" i="1"/>
  <c r="NL18" i="1"/>
  <c r="NL30" i="1"/>
  <c r="NJ33" i="1"/>
  <c r="AK25" i="1"/>
  <c r="AK27" i="1" s="1"/>
  <c r="LS17" i="1"/>
  <c r="LS18" i="1" s="1"/>
  <c r="LS20" i="1" s="1"/>
  <c r="LV17" i="1"/>
  <c r="LT18" i="1"/>
  <c r="LT20" i="1" s="1"/>
  <c r="Z31" i="2"/>
  <c r="Z32" i="2" s="1"/>
  <c r="HJ16" i="1"/>
  <c r="HH18" i="1"/>
  <c r="V55" i="1"/>
  <c r="X23" i="1"/>
  <c r="X29" i="1" s="1"/>
  <c r="Z40" i="2"/>
  <c r="AB38" i="2"/>
  <c r="E58" i="1"/>
  <c r="E60" i="1" s="1"/>
  <c r="F55" i="1"/>
  <c r="H55" i="1" s="1"/>
  <c r="AL29" i="1"/>
  <c r="AL30" i="1" s="1"/>
  <c r="RV42" i="1"/>
  <c r="RV44" i="1" s="1"/>
  <c r="RT60" i="1"/>
  <c r="RT62" i="1"/>
  <c r="V35" i="1"/>
  <c r="OB44" i="1"/>
  <c r="OB46" i="1" s="1"/>
  <c r="OB49" i="1" s="1"/>
  <c r="OD39" i="1"/>
  <c r="N25" i="2"/>
  <c r="N31" i="2" s="1"/>
  <c r="L31" i="2"/>
  <c r="RV56" i="1"/>
  <c r="RV58" i="1" s="1"/>
  <c r="RX52" i="1"/>
  <c r="CJ20" i="1"/>
  <c r="CL17" i="1"/>
  <c r="RH20" i="1"/>
  <c r="RH24" i="1" s="1"/>
  <c r="RH26" i="1" s="1"/>
  <c r="RJ16" i="1"/>
  <c r="RJ20" i="1" s="1"/>
  <c r="RJ24" i="1" s="1"/>
  <c r="RJ26" i="1" s="1"/>
  <c r="RX88" i="1"/>
  <c r="RY96" i="1"/>
  <c r="RY98" i="1" s="1"/>
  <c r="BD20" i="1"/>
  <c r="BD22" i="1" s="1"/>
  <c r="BF16" i="1"/>
  <c r="NP39" i="1"/>
  <c r="NN41" i="1"/>
  <c r="LR21" i="1"/>
  <c r="LR22" i="1" s="1"/>
  <c r="NJ46" i="1"/>
  <c r="HX19" i="1"/>
  <c r="HZ17" i="1"/>
  <c r="RF28" i="1"/>
  <c r="RF30" i="1"/>
  <c r="RW96" i="1"/>
  <c r="RW98" i="1" s="1"/>
  <c r="EX20" i="1"/>
  <c r="EV23" i="1"/>
  <c r="NL46" i="1"/>
  <c r="NN43" i="1"/>
  <c r="HV21" i="1"/>
  <c r="HV22" i="1" s="1"/>
  <c r="RS96" i="1"/>
  <c r="RS98" i="1" s="1"/>
  <c r="K58" i="1"/>
  <c r="K60" i="1" s="1"/>
  <c r="Y50" i="1"/>
  <c r="Y51" i="1" s="1"/>
  <c r="JH16" i="1"/>
  <c r="JF17" i="1"/>
  <c r="CH20" i="1"/>
  <c r="AC50" i="1"/>
  <c r="AC51" i="1" s="1"/>
  <c r="AP39" i="2"/>
  <c r="AN42" i="2"/>
  <c r="AN44" i="2" s="1"/>
  <c r="QR36" i="1"/>
  <c r="QT34" i="1"/>
  <c r="QT36" i="1" s="1"/>
  <c r="PJ23" i="1"/>
  <c r="PL17" i="1"/>
  <c r="J19" i="2"/>
  <c r="H22" i="2"/>
  <c r="H33" i="2" s="1"/>
  <c r="JD19" i="1"/>
  <c r="JD20" i="1" s="1"/>
  <c r="X54" i="1"/>
  <c r="X34" i="1"/>
  <c r="Z17" i="1"/>
  <c r="X33" i="1"/>
  <c r="X32" i="1"/>
  <c r="AL46" i="2"/>
  <c r="AL47" i="2" s="1"/>
  <c r="NX49" i="1"/>
  <c r="BT24" i="1"/>
  <c r="BV23" i="1"/>
  <c r="OB34" i="1"/>
  <c r="OB36" i="1" s="1"/>
  <c r="OD25" i="1"/>
  <c r="ET23" i="1"/>
  <c r="OP20" i="1"/>
  <c r="OP21" i="1" s="1"/>
  <c r="KZ20" i="1"/>
  <c r="KZ24" i="1" s="1"/>
  <c r="KZ26" i="1" s="1"/>
  <c r="LB16" i="1"/>
  <c r="BX21" i="1"/>
  <c r="BW21" i="1" s="1"/>
  <c r="BW23" i="1" s="1"/>
  <c r="BW24" i="1" s="1"/>
  <c r="BZ16" i="1"/>
  <c r="BZ21" i="1" s="1"/>
  <c r="DN21" i="1"/>
  <c r="RT96" i="1"/>
  <c r="RT98" i="1" s="1"/>
  <c r="T51" i="1" l="1"/>
  <c r="BY21" i="1"/>
  <c r="BY23" i="1" s="1"/>
  <c r="BY24" i="1" s="1"/>
  <c r="V49" i="1"/>
  <c r="V50" i="1" s="1"/>
  <c r="U50" i="1"/>
  <c r="U64" i="1" s="1"/>
  <c r="BV24" i="1"/>
  <c r="BX23" i="1"/>
  <c r="RX20" i="1"/>
  <c r="RX22" i="1" s="1"/>
  <c r="RZ16" i="1"/>
  <c r="RZ20" i="1" s="1"/>
  <c r="RZ22" i="1" s="1"/>
  <c r="LB20" i="1"/>
  <c r="LB24" i="1" s="1"/>
  <c r="LB26" i="1" s="1"/>
  <c r="LD16" i="1"/>
  <c r="GA32" i="1"/>
  <c r="GC30" i="1"/>
  <c r="KZ28" i="1"/>
  <c r="KZ33" i="1"/>
  <c r="KZ35" i="1" s="1"/>
  <c r="KZ30" i="1"/>
  <c r="OD44" i="1"/>
  <c r="OD46" i="1" s="1"/>
  <c r="OD49" i="1" s="1"/>
  <c r="OF39" i="1"/>
  <c r="Z47" i="1"/>
  <c r="AB38" i="1"/>
  <c r="AD31" i="2"/>
  <c r="AD32" i="2" s="1"/>
  <c r="N36" i="2"/>
  <c r="N39" i="2" s="1"/>
  <c r="N41" i="2" s="1"/>
  <c r="L39" i="2"/>
  <c r="L41" i="2" s="1"/>
  <c r="FR32" i="1"/>
  <c r="FR31" i="1"/>
  <c r="RZ78" i="1"/>
  <c r="RZ80" i="1" s="1"/>
  <c r="GD28" i="1"/>
  <c r="GF26" i="1"/>
  <c r="OR20" i="1"/>
  <c r="OR21" i="1" s="1"/>
  <c r="RH28" i="1"/>
  <c r="RH30" i="1" s="1"/>
  <c r="NL33" i="1"/>
  <c r="NN30" i="1"/>
  <c r="JX26" i="1"/>
  <c r="JX29" i="1" s="1"/>
  <c r="JX31" i="1" s="1"/>
  <c r="JZ17" i="1"/>
  <c r="JZ26" i="1" s="1"/>
  <c r="JZ29" i="1" s="1"/>
  <c r="JZ31" i="1" s="1"/>
  <c r="U65" i="1"/>
  <c r="J43" i="2"/>
  <c r="J44" i="2" s="1"/>
  <c r="FP31" i="1"/>
  <c r="FP32" i="1" s="1"/>
  <c r="NN18" i="1"/>
  <c r="NL21" i="1"/>
  <c r="RZ42" i="1"/>
  <c r="RZ44" i="1" s="1"/>
  <c r="JV32" i="1"/>
  <c r="JV33" i="1" s="1"/>
  <c r="DT19" i="1"/>
  <c r="DR21" i="1"/>
  <c r="QB19" i="1"/>
  <c r="QD17" i="1"/>
  <c r="EH19" i="1"/>
  <c r="EJ17" i="1"/>
  <c r="AK29" i="1"/>
  <c r="AK30" i="1" s="1"/>
  <c r="AB31" i="2"/>
  <c r="AB32" i="2"/>
  <c r="RV24" i="1"/>
  <c r="RV26" i="1" s="1"/>
  <c r="RJ28" i="1"/>
  <c r="RJ30" i="1" s="1"/>
  <c r="AN46" i="2"/>
  <c r="AN47" i="2" s="1"/>
  <c r="NN46" i="1"/>
  <c r="NP43" i="1"/>
  <c r="K61" i="1"/>
  <c r="K62" i="1" s="1"/>
  <c r="NR39" i="1"/>
  <c r="NP41" i="1"/>
  <c r="CL20" i="1"/>
  <c r="CN17" i="1"/>
  <c r="X35" i="1"/>
  <c r="X49" i="1" s="1"/>
  <c r="BF20" i="1"/>
  <c r="BF22" i="1" s="1"/>
  <c r="BH16" i="1"/>
  <c r="AD38" i="2"/>
  <c r="AD40" i="2" s="1"/>
  <c r="AB40" i="2"/>
  <c r="NJ35" i="1"/>
  <c r="NQ38" i="1" s="1"/>
  <c r="RX42" i="1"/>
  <c r="RX44" i="1"/>
  <c r="DR17" i="1"/>
  <c r="DT16" i="1"/>
  <c r="EF25" i="1"/>
  <c r="EF27" i="1" s="1"/>
  <c r="PJ30" i="1"/>
  <c r="PJ31" i="1" s="1"/>
  <c r="LS21" i="1"/>
  <c r="LS22" i="1" s="1"/>
  <c r="FZ32" i="1"/>
  <c r="GB30" i="1"/>
  <c r="JJ16" i="1"/>
  <c r="JJ17" i="1" s="1"/>
  <c r="JH17" i="1"/>
  <c r="RX92" i="1"/>
  <c r="RX94" i="1" s="1"/>
  <c r="RZ88" i="1"/>
  <c r="RZ92" i="1" s="1"/>
  <c r="RZ94" i="1" s="1"/>
  <c r="HH20" i="1"/>
  <c r="HH21" i="1"/>
  <c r="H58" i="1"/>
  <c r="H60" i="1" s="1"/>
  <c r="J55" i="1"/>
  <c r="J22" i="2"/>
  <c r="J33" i="2" s="1"/>
  <c r="L19" i="2"/>
  <c r="HZ19" i="1"/>
  <c r="IB17" i="1"/>
  <c r="RX56" i="1"/>
  <c r="RX58" i="1" s="1"/>
  <c r="RZ52" i="1"/>
  <c r="RZ56" i="1" s="1"/>
  <c r="RZ58" i="1" s="1"/>
  <c r="LT21" i="1"/>
  <c r="LT22" i="1" s="1"/>
  <c r="NR24" i="1"/>
  <c r="NR27" i="1" s="1"/>
  <c r="NP27" i="1"/>
  <c r="AP22" i="2"/>
  <c r="AP36" i="2" s="1"/>
  <c r="AR19" i="2"/>
  <c r="EH23" i="1"/>
  <c r="EJ21" i="1"/>
  <c r="PL28" i="1"/>
  <c r="PN26" i="1"/>
  <c r="PN28" i="1" s="1"/>
  <c r="KL22" i="1"/>
  <c r="KN16" i="1"/>
  <c r="IP18" i="1"/>
  <c r="IP20" i="1" s="1"/>
  <c r="IR16" i="1"/>
  <c r="RV96" i="1"/>
  <c r="RV98" i="1" s="1"/>
  <c r="JF19" i="1"/>
  <c r="JF20" i="1" s="1"/>
  <c r="AJ29" i="1"/>
  <c r="AJ30" i="1" s="1"/>
  <c r="OT18" i="1"/>
  <c r="OV17" i="1"/>
  <c r="DB19" i="1"/>
  <c r="DB22" i="1" s="1"/>
  <c r="DD18" i="1"/>
  <c r="HJ18" i="1"/>
  <c r="HL16" i="1"/>
  <c r="AP42" i="2"/>
  <c r="AP44" i="2" s="1"/>
  <c r="AR39" i="2"/>
  <c r="E61" i="1"/>
  <c r="E62" i="1" s="1"/>
  <c r="OD34" i="1"/>
  <c r="OD36" i="1" s="1"/>
  <c r="OF25" i="1"/>
  <c r="Z54" i="1"/>
  <c r="Z33" i="1"/>
  <c r="AB17" i="1"/>
  <c r="Z34" i="1"/>
  <c r="Z32" i="1"/>
  <c r="PL23" i="1"/>
  <c r="PN17" i="1"/>
  <c r="PN23" i="1" s="1"/>
  <c r="EZ20" i="1"/>
  <c r="EX23" i="1"/>
  <c r="HX21" i="1"/>
  <c r="HX22" i="1" s="1"/>
  <c r="RV60" i="1"/>
  <c r="RV62" i="1" s="1"/>
  <c r="X55" i="1"/>
  <c r="Z23" i="1"/>
  <c r="Z29" i="1" s="1"/>
  <c r="LV18" i="1"/>
  <c r="LV20" i="1" s="1"/>
  <c r="LU17" i="1"/>
  <c r="LU18" i="1" s="1"/>
  <c r="LU20" i="1" s="1"/>
  <c r="RX78" i="1"/>
  <c r="RX80" i="1" s="1"/>
  <c r="FY34" i="1"/>
  <c r="FY36" i="1" s="1"/>
  <c r="GV16" i="1"/>
  <c r="GT18" i="1"/>
  <c r="IN22" i="1"/>
  <c r="IN23" i="1" s="1"/>
  <c r="V1" i="1" l="1"/>
  <c r="V51" i="1"/>
  <c r="U51" i="1"/>
  <c r="NL35" i="1"/>
  <c r="OT20" i="1"/>
  <c r="OT21" i="1" s="1"/>
  <c r="HZ21" i="1"/>
  <c r="HZ22" i="1" s="1"/>
  <c r="X50" i="1"/>
  <c r="X1" i="1" s="1"/>
  <c r="AR42" i="2"/>
  <c r="AR44" i="2" s="1"/>
  <c r="AT39" i="2"/>
  <c r="L22" i="2"/>
  <c r="L33" i="2" s="1"/>
  <c r="N19" i="2"/>
  <c r="N22" i="2" s="1"/>
  <c r="N33" i="2" s="1"/>
  <c r="EJ19" i="1"/>
  <c r="EL17" i="1"/>
  <c r="EL19" i="1" s="1"/>
  <c r="JZ32" i="1"/>
  <c r="JZ33" i="1" s="1"/>
  <c r="N43" i="2"/>
  <c r="N44" i="2" s="1"/>
  <c r="M41" i="2"/>
  <c r="BX24" i="1"/>
  <c r="BZ23" i="1"/>
  <c r="BZ24" i="1" s="1"/>
  <c r="NQ41" i="1"/>
  <c r="NQ43" i="1" s="1"/>
  <c r="NR43" i="1" s="1"/>
  <c r="NR38" i="1"/>
  <c r="NR41" i="1" s="1"/>
  <c r="RZ24" i="1"/>
  <c r="RZ26" i="1" s="1"/>
  <c r="AB54" i="1"/>
  <c r="AB33" i="1"/>
  <c r="AD17" i="1"/>
  <c r="AB34" i="1"/>
  <c r="AB32" i="1"/>
  <c r="LU21" i="1"/>
  <c r="LU22" i="1" s="1"/>
  <c r="PN30" i="1"/>
  <c r="PN31" i="1" s="1"/>
  <c r="QD19" i="1"/>
  <c r="QF17" i="1"/>
  <c r="QF19" i="1" s="1"/>
  <c r="GF28" i="1"/>
  <c r="GH26" i="1"/>
  <c r="GH28" i="1" s="1"/>
  <c r="HJ20" i="1"/>
  <c r="HJ21" i="1" s="1"/>
  <c r="H61" i="1"/>
  <c r="H62" i="1" s="1"/>
  <c r="GD30" i="1"/>
  <c r="GB32" i="1"/>
  <c r="DT17" i="1"/>
  <c r="DV16" i="1"/>
  <c r="DV17" i="1" s="1"/>
  <c r="NP46" i="1"/>
  <c r="NP18" i="1"/>
  <c r="NN21" i="1"/>
  <c r="GE30" i="1"/>
  <c r="GC32" i="1"/>
  <c r="RZ96" i="1"/>
  <c r="RZ98" i="1" s="1"/>
  <c r="RX96" i="1"/>
  <c r="RX98" i="1" s="1"/>
  <c r="RX24" i="1"/>
  <c r="RX26" i="1" s="1"/>
  <c r="JJ19" i="1"/>
  <c r="JJ20" i="1" s="1"/>
  <c r="OF34" i="1"/>
  <c r="OF36" i="1" s="1"/>
  <c r="OH25" i="1"/>
  <c r="OH34" i="1" s="1"/>
  <c r="OH36" i="1" s="1"/>
  <c r="DD19" i="1"/>
  <c r="DD22" i="1" s="1"/>
  <c r="DF18" i="1"/>
  <c r="DF19" i="1" s="1"/>
  <c r="DF22" i="1" s="1"/>
  <c r="EL21" i="1"/>
  <c r="EL23" i="1" s="1"/>
  <c r="EJ23" i="1"/>
  <c r="RZ60" i="1"/>
  <c r="RZ62" i="1" s="1"/>
  <c r="FZ34" i="1"/>
  <c r="FZ36" i="1" s="1"/>
  <c r="NN33" i="1"/>
  <c r="NP30" i="1"/>
  <c r="AB47" i="1"/>
  <c r="AD38" i="1"/>
  <c r="AD47" i="1" s="1"/>
  <c r="GA34" i="1"/>
  <c r="GA36" i="1" s="1"/>
  <c r="KN22" i="1"/>
  <c r="KP16" i="1"/>
  <c r="KP22" i="1" s="1"/>
  <c r="U1" i="1"/>
  <c r="HL18" i="1"/>
  <c r="HN16" i="1"/>
  <c r="HN18" i="1" s="1"/>
  <c r="J58" i="1"/>
  <c r="J60" i="1" s="1"/>
  <c r="L55" i="1"/>
  <c r="LV21" i="1"/>
  <c r="LV22" i="1" s="1"/>
  <c r="PL30" i="1"/>
  <c r="PL31" i="1" s="1"/>
  <c r="GX16" i="1"/>
  <c r="GX18" i="1" s="1"/>
  <c r="GV18" i="1"/>
  <c r="EH25" i="1"/>
  <c r="EH27" i="1" s="1"/>
  <c r="RX60" i="1"/>
  <c r="RX62" i="1"/>
  <c r="CN20" i="1"/>
  <c r="CP17" i="1"/>
  <c r="CP20" i="1" s="1"/>
  <c r="DV19" i="1"/>
  <c r="DV21" i="1" s="1"/>
  <c r="DT21" i="1"/>
  <c r="LD20" i="1"/>
  <c r="LD24" i="1" s="1"/>
  <c r="LD26" i="1" s="1"/>
  <c r="LF16" i="1"/>
  <c r="LF20" i="1" s="1"/>
  <c r="LF24" i="1" s="1"/>
  <c r="LF26" i="1" s="1"/>
  <c r="IP22" i="1"/>
  <c r="IP23" i="1" s="1"/>
  <c r="L43" i="2"/>
  <c r="L44" i="2" s="1"/>
  <c r="AP46" i="2"/>
  <c r="AP47" i="2" s="1"/>
  <c r="JH19" i="1"/>
  <c r="JH20" i="1" s="1"/>
  <c r="BH20" i="1"/>
  <c r="BH22" i="1" s="1"/>
  <c r="BJ16" i="1"/>
  <c r="BJ20" i="1" s="1"/>
  <c r="BJ22" i="1" s="1"/>
  <c r="JX32" i="1"/>
  <c r="JX33" i="1" s="1"/>
  <c r="FB20" i="1"/>
  <c r="FB23" i="1" s="1"/>
  <c r="EZ23" i="1"/>
  <c r="Z55" i="1"/>
  <c r="AB23" i="1"/>
  <c r="Z35" i="1"/>
  <c r="Z49" i="1" s="1"/>
  <c r="OV18" i="1"/>
  <c r="OX17" i="1"/>
  <c r="OX18" i="1" s="1"/>
  <c r="IR18" i="1"/>
  <c r="IR20" i="1" s="1"/>
  <c r="IT16" i="1"/>
  <c r="IT18" i="1" s="1"/>
  <c r="IT20" i="1" s="1"/>
  <c r="AR22" i="2"/>
  <c r="AR36" i="2" s="1"/>
  <c r="AT19" i="2"/>
  <c r="IB19" i="1"/>
  <c r="ID17" i="1"/>
  <c r="ID19" i="1" s="1"/>
  <c r="OF44" i="1"/>
  <c r="OF46" i="1" s="1"/>
  <c r="OF49" i="1" s="1"/>
  <c r="OH39" i="1"/>
  <c r="OH44" i="1" s="1"/>
  <c r="OH46" i="1" s="1"/>
  <c r="OH49" i="1" s="1"/>
  <c r="LB28" i="1"/>
  <c r="LB30" i="1" s="1"/>
  <c r="LB33" i="1"/>
  <c r="LB35" i="1" s="1"/>
  <c r="AB35" i="1" l="1"/>
  <c r="Z50" i="1"/>
  <c r="Z51" i="1" s="1"/>
  <c r="NP33" i="1"/>
  <c r="NR30" i="1"/>
  <c r="NR33" i="1" s="1"/>
  <c r="M43" i="2"/>
  <c r="M44" i="2"/>
  <c r="AT42" i="2"/>
  <c r="AT44" i="2" s="1"/>
  <c r="AV39" i="2"/>
  <c r="AV42" i="2" s="1"/>
  <c r="AV44" i="2" s="1"/>
  <c r="AR46" i="2"/>
  <c r="AR47" i="2" s="1"/>
  <c r="OV20" i="1"/>
  <c r="OV21" i="1" s="1"/>
  <c r="X51" i="1"/>
  <c r="L58" i="1"/>
  <c r="L60" i="1" s="1"/>
  <c r="N55" i="1"/>
  <c r="N58" i="1" s="1"/>
  <c r="N60" i="1" s="1"/>
  <c r="GC34" i="1"/>
  <c r="GC36" i="1" s="1"/>
  <c r="GB34" i="1"/>
  <c r="GB36" i="1" s="1"/>
  <c r="NQ45" i="1"/>
  <c r="NR45" i="1" s="1"/>
  <c r="NR46" i="1" s="1"/>
  <c r="OX20" i="1"/>
  <c r="OX21" i="1" s="1"/>
  <c r="IB21" i="1"/>
  <c r="IB22" i="1" s="1"/>
  <c r="LD33" i="1"/>
  <c r="LD35" i="1" s="1"/>
  <c r="LD28" i="1"/>
  <c r="LD30" i="1" s="1"/>
  <c r="J61" i="1"/>
  <c r="J62" i="1"/>
  <c r="GG30" i="1"/>
  <c r="GG32" i="1" s="1"/>
  <c r="GE32" i="1"/>
  <c r="GD32" i="1"/>
  <c r="GF30" i="1"/>
  <c r="AD54" i="1"/>
  <c r="AD34" i="1"/>
  <c r="AD32" i="1"/>
  <c r="AD33" i="1"/>
  <c r="IR23" i="1"/>
  <c r="IR22" i="1"/>
  <c r="ID21" i="1"/>
  <c r="ID22" i="1"/>
  <c r="AB55" i="1"/>
  <c r="AD23" i="1"/>
  <c r="AD55" i="1" s="1"/>
  <c r="HN20" i="1"/>
  <c r="HN21" i="1" s="1"/>
  <c r="EJ25" i="1"/>
  <c r="EJ27" i="1" s="1"/>
  <c r="NN35" i="1"/>
  <c r="LF33" i="1"/>
  <c r="LF35" i="1" s="1"/>
  <c r="LF28" i="1"/>
  <c r="LF30" i="1" s="1"/>
  <c r="AT22" i="2"/>
  <c r="AT36" i="2" s="1"/>
  <c r="AV19" i="2"/>
  <c r="AV22" i="2" s="1"/>
  <c r="AV36" i="2" s="1"/>
  <c r="IT22" i="1"/>
  <c r="IT23" i="1" s="1"/>
  <c r="HL20" i="1"/>
  <c r="HL21" i="1" s="1"/>
  <c r="EL25" i="1"/>
  <c r="EL27" i="1" s="1"/>
  <c r="NP21" i="1"/>
  <c r="NP35" i="1" s="1"/>
  <c r="NR18" i="1"/>
  <c r="NR21" i="1" s="1"/>
  <c r="NR35" i="1" s="1"/>
  <c r="AB29" i="1"/>
  <c r="AB49" i="1" s="1"/>
  <c r="GG34" i="1" l="1"/>
  <c r="GG36" i="1" s="1"/>
  <c r="AV46" i="2"/>
  <c r="AV47" i="2"/>
  <c r="L61" i="1"/>
  <c r="L62" i="1" s="1"/>
  <c r="AD35" i="1"/>
  <c r="GE34" i="1"/>
  <c r="GE36" i="1" s="1"/>
  <c r="N61" i="1"/>
  <c r="N62" i="1" s="1"/>
  <c r="AD29" i="1"/>
  <c r="GF32" i="1"/>
  <c r="GH30" i="1"/>
  <c r="GH32" i="1" s="1"/>
  <c r="AT46" i="2"/>
  <c r="AT47" i="2" s="1"/>
  <c r="NQ46" i="1"/>
  <c r="AB50" i="1"/>
  <c r="AB51" i="1"/>
  <c r="GD34" i="1"/>
  <c r="GD36" i="1" s="1"/>
  <c r="GH34" i="1" l="1"/>
  <c r="GH36" i="1" s="1"/>
  <c r="GF34" i="1"/>
  <c r="GF36" i="1" s="1"/>
  <c r="AD49" i="1"/>
  <c r="AD50" i="1" l="1"/>
  <c r="AD51" i="1" s="1"/>
</calcChain>
</file>

<file path=xl/sharedStrings.xml><?xml version="1.0" encoding="utf-8"?>
<sst xmlns="http://schemas.openxmlformats.org/spreadsheetml/2006/main" count="3362" uniqueCount="432">
  <si>
    <t>Adj.</t>
  </si>
  <si>
    <t>REMOVED</t>
  </si>
  <si>
    <t>Adjs.</t>
  </si>
  <si>
    <t>11.31, 11.32, 11.33, 11.34</t>
  </si>
  <si>
    <t>PROVISIONAL PROFORMA ADDITIONS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</si>
  <si>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</si>
  <si>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</si>
  <si>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</si>
  <si>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</si>
  <si>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</si>
  <si>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</si>
  <si>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</si>
  <si>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</si>
  <si>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</si>
  <si>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</si>
  <si>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AMA</t>
  </si>
  <si>
    <t>EOP</t>
  </si>
  <si>
    <t>DEC 2021</t>
  </si>
  <si>
    <t>ADJUSTED</t>
  </si>
  <si>
    <t>12ME JUNE 2021</t>
  </si>
  <si>
    <t>RESTATED</t>
  </si>
  <si>
    <t>PROFORMA</t>
  </si>
  <si>
    <t>GAP YEAR</t>
  </si>
  <si>
    <t>RESULTS</t>
  </si>
  <si>
    <t>RATE YEAR 1</t>
  </si>
  <si>
    <t>RATE YEAR 2</t>
  </si>
  <si>
    <t>RATE YEAR 3</t>
  </si>
  <si>
    <t>TEST</t>
  </si>
  <si>
    <t>RESTATING</t>
  </si>
  <si>
    <t>RESULTS OF</t>
  </si>
  <si>
    <t>PERIOD</t>
  </si>
  <si>
    <t>PROVISIONAL</t>
  </si>
  <si>
    <t>START OF</t>
  </si>
  <si>
    <t>END OF</t>
  </si>
  <si>
    <t>LINE</t>
  </si>
  <si>
    <t>YEAR</t>
  </si>
  <si>
    <t>ADJUSTMENTS</t>
  </si>
  <si>
    <t>OPERATIONS</t>
  </si>
  <si>
    <t>NO.</t>
  </si>
  <si>
    <t>DESCRIPTION</t>
  </si>
  <si>
    <t>%'s</t>
  </si>
  <si>
    <t>a</t>
  </si>
  <si>
    <t>b</t>
  </si>
  <si>
    <t>c = a + b</t>
  </si>
  <si>
    <t>d</t>
  </si>
  <si>
    <t>e = c + d</t>
  </si>
  <si>
    <t>f</t>
  </si>
  <si>
    <t>g = e + f</t>
  </si>
  <si>
    <t>h</t>
  </si>
  <si>
    <t>i = g + h</t>
  </si>
  <si>
    <t>j</t>
  </si>
  <si>
    <t>k = i + j</t>
  </si>
  <si>
    <t>l</t>
  </si>
  <si>
    <t>m = k + l</t>
  </si>
  <si>
    <t>SALES TO CUSTOMERS</t>
  </si>
  <si>
    <t>NON-DECOUPLED THERMS</t>
  </si>
  <si>
    <t>DECOUPLED THERMS</t>
  </si>
  <si>
    <t>RATE BASE:</t>
  </si>
  <si>
    <t>O&amp;M TOTAL ESCALATIONS:</t>
  </si>
  <si>
    <t>PROGRAMMATC (ADJUSTMENT 11.31)</t>
  </si>
  <si>
    <t>REMOVE REVENUES ASSOCIATED WITH RIDERS:</t>
  </si>
  <si>
    <t>NON-DECOUPLED THERMS / DECOUPLED THERMS</t>
  </si>
  <si>
    <t>INCREASE(DECREASE) FIT</t>
  </si>
  <si>
    <t xml:space="preserve">RATE BASE </t>
  </si>
  <si>
    <t>Below the Line</t>
  </si>
  <si>
    <t>EXPENSES TO BE NORMALIZED:</t>
  </si>
  <si>
    <t>EXCISE TAXES</t>
  </si>
  <si>
    <t>BENEFIT CONTRIBUTION:</t>
  </si>
  <si>
    <t>INJURIES &amp; DAMAGES ACCRUALS</t>
  </si>
  <si>
    <t>INCENTIVE / MERIT PAY:</t>
  </si>
  <si>
    <t>NON-UNION (INC. EXECUTIVES)</t>
  </si>
  <si>
    <t>INTEREST EXPENSE AT MOST CURRENT INTEREST RATE</t>
  </si>
  <si>
    <t>PROPERTY INSURANCE EXPENSE</t>
  </si>
  <si>
    <t xml:space="preserve">AMORTIZATION OF NET DEFERRED GAIN </t>
  </si>
  <si>
    <t>D &amp; O INS. CHG  EXPENSE</t>
  </si>
  <si>
    <t>QUALIFIED RETIREMENT FUND</t>
  </si>
  <si>
    <t>WAGES:</t>
  </si>
  <si>
    <t>GROSS UTILITY PLANT IN SERVICE</t>
  </si>
  <si>
    <t>403 ELEC. DEPRECIATION EXPENSE</t>
  </si>
  <si>
    <t>OTHER POWER SUPPLY EXPENSES</t>
  </si>
  <si>
    <t>RATEBASE:</t>
  </si>
  <si>
    <t>From EOP Adj.</t>
  </si>
  <si>
    <t>RATEBASE (AMA) UTILITY PLANT RATEBASE</t>
  </si>
  <si>
    <t>REGULATORY ASSET/LIABILITY</t>
  </si>
  <si>
    <t>ADJUSTMENT TO RATE BASE:</t>
  </si>
  <si>
    <t>403 GAS DEPRECIATION EXPENSE</t>
  </si>
  <si>
    <t>REMOVE SCHEDULE 141</t>
  </si>
  <si>
    <t>REMOVE LOW INCOME RIDER - SCHEDULE 129</t>
  </si>
  <si>
    <t>DFIT ALL OTHER</t>
  </si>
  <si>
    <t xml:space="preserve"> </t>
  </si>
  <si>
    <t xml:space="preserve">UNCOLLECTIBLES CHARGED TO EXPENSE </t>
  </si>
  <si>
    <t>EXPENSES OF LAST 2 COMPLETED GRCS</t>
  </si>
  <si>
    <t>INCREASE(DECREASE) EXCISE TAX</t>
  </si>
  <si>
    <t>NON-UNION EMPLOYEES</t>
  </si>
  <si>
    <t>INJURIES &amp; DAMAGES PAYMENTS IN EXCESS OF ACCRUALS</t>
  </si>
  <si>
    <t>PRODUCTION MANUF. GAS</t>
  </si>
  <si>
    <t>INVESTMENT PLAN APPLICABLE TO MANAGEMENT</t>
  </si>
  <si>
    <t>LIABILITY INSURANCE EXPENSE</t>
  </si>
  <si>
    <t>APPROVED IN  UE-190531 &amp; PENDING APPROVAL</t>
  </si>
  <si>
    <t>INCREASE(DECREASE) EXPENSE</t>
  </si>
  <si>
    <t>ACCUM DEPR AND AMORT</t>
  </si>
  <si>
    <t>403 ELEC. PORTION OF COMMON</t>
  </si>
  <si>
    <t>WUTC FILING FEE</t>
  </si>
  <si>
    <t>TRANSMISSION EXPENSE</t>
  </si>
  <si>
    <t>PLANT:</t>
  </si>
  <si>
    <t>UTILITY PLANT</t>
  </si>
  <si>
    <t>AMORTIZATION OF DEFERRED ENVIRONMENTAL REMEDIATION COSTS AND RECOVERIES</t>
  </si>
  <si>
    <t>COVID-19 DEFERRAL- DIRECT COSTS &amp; FOREGONE REVENUE</t>
  </si>
  <si>
    <t>GROSS PLANT</t>
  </si>
  <si>
    <t>403 GAS PORTION OF COMMON</t>
  </si>
  <si>
    <t>REMOVE SCHEDULE 141X</t>
  </si>
  <si>
    <t>REMOVE CONSERVATION TRACKER - SCHEDULE 120</t>
  </si>
  <si>
    <t>AVERAGE PRICING PER THERM</t>
  </si>
  <si>
    <t>DFIT EDIT REVERSALS</t>
  </si>
  <si>
    <t>NET RATE BASE</t>
  </si>
  <si>
    <t xml:space="preserve">      2019 AND 2017 GRC EXPENSES TO BE NORMALIZED</t>
  </si>
  <si>
    <t>UNION EMPLOYEES</t>
  </si>
  <si>
    <t>INCREASE/(DECREASE) IN EXPENSE</t>
  </si>
  <si>
    <t>OTHER GAS SUPPLY</t>
  </si>
  <si>
    <t>INCREASE (DECREASE) NOI</t>
  </si>
  <si>
    <t>WATER HEATERS PROPERTY LOSS (2 yr amort)</t>
  </si>
  <si>
    <t>INCREASE (DECREASE) IN EXPENSE</t>
  </si>
  <si>
    <t xml:space="preserve">  DEFERRED DEBITS AND CREDITS</t>
  </si>
  <si>
    <t>404 ELEC. AMORTIZATION EXPENSE</t>
  </si>
  <si>
    <t>INCREASE(DECREASE)  WUTC FILING FEE</t>
  </si>
  <si>
    <t>DISTRIBUTION EXPENSE</t>
  </si>
  <si>
    <t>GAS AMR PLANT IN SERVICE</t>
  </si>
  <si>
    <t>GAS AMI</t>
  </si>
  <si>
    <t xml:space="preserve">PLANT ADDITIONS </t>
  </si>
  <si>
    <t>TOTAL INCREASE (DECREASE) OPERATING EXPENSE</t>
  </si>
  <si>
    <t>COVID-19 DEFERRED ACCUM AMORT</t>
  </si>
  <si>
    <t>ACCUM. DEPRECIATION &amp; AMORTIZATION</t>
  </si>
  <si>
    <t>404 GAS AMORTIZATION EXPENSE</t>
  </si>
  <si>
    <t>REMOVE SCHEDULE 141Y</t>
  </si>
  <si>
    <t>REMOVE PROPERTY TAX TRACKER - SCHEDULE 140</t>
  </si>
  <si>
    <t>DFIT FLOW-THROUGH REVERSALS</t>
  </si>
  <si>
    <t>INCREASE (DECREASE) FIT</t>
  </si>
  <si>
    <t>TOTAL INCREASE (DECREASE) EXPENSE</t>
  </si>
  <si>
    <t xml:space="preserve">INCREASE(DECREASE) OPERATING EXPENSE </t>
  </si>
  <si>
    <t>TOTAL INSURANCE COSTS</t>
  </si>
  <si>
    <t>STORAGE, LNG T&amp;G</t>
  </si>
  <si>
    <t>IBEW</t>
  </si>
  <si>
    <t>INCREASE (DECREASE) EXPENSE  (LINE 2)</t>
  </si>
  <si>
    <t xml:space="preserve">  DEFERRED TAXES</t>
  </si>
  <si>
    <t>404 ELEC. PORTION OF COMMON</t>
  </si>
  <si>
    <t>CUSTOMER ACCTS EXPENSES</t>
  </si>
  <si>
    <t>ACCUMULATED DEPRECIATION FOR GAS AMR</t>
  </si>
  <si>
    <t>GAS PORTION OF COMMON AMI</t>
  </si>
  <si>
    <t>ACCUM DEPRECIATION</t>
  </si>
  <si>
    <t xml:space="preserve">COVID-19 DEFERRED ACCUM DFIT </t>
  </si>
  <si>
    <t>TOTAL ADJUSTMENT TO RATEBASE</t>
  </si>
  <si>
    <t>404 GAS PORTION OF COMMON</t>
  </si>
  <si>
    <t>REMOVE SCHEDULE 141Z</t>
  </si>
  <si>
    <t>REMOVE PGA REVNUES SCHEDULE 101</t>
  </si>
  <si>
    <t>TEMP. NORM ADJUSTMENT FOR NON-DECOUPLED / DECOUPLED  REVENUES</t>
  </si>
  <si>
    <t xml:space="preserve">INCREASE (DECREASE) FIT </t>
  </si>
  <si>
    <t>WEIGHTED COST OF DEBT</t>
  </si>
  <si>
    <t>INCREASE(DECREASE) FIT @</t>
  </si>
  <si>
    <t>TRANSMISSION</t>
  </si>
  <si>
    <t>INVESTMENT PLAN APPLICABLE TO IBEW</t>
  </si>
  <si>
    <t>INCREASE (DECREASE) FIT @</t>
  </si>
  <si>
    <t xml:space="preserve">  ALLOWANCE FOR WORKING CAPITAL</t>
  </si>
  <si>
    <t>SUBTOTAL DEPRECIATION EXPENSE 403</t>
  </si>
  <si>
    <t>CUSTOMER SERVICE EXPENSES</t>
  </si>
  <si>
    <t>ACCUMULATED DEFERRED INCOME TAXES (NOTE 1)</t>
  </si>
  <si>
    <t>DEFERRED INCOME TAX LIABILITY</t>
  </si>
  <si>
    <t xml:space="preserve">INCREASE (DECREASE) FIT @ 21% </t>
  </si>
  <si>
    <t>COVID-19 DEFERRAL- SAVINGS</t>
  </si>
  <si>
    <t>TOTAL DEPRECIATION AND AMORTIZATION EXPENSE</t>
  </si>
  <si>
    <t>2019 GRC ADJUSTMENT</t>
  </si>
  <si>
    <t>REMOVE REVENUE ASSOC WITH PGA AMORTIZATION - SCHEDULE 106</t>
  </si>
  <si>
    <t/>
  </si>
  <si>
    <t>PROFORMA INTEREST</t>
  </si>
  <si>
    <t>INCREASE(DECREASE) FIT @ 21%</t>
  </si>
  <si>
    <t>INCREASE(DECREASE) NOI</t>
  </si>
  <si>
    <t>APPLICABLE TO OPERATIONS @</t>
  </si>
  <si>
    <t>DISTRIBUTION</t>
  </si>
  <si>
    <t xml:space="preserve">  OTHER</t>
  </si>
  <si>
    <t>403.1 ELEC. ASSET RETIREMENT COST DEPRECIATION</t>
  </si>
  <si>
    <t>CONSERVATION AMORTIZATION</t>
  </si>
  <si>
    <t>NETGAS AMR PLANT</t>
  </si>
  <si>
    <t>TOTAL GAS AMI PLANT</t>
  </si>
  <si>
    <t>TOTAL UTILITY PLANT</t>
  </si>
  <si>
    <t>403.1 GAS ASSET RETIREMENT COST DEPRECIATION</t>
  </si>
  <si>
    <t>REMOVE CARBON OFFSET - SCHEDULE 137</t>
  </si>
  <si>
    <t>UNCOLLECTIBLES @</t>
  </si>
  <si>
    <t xml:space="preserve">INCREASE(DECREASE) NOI </t>
  </si>
  <si>
    <t>CHARGED TO EXPENSE</t>
  </si>
  <si>
    <t>CUSTOMER ACCTS</t>
  </si>
  <si>
    <t>UA</t>
  </si>
  <si>
    <t>TOTAL RATE BASE</t>
  </si>
  <si>
    <t>403.1 ELEC. PORTION OF COMMON</t>
  </si>
  <si>
    <t>ADMIN &amp; GENERAL EXPENSE</t>
  </si>
  <si>
    <t>403.1 GAS PORTION OF COMMON</t>
  </si>
  <si>
    <t>INCREASE (DECREASE) EXPENSE</t>
  </si>
  <si>
    <t>REMOVE CRM 149</t>
  </si>
  <si>
    <t>REMOVE OTHER ASSOC WITH CARBON OFFSET - SCHEDULE 137</t>
  </si>
  <si>
    <t>ANNUAL FILING FEE @</t>
  </si>
  <si>
    <t xml:space="preserve">INCREASE (DECREASE) FIT @ </t>
  </si>
  <si>
    <t>INCREASE (DECREASE ) EXPENSE</t>
  </si>
  <si>
    <t>CUSTOMER SERVICE</t>
  </si>
  <si>
    <t>INVESTMENT PLAN APPLICABLE TO UA</t>
  </si>
  <si>
    <t>411.10 ELEC. ASSET RETIREMENT OBLIGATION ACCRETION</t>
  </si>
  <si>
    <t>TAXES OTHER THAN INCOME TAXES</t>
  </si>
  <si>
    <t>REGULATORY ASSET:</t>
  </si>
  <si>
    <t>ACCUMULATED DEPRECIATION:</t>
  </si>
  <si>
    <t>DEFERRALS</t>
  </si>
  <si>
    <t xml:space="preserve">TOTAL COVID-19 RELATED DEFERRAL RB </t>
  </si>
  <si>
    <t>411.10 GAS ASSET RETIREMENT OBLIGATION ACCRETION</t>
  </si>
  <si>
    <t>OTHER ADJUSTMENTS</t>
  </si>
  <si>
    <t>REMOVE DECOUPLING SCH 142 REVENUE</t>
  </si>
  <si>
    <t>STATE UTILITY TAX @</t>
  </si>
  <si>
    <t>EDIT GAS RATE BASE</t>
  </si>
  <si>
    <t>SALES</t>
  </si>
  <si>
    <t>TOTAL DEPRECIATION AND ACCRETION</t>
  </si>
  <si>
    <t>SUBTOTAL</t>
  </si>
  <si>
    <t>GAS AMR REGULATORY ASSET</t>
  </si>
  <si>
    <t>DEPRECIATION DEFERRAL</t>
  </si>
  <si>
    <t>INCLUDE PLNG TRANSPORTATION REVENUES</t>
  </si>
  <si>
    <t>REMOVE DECOUPLING SCH 142 SURCHARGE AMORT EXPENSE</t>
  </si>
  <si>
    <t>ADMIN. &amp; GENERAL</t>
  </si>
  <si>
    <t>TOTAL</t>
  </si>
  <si>
    <t>ACCUMULATED AMORTIZATION OF REG ASSET</t>
  </si>
  <si>
    <t>T1 DEPRECIATION DEFERRAL</t>
  </si>
  <si>
    <t>OPERATING EXPENSE</t>
  </si>
  <si>
    <t>ADJUST RATE YEAR REVENUES</t>
  </si>
  <si>
    <t>REMOVE MUNICIPAL TAXES ASSOC WITH SALES TO CUSTOMERS</t>
  </si>
  <si>
    <t>TOTAL INCENTIVE / MERIT PAY</t>
  </si>
  <si>
    <t>TOTAL PROFORMA COSTS</t>
  </si>
  <si>
    <t>TOTAL WAGE INCREASE</t>
  </si>
  <si>
    <t>TOTAL INCREASE (DECREASE) IN COSTS</t>
  </si>
  <si>
    <t>ACCUMULATED DEFERRED INCOME TAXES</t>
  </si>
  <si>
    <t>T1 ACCUM AMORT ON DEPRECIATION DEFERRAL</t>
  </si>
  <si>
    <t>AMORTIZATION EXPENSE- DIRECT COSTS &amp; FOREGONE REVENUE</t>
  </si>
  <si>
    <t>REMOVE PROPERTY TAX TRACKER ASSOC WITH OTHER OPRG REV</t>
  </si>
  <si>
    <t>INCREASE (DECREASE) OPERATING INCOME BEFORE INCOME TAXES</t>
  </si>
  <si>
    <t>NOTE: ADJUSTMENTS TO ADIT ARE MADE IN ALL OTHER ADJUSTMENTS WITH RATE BASE COMPONENTS</t>
  </si>
  <si>
    <t>NET GAS AMR REGULATORY ASSET</t>
  </si>
  <si>
    <t>TOTAL GAS AMI ACCUM DEPRECIATION</t>
  </si>
  <si>
    <t xml:space="preserve">T1 DFIT ON DEPRECIATION DEFERRAL </t>
  </si>
  <si>
    <t>AMORTIZATION EXPENSE - SAVINGS</t>
  </si>
  <si>
    <t>ADJUSTMENTS TO SALES TO CUSTOMERS</t>
  </si>
  <si>
    <t>REMOVE MUNICIPAL TAXES ASSOC WITH OTHER OPRTG REV</t>
  </si>
  <si>
    <t>PAYROLL TAXES ASSOCI WITH MERIT PAY</t>
  </si>
  <si>
    <t>COSTS APPLICABLE TO OPERATIONS</t>
  </si>
  <si>
    <t>PAYROLL TAXES</t>
  </si>
  <si>
    <t>T2 DEPRECIATION DEFERRAL ADDITIONS</t>
  </si>
  <si>
    <t>INCREASE(DECREASE) IN OPERATING EXPENSE</t>
  </si>
  <si>
    <t>INCREASE TO GROSS PLANT</t>
  </si>
  <si>
    <t>TOTAL (INCREASE) DECREASE REVENUES</t>
  </si>
  <si>
    <t>INCREASE (DECREASE ) IN EXPENSE</t>
  </si>
  <si>
    <t>TOTAL WAGES &amp; TAXES</t>
  </si>
  <si>
    <t>INCREASE (DECREASE) OPERATING INCOME</t>
  </si>
  <si>
    <t>NET RATEBASE</t>
  </si>
  <si>
    <t>ADIT:</t>
  </si>
  <si>
    <t xml:space="preserve">T2 ACCUMULATED DEPRECIATION DEFERRAL </t>
  </si>
  <si>
    <t>INCREASE TO ACCUM. DEPRECIATION &amp; AMORTIZATION</t>
  </si>
  <si>
    <t>OTHER OPERATING REVENUES</t>
  </si>
  <si>
    <t xml:space="preserve">T2 DFIT ON DEPRECIATION DEFERRAL </t>
  </si>
  <si>
    <t>INCREASE TO ACCUMULATED DEFERRED INCOME TAXES</t>
  </si>
  <si>
    <t>DECREASE REVENUE SENSITIVE ITEMS FOR DECREASE IN REVENUES:</t>
  </si>
  <si>
    <t>INCREASE (DECREASE) OPERATING EXPENSE</t>
  </si>
  <si>
    <t>OPERATING INCOME/EXPENSE:</t>
  </si>
  <si>
    <t>TOTAL ADJUSTMENT TO RATE BASE</t>
  </si>
  <si>
    <t>INCREASE (DECREASE) FIT @ 21%</t>
  </si>
  <si>
    <t>ANNUAL FILING FEE</t>
  </si>
  <si>
    <t>Note:  Amounts in bold and italics are different from the June 27, 2022 revised filing.</t>
  </si>
  <si>
    <t>AMORTIZATION OF GAS AMR REGULATORY ASSET</t>
  </si>
  <si>
    <t>TOTAL GAS AMI ADIT</t>
  </si>
  <si>
    <t>Note:  Amounts in shaded areas are different from the June 27, 2022 revised filing.</t>
  </si>
  <si>
    <t>ADJUSTMENT TO ACCUM. DEPREC. AT 100% DEPREC. EXP. LINE 12</t>
  </si>
  <si>
    <t>CUSTOMER DRIVEN PROGRAMMATIC PROVISIONAL PROFORMA (ADJUSTMENT 11.32)</t>
  </si>
  <si>
    <t xml:space="preserve">STATE UTILITY TAX </t>
  </si>
  <si>
    <t>DFIT</t>
  </si>
  <si>
    <t>TOTAL DEPRECIATION DEFERRALS</t>
  </si>
  <si>
    <t xml:space="preserve">ADJUSTMENT TO ACCUM. DEPREC. </t>
  </si>
  <si>
    <t>ADJUSTMENT TO ADIT IS IN ADJ 6.29 AND TO EDIT IS IN 6.04</t>
  </si>
  <si>
    <t>REMOVE SCHEDULE 141Z (NOTE 1)</t>
  </si>
  <si>
    <t xml:space="preserve">TOTAL </t>
  </si>
  <si>
    <t>TOTAL OPERATING EXPENSES</t>
  </si>
  <si>
    <t>REMOVE EARNINGS SHARING ACCRUALS</t>
  </si>
  <si>
    <t>REMOVE RESERVE ON LATE PAY / DISCONNECT / RECONNECT REVENUE DEFERRAL</t>
  </si>
  <si>
    <t>REMOVE EXPENSES ASSOCIATED WITH RIDERS</t>
  </si>
  <si>
    <t>OTHER OPERATING REVENUES:</t>
  </si>
  <si>
    <t>REMOVE WATER HEATER RENTAL REVENUE</t>
  </si>
  <si>
    <t>REMOVE LOW INCOME AMORTIZATION - SCHEDULE 129</t>
  </si>
  <si>
    <t>New - Debt Return for Test Year Plant</t>
  </si>
  <si>
    <t>REMOVE DECOUPLING DEFERRALS</t>
  </si>
  <si>
    <t>REMOVE CONSERVATION AMORTIZATION - SCHEDULE 120</t>
  </si>
  <si>
    <t>T1 REMOVE TY DEPRECIATION DEFERRAL</t>
  </si>
  <si>
    <t>REMOVE SCHEDULE 141Y AMORTIZATION</t>
  </si>
  <si>
    <t>REMOVE PROPERTY TAX AMORTIZATION EXP - SCHEDULE 140</t>
  </si>
  <si>
    <t>T1 AMORTIZATION OF DEPRECIATION DEFERRAL</t>
  </si>
  <si>
    <t>REMOVE PGA CURTAILMENT REVENUE</t>
  </si>
  <si>
    <t>REMOVE PGA GAS COSTS SCHEDULE 101</t>
  </si>
  <si>
    <t>TOTAL OTHER OPERATING REVENUES</t>
  </si>
  <si>
    <t>T1 AMORTIZATION OF CARRYING CHARGES DEFERRAL</t>
  </si>
  <si>
    <t>REMOVE PLR DEFERRAL</t>
  </si>
  <si>
    <t>REMOVE PGA DEFERRAL AMORTIZATION EXP - SCHEDULE 106</t>
  </si>
  <si>
    <t>(NOTE 1) THE TURN AROUND OF ACCUMULATED DEFERRED INCOME TAXES FOR AMR RETIREMENTS IS INCLUDED IN ADJUSTMENT 6.30 TEST YEAR PLANT RETIREMENTS.</t>
  </si>
  <si>
    <t>T2 AMORTIZATION OF AMORTIZATION DEFERRAL</t>
  </si>
  <si>
    <t>REMOVE CARBON OFFSET 805 EXPENSE - SCHEDULE 137</t>
  </si>
  <si>
    <t>T2 AMORTIZATION OF CARRYING CHARGES DEFERRAL</t>
  </si>
  <si>
    <t>REMOVE STORAGE RENT REVENUE</t>
  </si>
  <si>
    <t>REMOVE CARBON OFFSET 908 EXPENSE - SCHEDULE 137</t>
  </si>
  <si>
    <t xml:space="preserve">          SUB-TOTAL OTHER OPERATING REVNUE</t>
  </si>
  <si>
    <t>REMOVE CARBON OFFSET 909 EXPENSE - SCHEDULE 137</t>
  </si>
  <si>
    <t>FOUR FACTOR ALLOCATOR</t>
  </si>
  <si>
    <t>TOTAL INCREASE (DECREASE) IN REVENUES</t>
  </si>
  <si>
    <t>INCREASE (DECREASE) OPERATING INCOME BEFORE FIT</t>
  </si>
  <si>
    <t>OPERATING EXPENSES:</t>
  </si>
  <si>
    <t>INCREASE (DECREASE) FIT  (LINE 30 * 21%)</t>
  </si>
  <si>
    <t>REMOVE GAS COSTS ASSOCIATED WITH PGA CURTAILMENT REVENUES</t>
  </si>
  <si>
    <t>SPECIFIC (ADJUSTMENT 11.33)</t>
  </si>
  <si>
    <t>REMOVE GAS COSTS ASSOCIATED WITH STORAGE RENT REVENUE</t>
  </si>
  <si>
    <t>TOTAL ADJUSTMENTS TO REVENUES</t>
  </si>
  <si>
    <t>INCREASE (DECREASE) TAXES OTHER THAN FIT</t>
  </si>
  <si>
    <t>PURCHASED AND INTERCHANGED</t>
  </si>
  <si>
    <t>NOTE 1 - THE TAX AMOUNTS FOR THE AMORTIZATION OF SCHEDULE 141Z UNPROTECTED EDIT ARE REMOVED IN THE FEDERAL INCOME TAX RESTATING ADJUSTMENT.</t>
  </si>
  <si>
    <t>INCOME TAXES</t>
  </si>
  <si>
    <t>TOTAL OPERATING REV. DEDUCT.</t>
  </si>
  <si>
    <t>PROJECTED (ADJUSTMENT 11.34)</t>
  </si>
  <si>
    <t>TOTAL PROVISIONAL PROFORMA ADJSUTMENTS</t>
  </si>
  <si>
    <t>from EOP Adj.</t>
  </si>
  <si>
    <t>AMA OF REGULATORY ASSET/LIABILITY NET OF ACCUM AMORT AND DFIT</t>
  </si>
  <si>
    <t xml:space="preserve">UNPROTECTED EDIT </t>
  </si>
  <si>
    <t>AMI- DEPRECIATION</t>
  </si>
  <si>
    <t>PLANT BALANCE</t>
  </si>
  <si>
    <t>GTZ- DEPRECIATION</t>
  </si>
  <si>
    <t>TOTAL REGULATORY ASSETS</t>
  </si>
  <si>
    <t>AMORTIZATION OF REGULATORY ASSET/LIABILITY</t>
  </si>
  <si>
    <t>EDIT (PRODUCTION AND NON-PRODUCTION)</t>
  </si>
  <si>
    <t>|------------  (Note 1)  ------------|</t>
  </si>
  <si>
    <t>RETURN DEFERRAL</t>
  </si>
  <si>
    <t>ACCUM AMORT ON DEPRECIATION DEFERRAL</t>
  </si>
  <si>
    <t>O&amp;M DEFERRAL</t>
  </si>
  <si>
    <t>ACCUM AMORT ON RETURN DEFERRAL</t>
  </si>
  <si>
    <t>GTZ- CARRYING CHARGES</t>
  </si>
  <si>
    <t xml:space="preserve">DFIT ON DEPRECIATION DEFERRAL </t>
  </si>
  <si>
    <t>TOTAL AMORTIZATION OF REG ASSETS/LIABS</t>
  </si>
  <si>
    <t xml:space="preserve">DFIT ON RETURN DEFERRAL </t>
  </si>
  <si>
    <t>ACCUM AMORT ON O&amp;M DEFERRAL</t>
  </si>
  <si>
    <t xml:space="preserve">(Note 1) The adjustments for amortization of unprotected EDIT related regulatory assets and liabilities is </t>
  </si>
  <si>
    <t>handled through annual filings and not a part of this general rate case and is removed in the FIT Adjustment</t>
  </si>
  <si>
    <t xml:space="preserve">DFIT ON O&amp;M DEFERRAL </t>
  </si>
  <si>
    <t>(Note 2) The Components of the Adjustment are as Follows:</t>
  </si>
  <si>
    <t>Balance of Regulatory Asset or Liability</t>
  </si>
  <si>
    <t>REMOVAL OF TEST YEAR DEPRECIATION DEFERRAL</t>
  </si>
  <si>
    <t>Accumulated Deferred Income Taxes</t>
  </si>
  <si>
    <t>AMORTIZATION OF DEPRECIATION DEFERRAL</t>
  </si>
  <si>
    <t>Total Adjustment</t>
  </si>
  <si>
    <t>AMORTIZATION OF RETURN DEFERRAL</t>
  </si>
  <si>
    <t>Reg A/L</t>
  </si>
  <si>
    <t>ADIT</t>
  </si>
  <si>
    <t>Total</t>
  </si>
  <si>
    <t>AMORTIZATION OF O&amp;M DEFERRAL</t>
  </si>
  <si>
    <t>UG-2206667</t>
  </si>
  <si>
    <t>PASS-THROUGH REVENUE &amp; EXPENSE</t>
  </si>
  <si>
    <t>TEMPERATURE NORMALIZATION</t>
  </si>
  <si>
    <t>FEDERAL INCOME TAX</t>
  </si>
  <si>
    <t>TAX BENEFIT OF INTEREST</t>
  </si>
  <si>
    <t>BAD DEBT EXPENSE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</si>
  <si>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</si>
  <si>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</si>
  <si>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</si>
  <si>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</si>
  <si>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</si>
  <si>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</si>
  <si>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</si>
  <si>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</si>
  <si>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GAINS AND LOSSES ON PROPERTY SALES</t>
  </si>
  <si>
    <t>D&amp;O INSURANCE</t>
  </si>
  <si>
    <t>PENSION PLAN</t>
  </si>
  <si>
    <t>WAGE INCREASE</t>
  </si>
  <si>
    <t>AMA TO EOP RATE BASE</t>
  </si>
  <si>
    <t>AMA TO EOP DEPRECIATION</t>
  </si>
  <si>
    <t>PRO FORMA O&amp;M</t>
  </si>
  <si>
    <t>AMR REGULATORY ASSET</t>
  </si>
  <si>
    <t>AMI PLANT AND DEFERRAL</t>
  </si>
  <si>
    <t>GTZ DEFERRAL</t>
  </si>
  <si>
    <t>ENVIRONMENTAL REMEDIATION</t>
  </si>
  <si>
    <t>COVID DEFERRAL</t>
  </si>
  <si>
    <t>TEST YEAR PLANT ROLL FORWARD</t>
  </si>
  <si>
    <t>PROVISIONAL PROFORMA RETIREMENTS DEPRECIATION</t>
  </si>
  <si>
    <t>REVENUES AND EXPENSES</t>
  </si>
  <si>
    <t>ESTIMATED PLANT RETIREMENTS RATE BASE</t>
  </si>
  <si>
    <t>Prov C 5</t>
  </si>
  <si>
    <t>TACOMA LNG UPGRADE PLANT AND DEFERRAL</t>
  </si>
  <si>
    <t>REGULATORY ASSETS &amp; LIAB</t>
  </si>
  <si>
    <t>TACOMA LNG PLANT DEFERRAL</t>
  </si>
  <si>
    <t>2022 GENERAL RATE CASE</t>
  </si>
  <si>
    <t>PUGET SOUND ENERGY - GAS</t>
  </si>
  <si>
    <t>12 MONTHS ENDED JUNE 30, 2021</t>
  </si>
  <si>
    <t>Exh. G page __ of __</t>
  </si>
  <si>
    <t>REMOVE TEST YEAR ENTRIES FOR DEFERRED RETURN / New - Debt Return for 2023-2024 Prov Prof</t>
  </si>
  <si>
    <r>
      <t>AMORTIZATION OF DEFERRED DEBT</t>
    </r>
    <r>
      <rPr>
        <sz val="8.5"/>
        <rFont val="Times New Roman"/>
        <family val="1"/>
      </rPr>
      <t xml:space="preserve"> </t>
    </r>
    <r>
      <rPr>
        <sz val="10"/>
        <rFont val="Times New Roman"/>
        <family val="1"/>
      </rPr>
      <t>RETURN ON AMI GAS</t>
    </r>
  </si>
  <si>
    <t>Exh. G page 32 of 34</t>
  </si>
  <si>
    <t>Exh. G page 33 of 34</t>
  </si>
  <si>
    <t>Exh. G page 34 of 34</t>
  </si>
  <si>
    <t>Exh. G page 1 of 34</t>
  </si>
  <si>
    <t>Exh. G page 2 of 34</t>
  </si>
  <si>
    <t>Exh. G page 3 of 34</t>
  </si>
  <si>
    <t>Exh. G page 4 of 34</t>
  </si>
  <si>
    <t>Exh. G page 5 of 34</t>
  </si>
  <si>
    <t>Exh. G page 6 of 34</t>
  </si>
  <si>
    <t>Exh. G page 7 of 34</t>
  </si>
  <si>
    <t>Exh. G page 8 of 34</t>
  </si>
  <si>
    <t>Exh. G page 9 of 34</t>
  </si>
  <si>
    <t>Exh. G page 10 of 34</t>
  </si>
  <si>
    <t>Exh. G page 11 of 34</t>
  </si>
  <si>
    <t>Exh. G page 12 of 34</t>
  </si>
  <si>
    <t>Exh. G page 13 of 34</t>
  </si>
  <si>
    <t>Exh. G page 14 of 34</t>
  </si>
  <si>
    <t>Exh. G page 15 of 34</t>
  </si>
  <si>
    <t>Exh. G page 16 of 34</t>
  </si>
  <si>
    <t>Exh. G page 17 of 34</t>
  </si>
  <si>
    <t>Exh. G page 18 of 34</t>
  </si>
  <si>
    <t>Exh. G page 19 of 34</t>
  </si>
  <si>
    <t>Exh. G page 20 of 34</t>
  </si>
  <si>
    <t>Exh. G page 21 of 34</t>
  </si>
  <si>
    <t>Exh. G page 22 of 34</t>
  </si>
  <si>
    <t>Exh. G page 23 of 34</t>
  </si>
  <si>
    <t>Exh. G page 24 of 34</t>
  </si>
  <si>
    <t>Exh. G page 25 of 34</t>
  </si>
  <si>
    <t>Exh. G page 26 of 34</t>
  </si>
  <si>
    <t>Exh. G page 27 of 34</t>
  </si>
  <si>
    <t>Exh. G page 28 of 34</t>
  </si>
  <si>
    <t>Exh. G page 29 of 34</t>
  </si>
  <si>
    <t>Exh. G page 30 of 34</t>
  </si>
  <si>
    <t>Exh. G page 31 of 34</t>
  </si>
  <si>
    <t>INCREASE(DECREASE) OPERATING EXPENSE (LINE 18)</t>
  </si>
  <si>
    <t>ADJUSTMENT TO ACCUM. DEPREC. AT 100% DEPREC. EXP. LINE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</si>
</sst>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ADJ&quot;\ 0.00\ &quot;ER&quot;"/>
    <numFmt numFmtId="166" formatCode="0.000000"/>
    <numFmt numFmtId="167" formatCode="_(&quot;$&quot;* #,##0_);_(&quot;$&quot;* \(#,##0\);_(&quot;$&quot;* &quot;-&quot;??_);_(@_)"/>
    <numFmt numFmtId="168" formatCode="yyyy"/>
    <numFmt numFmtId="169" formatCode="_(&quot;$&quot;* #,##0_);[Red]_(&quot;$&quot;* \(#,##0\);_(&quot;$&quot;* &quot;-&quot;_);_(@_)"/>
    <numFmt numFmtId="170" formatCode="#,##0;\(#,##0\)"/>
    <numFmt numFmtId="171" formatCode="_(&quot;$&quot;* #,##0.000000_);_(&quot;$&quot;* \(#,##0.000000\);_(&quot;$&quot;* &quot;-&quot;??????_);_(@_)"/>
    <numFmt numFmtId="172" formatCode="_(* #,##0.000000_);_(* \(#,##0.000000\);_(* &quot;-&quot;??????_);_(@_)"/>
    <numFmt numFmtId="173" formatCode="#,##0.0000"/>
    <numFmt numFmtId="174" formatCode="0.00000%"/>
    <numFmt numFmtId="175" formatCode="0.000000%"/>
    <numFmt numFmtId="176" formatCode="#,##0.000000;\(#,##0.000000\)"/>
    <numFmt numFmtId="177" formatCode="0.0000000"/>
    <numFmt numFmtId="178" formatCode="#,##0.000;\(#,##0.000\)"/>
    <numFmt numFmtId="179" formatCode="0.0000%"/>
    <numFmt numFmtId="180" formatCode="_(* #,##0.000000000000000000000_);_(* \(#,##0.00000000000000000000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sz val="10"/>
      <color rgb="FF0070C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u/>
      <sz val="10"/>
      <color theme="1"/>
      <name val="Times New Roman"/>
      <family val="1"/>
    </font>
    <font>
      <u/>
      <sz val="10"/>
      <name val="Times New Roman"/>
      <family val="1"/>
    </font>
    <font>
      <b/>
      <i/>
      <sz val="10"/>
      <color rgb="FF0000FF"/>
      <name val="Calibri"/>
      <family val="2"/>
      <scheme val="minor"/>
    </font>
    <font>
      <b/>
      <u/>
      <sz val="10"/>
      <name val="Times New Roman"/>
      <family val="1"/>
    </font>
    <font>
      <b/>
      <i/>
      <sz val="11"/>
      <color rgb="FF0000FF"/>
      <name val="Times New Roman"/>
      <family val="1"/>
    </font>
    <font>
      <sz val="10"/>
      <color theme="1"/>
      <name val="Arial"/>
      <family val="2"/>
    </font>
    <font>
      <b/>
      <i/>
      <sz val="11"/>
      <color rgb="FF0000FF"/>
      <name val="Calibri"/>
      <family val="2"/>
      <scheme val="minor"/>
    </font>
    <font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Arial"/>
      <family val="2"/>
    </font>
    <font>
      <b/>
      <i/>
      <sz val="10"/>
      <color rgb="FF0000FF"/>
      <name val="Times New Roman"/>
      <family val="1"/>
    </font>
    <font>
      <sz val="9"/>
      <color theme="1"/>
      <name val="Times New Roman"/>
      <family val="1"/>
    </font>
    <font>
      <sz val="8"/>
      <name val="Helv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color rgb="FF0070C0"/>
      <name val="Times New Roman"/>
      <family val="1"/>
    </font>
    <font>
      <u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Calibri"/>
      <family val="2"/>
      <scheme val="minor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FF"/>
      <name val="Times New Roman"/>
      <family val="1"/>
    </font>
    <font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10"/>
      <color theme="8"/>
      <name val="Times New Roman"/>
      <family val="1"/>
    </font>
    <font>
      <sz val="8.5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lightDown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ashed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Font="1" applyFill="1"/>
    <xf numFmtId="3" fontId="3" fillId="0" borderId="0" xfId="0" applyNumberFormat="1" applyFont="1" applyFill="1"/>
    <xf numFmtId="164" fontId="0" fillId="0" borderId="0" xfId="1" applyNumberFormat="1" applyFont="1" applyFill="1"/>
    <xf numFmtId="0" fontId="0" fillId="0" borderId="0" xfId="0" applyFont="1"/>
    <xf numFmtId="0" fontId="4" fillId="0" borderId="0" xfId="0" applyFont="1" applyFill="1"/>
    <xf numFmtId="0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164" fontId="0" fillId="0" borderId="0" xfId="1" applyNumberFormat="1" applyFont="1"/>
    <xf numFmtId="0" fontId="6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43" fontId="5" fillId="0" borderId="6" xfId="0" applyNumberFormat="1" applyFont="1" applyFill="1" applyBorder="1"/>
    <xf numFmtId="43" fontId="5" fillId="0" borderId="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164" fontId="5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 horizontal="centerContinuous"/>
    </xf>
    <xf numFmtId="164" fontId="8" fillId="0" borderId="0" xfId="1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1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11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2" borderId="7" xfId="0" applyFont="1" applyFill="1" applyBorder="1"/>
    <xf numFmtId="0" fontId="4" fillId="0" borderId="8" xfId="0" applyFont="1" applyBorder="1"/>
    <xf numFmtId="0" fontId="4" fillId="2" borderId="8" xfId="0" applyFont="1" applyFill="1" applyBorder="1"/>
    <xf numFmtId="17" fontId="5" fillId="0" borderId="8" xfId="0" applyNumberFormat="1" applyFont="1" applyBorder="1" applyAlignment="1">
      <alignment horizontal="center"/>
    </xf>
    <xf numFmtId="0" fontId="5" fillId="2" borderId="9" xfId="0" quotePrefix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/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/>
    <xf numFmtId="0" fontId="12" fillId="0" borderId="0" xfId="0" applyFont="1" applyFill="1"/>
    <xf numFmtId="0" fontId="6" fillId="0" borderId="0" xfId="0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14" xfId="1" applyNumberFormat="1" applyFont="1" applyBorder="1" applyAlignment="1">
      <alignment horizontal="center"/>
    </xf>
    <xf numFmtId="164" fontId="5" fillId="2" borderId="14" xfId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/>
    <xf numFmtId="0" fontId="6" fillId="0" borderId="0" xfId="0" applyFont="1" applyFill="1" applyBorder="1" applyAlignment="1"/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0" fontId="5" fillId="0" borderId="16" xfId="0" quotePrefix="1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/>
    </xf>
    <xf numFmtId="0" fontId="5" fillId="0" borderId="16" xfId="0" quotePrefix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protection locked="0"/>
    </xf>
    <xf numFmtId="0" fontId="5" fillId="0" borderId="16" xfId="0" applyNumberFormat="1" applyFont="1" applyFill="1" applyBorder="1" applyAlignment="1"/>
    <xf numFmtId="0" fontId="5" fillId="0" borderId="16" xfId="0" applyFont="1" applyFill="1" applyBorder="1" applyAlignment="1">
      <alignment horizontal="left"/>
    </xf>
    <xf numFmtId="0" fontId="5" fillId="0" borderId="16" xfId="0" applyNumberFormat="1" applyFont="1" applyFill="1" applyBorder="1" applyAlignment="1" applyProtection="1">
      <protection locked="0"/>
    </xf>
    <xf numFmtId="0" fontId="4" fillId="0" borderId="16" xfId="0" applyFont="1" applyFill="1" applyBorder="1"/>
    <xf numFmtId="164" fontId="4" fillId="0" borderId="17" xfId="1" applyNumberFormat="1" applyFont="1" applyFill="1" applyBorder="1" applyAlignment="1">
      <alignment horizontal="center"/>
    </xf>
    <xf numFmtId="164" fontId="4" fillId="2" borderId="17" xfId="1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left"/>
    </xf>
    <xf numFmtId="0" fontId="6" fillId="0" borderId="16" xfId="0" quotePrefix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13" fillId="0" borderId="0" xfId="0" applyFont="1" applyFill="1" applyAlignment="1"/>
    <xf numFmtId="0" fontId="14" fillId="0" borderId="18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4" fillId="0" borderId="0" xfId="0" applyNumberFormat="1" applyFont="1" applyFill="1" applyAlignment="1">
      <alignment horizontal="fill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15" fillId="0" borderId="0" xfId="0" applyNumberFormat="1" applyFont="1" applyFill="1" applyAlignment="1"/>
    <xf numFmtId="166" fontId="13" fillId="0" borderId="0" xfId="0" applyNumberFormat="1" applyFont="1" applyFill="1" applyAlignment="1"/>
    <xf numFmtId="37" fontId="4" fillId="0" borderId="0" xfId="0" applyNumberFormat="1" applyFont="1" applyFill="1" applyAlignment="1"/>
    <xf numFmtId="164" fontId="4" fillId="0" borderId="0" xfId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6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/>
    <xf numFmtId="0" fontId="12" fillId="0" borderId="0" xfId="0" applyFont="1" applyFill="1" applyAlignment="1">
      <alignment horizontal="center"/>
    </xf>
    <xf numFmtId="0" fontId="18" fillId="0" borderId="0" xfId="0" applyFont="1" applyFill="1"/>
    <xf numFmtId="0" fontId="17" fillId="0" borderId="0" xfId="0" applyFont="1" applyFill="1" applyAlignment="1">
      <alignment horizontal="left" indent="1"/>
    </xf>
    <xf numFmtId="41" fontId="4" fillId="0" borderId="0" xfId="0" applyNumberFormat="1" applyFont="1" applyFill="1" applyBorder="1" applyAlignment="1">
      <alignment vertical="center"/>
    </xf>
    <xf numFmtId="42" fontId="4" fillId="0" borderId="0" xfId="0" applyNumberFormat="1" applyFont="1" applyFill="1" applyAlignment="1"/>
    <xf numFmtId="42" fontId="4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Alignment="1">
      <alignment horizontal="left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37" fontId="17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Alignment="1"/>
    <xf numFmtId="167" fontId="4" fillId="0" borderId="0" xfId="0" applyNumberFormat="1" applyFont="1" applyAlignment="1"/>
    <xf numFmtId="42" fontId="4" fillId="0" borderId="0" xfId="0" applyNumberFormat="1" applyFont="1" applyFill="1" applyAlignment="1">
      <alignment horizontal="right"/>
    </xf>
    <xf numFmtId="42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8" fontId="4" fillId="0" borderId="0" xfId="0" quotePrefix="1" applyNumberFormat="1" applyFont="1" applyFill="1" applyBorder="1" applyAlignment="1">
      <alignment horizontal="left"/>
    </xf>
    <xf numFmtId="42" fontId="4" fillId="0" borderId="0" xfId="0" applyNumberFormat="1" applyFont="1" applyFill="1" applyBorder="1"/>
    <xf numFmtId="0" fontId="5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Protection="1">
      <protection locked="0"/>
    </xf>
    <xf numFmtId="166" fontId="19" fillId="0" borderId="0" xfId="0" applyNumberFormat="1" applyFont="1" applyFill="1" applyAlignment="1"/>
    <xf numFmtId="0" fontId="19" fillId="0" borderId="0" xfId="0" applyNumberFormat="1" applyFont="1" applyFill="1" applyAlignment="1"/>
    <xf numFmtId="42" fontId="4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42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/>
    <xf numFmtId="42" fontId="4" fillId="0" borderId="0" xfId="0" applyNumberFormat="1" applyFont="1" applyFill="1" applyAlignment="1" applyProtection="1">
      <protection locked="0"/>
    </xf>
    <xf numFmtId="42" fontId="4" fillId="0" borderId="0" xfId="0" applyNumberFormat="1" applyFont="1" applyFill="1" applyAlignment="1">
      <alignment horizontal="left"/>
    </xf>
    <xf numFmtId="0" fontId="20" fillId="0" borderId="0" xfId="0" applyFont="1" applyFill="1"/>
    <xf numFmtId="0" fontId="17" fillId="0" borderId="0" xfId="0" applyFont="1" applyAlignment="1">
      <alignment horizontal="left"/>
    </xf>
    <xf numFmtId="169" fontId="4" fillId="0" borderId="0" xfId="0" applyNumberFormat="1" applyFont="1" applyFill="1" applyAlignment="1" applyProtection="1">
      <alignment horizontal="left"/>
    </xf>
    <xf numFmtId="0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/>
    <xf numFmtId="0" fontId="19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164" fontId="4" fillId="0" borderId="0" xfId="1" applyNumberFormat="1" applyFont="1" applyFill="1" applyAlignment="1" applyProtection="1">
      <protection locked="0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Continuous" vertical="center" wrapText="1"/>
    </xf>
    <xf numFmtId="41" fontId="4" fillId="0" borderId="0" xfId="0" applyNumberFormat="1" applyFont="1" applyFill="1" applyBorder="1" applyAlignment="1">
      <alignment horizontal="centerContinuous" vertical="center" wrapText="1"/>
    </xf>
    <xf numFmtId="0" fontId="22" fillId="0" borderId="0" xfId="0" applyFont="1" applyFill="1"/>
    <xf numFmtId="43" fontId="16" fillId="0" borderId="0" xfId="0" applyNumberFormat="1" applyFont="1"/>
    <xf numFmtId="43" fontId="12" fillId="0" borderId="0" xfId="0" applyNumberFormat="1" applyFont="1"/>
    <xf numFmtId="0" fontId="12" fillId="0" borderId="0" xfId="0" applyNumberFormat="1" applyFont="1" applyFill="1" applyAlignment="1">
      <alignment horizontal="center"/>
    </xf>
    <xf numFmtId="167" fontId="17" fillId="0" borderId="0" xfId="0" applyNumberFormat="1" applyFont="1"/>
    <xf numFmtId="167" fontId="12" fillId="0" borderId="0" xfId="0" applyNumberFormat="1" applyFont="1"/>
    <xf numFmtId="167" fontId="16" fillId="0" borderId="0" xfId="0" applyNumberFormat="1" applyFont="1"/>
    <xf numFmtId="167" fontId="23" fillId="0" borderId="0" xfId="0" applyNumberFormat="1" applyFont="1"/>
    <xf numFmtId="41" fontId="4" fillId="0" borderId="0" xfId="0" applyNumberFormat="1" applyFont="1" applyFill="1" applyBorder="1" applyAlignment="1" applyProtection="1">
      <protection locked="0"/>
    </xf>
    <xf numFmtId="166" fontId="4" fillId="0" borderId="0" xfId="0" applyNumberFormat="1" applyFont="1" applyFill="1" applyAlignment="1">
      <alignment horizontal="left"/>
    </xf>
    <xf numFmtId="166" fontId="19" fillId="0" borderId="0" xfId="0" applyNumberFormat="1" applyFont="1" applyFill="1" applyBorder="1" applyAlignment="1" applyProtection="1">
      <alignment horizontal="left"/>
      <protection locked="0"/>
    </xf>
    <xf numFmtId="10" fontId="17" fillId="0" borderId="0" xfId="0" applyNumberFormat="1" applyFont="1" applyFill="1" applyAlignment="1">
      <alignment horizontal="left"/>
    </xf>
    <xf numFmtId="10" fontId="19" fillId="0" borderId="0" xfId="0" applyNumberFormat="1" applyFont="1" applyFill="1" applyAlignment="1">
      <alignment horizontal="center"/>
    </xf>
    <xf numFmtId="164" fontId="4" fillId="0" borderId="0" xfId="0" applyNumberFormat="1" applyFont="1" applyAlignment="1"/>
    <xf numFmtId="0" fontId="12" fillId="0" borderId="0" xfId="0" applyFont="1" applyFill="1" applyBorder="1"/>
    <xf numFmtId="167" fontId="4" fillId="0" borderId="0" xfId="0" applyNumberFormat="1" applyFont="1" applyFill="1" applyBorder="1"/>
    <xf numFmtId="0" fontId="19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/>
    <xf numFmtId="41" fontId="4" fillId="0" borderId="21" xfId="0" applyNumberFormat="1" applyFont="1" applyFill="1" applyBorder="1" applyProtection="1">
      <protection locked="0"/>
    </xf>
    <xf numFmtId="41" fontId="4" fillId="0" borderId="16" xfId="0" applyNumberFormat="1" applyFont="1" applyFill="1" applyBorder="1" applyAlignment="1">
      <alignment horizontal="center"/>
    </xf>
    <xf numFmtId="41" fontId="4" fillId="0" borderId="0" xfId="0" applyNumberFormat="1" applyFont="1" applyFill="1"/>
    <xf numFmtId="41" fontId="4" fillId="0" borderId="16" xfId="0" applyNumberFormat="1" applyFont="1" applyFill="1" applyBorder="1"/>
    <xf numFmtId="0" fontId="17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/>
    <xf numFmtId="5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16" xfId="0" applyNumberFormat="1" applyFont="1" applyFill="1" applyBorder="1" applyAlignment="1" applyProtection="1">
      <protection locked="0"/>
    </xf>
    <xf numFmtId="37" fontId="4" fillId="0" borderId="16" xfId="0" applyNumberFormat="1" applyFont="1" applyFill="1" applyBorder="1" applyAlignment="1"/>
    <xf numFmtId="0" fontId="4" fillId="0" borderId="21" xfId="0" applyNumberFormat="1" applyFont="1" applyFill="1" applyBorder="1" applyAlignment="1">
      <alignment horizontal="left"/>
    </xf>
    <xf numFmtId="170" fontId="4" fillId="0" borderId="21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Fill="1" applyBorder="1"/>
    <xf numFmtId="42" fontId="4" fillId="0" borderId="21" xfId="0" applyNumberFormat="1" applyFont="1" applyFill="1" applyBorder="1" applyProtection="1">
      <protection locked="0"/>
    </xf>
    <xf numFmtId="41" fontId="4" fillId="0" borderId="0" xfId="0" applyNumberFormat="1" applyFont="1" applyFill="1" applyBorder="1"/>
    <xf numFmtId="0" fontId="24" fillId="0" borderId="0" xfId="0" applyNumberFormat="1" applyFont="1" applyFill="1" applyBorder="1" applyAlignment="1" applyProtection="1">
      <protection locked="0"/>
    </xf>
    <xf numFmtId="42" fontId="4" fillId="0" borderId="16" xfId="0" applyNumberFormat="1" applyFont="1" applyBorder="1"/>
    <xf numFmtId="43" fontId="4" fillId="0" borderId="0" xfId="0" applyNumberFormat="1" applyFont="1" applyFill="1" applyBorder="1" applyAlignment="1"/>
    <xf numFmtId="43" fontId="4" fillId="0" borderId="0" xfId="0" applyNumberFormat="1" applyFont="1" applyFill="1" applyAlignment="1" applyProtection="1">
      <protection locked="0"/>
    </xf>
    <xf numFmtId="0" fontId="25" fillId="0" borderId="0" xfId="0" applyFont="1" applyAlignment="1">
      <alignment vertical="center"/>
    </xf>
    <xf numFmtId="164" fontId="4" fillId="0" borderId="0" xfId="1" applyNumberFormat="1" applyFont="1" applyFill="1" applyBorder="1"/>
    <xf numFmtId="166" fontId="12" fillId="0" borderId="0" xfId="0" applyNumberFormat="1" applyFont="1" applyFill="1" applyAlignment="1">
      <alignment horizontal="left"/>
    </xf>
    <xf numFmtId="37" fontId="4" fillId="0" borderId="0" xfId="0" applyNumberFormat="1" applyFont="1"/>
    <xf numFmtId="0" fontId="0" fillId="0" borderId="0" xfId="0" applyBorder="1"/>
    <xf numFmtId="164" fontId="4" fillId="0" borderId="0" xfId="0" applyNumberFormat="1" applyFont="1"/>
    <xf numFmtId="164" fontId="17" fillId="0" borderId="0" xfId="0" applyNumberFormat="1" applyFont="1"/>
    <xf numFmtId="164" fontId="12" fillId="0" borderId="0" xfId="0" applyNumberFormat="1" applyFont="1"/>
    <xf numFmtId="9" fontId="12" fillId="0" borderId="0" xfId="0" applyNumberFormat="1" applyFont="1"/>
    <xf numFmtId="164" fontId="16" fillId="0" borderId="0" xfId="0" applyNumberFormat="1" applyFont="1"/>
    <xf numFmtId="164" fontId="23" fillId="0" borderId="0" xfId="0" applyNumberFormat="1" applyFont="1"/>
    <xf numFmtId="166" fontId="4" fillId="0" borderId="0" xfId="0" applyNumberFormat="1" applyFont="1" applyFill="1" applyAlignment="1">
      <alignment horizontal="left" wrapText="1"/>
    </xf>
    <xf numFmtId="41" fontId="4" fillId="0" borderId="0" xfId="0" applyNumberFormat="1" applyFont="1" applyFill="1" applyAlignment="1"/>
    <xf numFmtId="164" fontId="4" fillId="0" borderId="0" xfId="0" applyNumberFormat="1" applyFont="1" applyFill="1"/>
    <xf numFmtId="37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42" fontId="4" fillId="0" borderId="0" xfId="0" applyNumberFormat="1" applyFont="1" applyFill="1" applyBorder="1" applyAlignment="1"/>
    <xf numFmtId="168" fontId="4" fillId="0" borderId="21" xfId="0" quotePrefix="1" applyNumberFormat="1" applyFont="1" applyFill="1" applyBorder="1" applyAlignment="1">
      <alignment horizontal="left"/>
    </xf>
    <xf numFmtId="42" fontId="4" fillId="0" borderId="21" xfId="0" applyNumberFormat="1" applyFont="1" applyFill="1" applyBorder="1"/>
    <xf numFmtId="167" fontId="12" fillId="0" borderId="16" xfId="0" applyNumberFormat="1" applyFont="1" applyFill="1" applyBorder="1"/>
    <xf numFmtId="164" fontId="4" fillId="0" borderId="0" xfId="0" applyNumberFormat="1" applyFont="1" applyFill="1" applyBorder="1" applyProtection="1">
      <protection locked="0"/>
    </xf>
    <xf numFmtId="41" fontId="4" fillId="0" borderId="21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42" fontId="4" fillId="0" borderId="22" xfId="0" applyNumberFormat="1" applyFont="1" applyFill="1" applyBorder="1" applyAlignment="1"/>
    <xf numFmtId="42" fontId="4" fillId="0" borderId="21" xfId="0" applyNumberFormat="1" applyFont="1" applyFill="1" applyBorder="1" applyAlignment="1" applyProtection="1">
      <protection locked="0"/>
    </xf>
    <xf numFmtId="37" fontId="4" fillId="0" borderId="0" xfId="0" applyNumberFormat="1" applyFont="1" applyFill="1"/>
    <xf numFmtId="43" fontId="4" fillId="0" borderId="0" xfId="0" applyNumberFormat="1" applyFont="1" applyFill="1" applyBorder="1"/>
    <xf numFmtId="164" fontId="4" fillId="0" borderId="0" xfId="0" applyNumberFormat="1" applyFont="1" applyFill="1" applyAlignment="1" applyProtection="1">
      <alignment horizontal="right"/>
      <protection locked="0"/>
    </xf>
    <xf numFmtId="42" fontId="4" fillId="0" borderId="0" xfId="0" applyNumberFormat="1" applyFont="1"/>
    <xf numFmtId="167" fontId="17" fillId="0" borderId="0" xfId="0" applyNumberFormat="1" applyFont="1" applyFill="1" applyBorder="1" applyAlignment="1"/>
    <xf numFmtId="167" fontId="17" fillId="0" borderId="0" xfId="0" applyNumberFormat="1" applyFont="1" applyFill="1" applyAlignment="1" applyProtection="1">
      <protection locked="0"/>
    </xf>
    <xf numFmtId="167" fontId="4" fillId="0" borderId="0" xfId="0" applyNumberFormat="1" applyFont="1" applyFill="1" applyAlignment="1" applyProtection="1">
      <protection locked="0"/>
    </xf>
    <xf numFmtId="0" fontId="4" fillId="0" borderId="0" xfId="0" applyFont="1" applyFill="1" applyAlignment="1">
      <alignment horizontal="left" indent="2"/>
    </xf>
    <xf numFmtId="43" fontId="26" fillId="0" borderId="0" xfId="0" applyNumberFormat="1" applyFont="1" applyAlignment="1">
      <alignment vertical="center"/>
    </xf>
    <xf numFmtId="43" fontId="24" fillId="0" borderId="0" xfId="0" applyNumberFormat="1" applyFont="1" applyFill="1" applyBorder="1"/>
    <xf numFmtId="164" fontId="27" fillId="0" borderId="0" xfId="1" applyNumberFormat="1" applyFont="1" applyFill="1" applyBorder="1" applyAlignment="1"/>
    <xf numFmtId="164" fontId="24" fillId="0" borderId="0" xfId="1" applyNumberFormat="1" applyFont="1" applyFill="1" applyBorder="1" applyAlignment="1"/>
    <xf numFmtId="166" fontId="12" fillId="0" borderId="0" xfId="0" applyNumberFormat="1" applyFont="1" applyFill="1" applyAlignment="1"/>
    <xf numFmtId="0" fontId="4" fillId="0" borderId="0" xfId="0" applyNumberFormat="1" applyFont="1" applyFill="1" applyAlignment="1">
      <alignment horizontal="left" indent="1"/>
    </xf>
    <xf numFmtId="41" fontId="4" fillId="0" borderId="21" xfId="0" applyNumberFormat="1" applyFont="1" applyFill="1" applyBorder="1" applyAlignment="1">
      <alignment horizontal="left" indent="1"/>
    </xf>
    <xf numFmtId="0" fontId="17" fillId="0" borderId="0" xfId="0" applyFont="1" applyFill="1" applyBorder="1"/>
    <xf numFmtId="0" fontId="0" fillId="0" borderId="16" xfId="0" applyBorder="1"/>
    <xf numFmtId="37" fontId="17" fillId="0" borderId="0" xfId="0" applyNumberFormat="1" applyFont="1" applyFill="1" applyAlignment="1">
      <alignment horizontal="right"/>
    </xf>
    <xf numFmtId="37" fontId="4" fillId="0" borderId="21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/>
    <xf numFmtId="164" fontId="12" fillId="0" borderId="0" xfId="0" applyNumberFormat="1" applyFont="1" applyFill="1" applyBorder="1"/>
    <xf numFmtId="41" fontId="4" fillId="0" borderId="0" xfId="0" applyNumberFormat="1" applyFont="1" applyFill="1" applyBorder="1" applyAlignment="1"/>
    <xf numFmtId="166" fontId="4" fillId="0" borderId="0" xfId="0" applyNumberFormat="1" applyFont="1" applyFill="1" applyAlignment="1"/>
    <xf numFmtId="164" fontId="4" fillId="0" borderId="21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41" fontId="28" fillId="0" borderId="0" xfId="0" applyNumberFormat="1" applyFont="1" applyFill="1" applyBorder="1" applyAlignment="1"/>
    <xf numFmtId="0" fontId="24" fillId="0" borderId="0" xfId="0" applyFont="1" applyFill="1"/>
    <xf numFmtId="41" fontId="4" fillId="0" borderId="21" xfId="0" applyNumberFormat="1" applyFont="1" applyFill="1" applyBorder="1"/>
    <xf numFmtId="9" fontId="4" fillId="0" borderId="0" xfId="0" applyNumberFormat="1" applyFont="1" applyFill="1" applyAlignment="1"/>
    <xf numFmtId="164" fontId="17" fillId="0" borderId="0" xfId="0" applyNumberFormat="1" applyFont="1" applyFill="1" applyBorder="1" applyAlignment="1"/>
    <xf numFmtId="164" fontId="17" fillId="0" borderId="0" xfId="0" applyNumberFormat="1" applyFont="1" applyFill="1" applyAlignment="1" applyProtection="1">
      <protection locked="0"/>
    </xf>
    <xf numFmtId="164" fontId="4" fillId="0" borderId="0" xfId="0" applyNumberFormat="1" applyFont="1" applyFill="1" applyAlignment="1" applyProtection="1">
      <protection locked="0"/>
    </xf>
    <xf numFmtId="164" fontId="24" fillId="0" borderId="0" xfId="1" applyNumberFormat="1" applyFont="1" applyFill="1" applyBorder="1"/>
    <xf numFmtId="43" fontId="4" fillId="0" borderId="21" xfId="0" applyNumberFormat="1" applyFont="1" applyBorder="1"/>
    <xf numFmtId="164" fontId="17" fillId="0" borderId="16" xfId="0" applyNumberFormat="1" applyFont="1" applyBorder="1"/>
    <xf numFmtId="164" fontId="12" fillId="0" borderId="16" xfId="0" applyNumberFormat="1" applyFont="1" applyBorder="1"/>
    <xf numFmtId="164" fontId="16" fillId="0" borderId="16" xfId="0" applyNumberFormat="1" applyFont="1" applyBorder="1"/>
    <xf numFmtId="164" fontId="23" fillId="0" borderId="16" xfId="0" applyNumberFormat="1" applyFont="1" applyBorder="1"/>
    <xf numFmtId="164" fontId="4" fillId="0" borderId="21" xfId="0" applyNumberFormat="1" applyFont="1" applyBorder="1" applyAlignment="1"/>
    <xf numFmtId="10" fontId="12" fillId="0" borderId="0" xfId="0" applyNumberFormat="1" applyFont="1" applyFill="1" applyAlignment="1">
      <alignment horizontal="center"/>
    </xf>
    <xf numFmtId="10" fontId="12" fillId="0" borderId="0" xfId="0" applyNumberFormat="1" applyFont="1" applyFill="1"/>
    <xf numFmtId="10" fontId="4" fillId="0" borderId="0" xfId="0" applyNumberFormat="1" applyFont="1" applyFill="1"/>
    <xf numFmtId="10" fontId="4" fillId="0" borderId="12" xfId="0" applyNumberFormat="1" applyFont="1" applyFill="1" applyBorder="1"/>
    <xf numFmtId="167" fontId="5" fillId="0" borderId="22" xfId="0" applyNumberFormat="1" applyFont="1" applyFill="1" applyBorder="1"/>
    <xf numFmtId="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protection locked="0"/>
    </xf>
    <xf numFmtId="42" fontId="29" fillId="0" borderId="0" xfId="0" applyNumberFormat="1" applyFont="1" applyBorder="1"/>
    <xf numFmtId="42" fontId="5" fillId="0" borderId="22" xfId="0" applyNumberFormat="1" applyFont="1" applyFill="1" applyBorder="1"/>
    <xf numFmtId="0" fontId="24" fillId="0" borderId="0" xfId="0" applyFont="1" applyFill="1" applyBorder="1" applyAlignment="1">
      <alignment horizontal="left"/>
    </xf>
    <xf numFmtId="164" fontId="17" fillId="0" borderId="16" xfId="0" applyNumberFormat="1" applyFont="1" applyFill="1" applyBorder="1" applyAlignment="1"/>
    <xf numFmtId="164" fontId="17" fillId="0" borderId="16" xfId="0" applyNumberFormat="1" applyFont="1" applyFill="1" applyBorder="1" applyAlignment="1" applyProtection="1">
      <protection locked="0"/>
    </xf>
    <xf numFmtId="164" fontId="4" fillId="0" borderId="16" xfId="0" applyNumberFormat="1" applyFont="1" applyFill="1" applyBorder="1" applyAlignment="1" applyProtection="1">
      <protection locked="0"/>
    </xf>
    <xf numFmtId="43" fontId="24" fillId="0" borderId="0" xfId="0" applyNumberFormat="1" applyFont="1" applyFill="1" applyBorder="1" applyAlignment="1"/>
    <xf numFmtId="164" fontId="4" fillId="0" borderId="16" xfId="0" applyNumberFormat="1" applyFont="1" applyFill="1" applyBorder="1" applyAlignment="1"/>
    <xf numFmtId="43" fontId="16" fillId="0" borderId="16" xfId="0" applyNumberFormat="1" applyFont="1" applyBorder="1"/>
    <xf numFmtId="164" fontId="17" fillId="0" borderId="0" xfId="0" applyNumberFormat="1" applyFont="1" applyBorder="1"/>
    <xf numFmtId="0" fontId="4" fillId="0" borderId="21" xfId="0" applyFont="1" applyBorder="1" applyAlignment="1"/>
    <xf numFmtId="164" fontId="12" fillId="0" borderId="21" xfId="0" applyNumberFormat="1" applyFont="1" applyFill="1" applyBorder="1"/>
    <xf numFmtId="164" fontId="6" fillId="0" borderId="21" xfId="0" applyNumberFormat="1" applyFont="1" applyFill="1" applyBorder="1"/>
    <xf numFmtId="164" fontId="5" fillId="0" borderId="21" xfId="0" applyNumberFormat="1" applyFont="1" applyFill="1" applyBorder="1"/>
    <xf numFmtId="41" fontId="6" fillId="0" borderId="21" xfId="0" applyNumberFormat="1" applyFont="1" applyFill="1" applyBorder="1"/>
    <xf numFmtId="0" fontId="4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164" fontId="24" fillId="0" borderId="0" xfId="0" applyNumberFormat="1" applyFont="1" applyFill="1"/>
    <xf numFmtId="15" fontId="4" fillId="0" borderId="0" xfId="0" applyNumberFormat="1" applyFont="1" applyFill="1" applyAlignment="1"/>
    <xf numFmtId="9" fontId="4" fillId="0" borderId="0" xfId="0" applyNumberFormat="1" applyFont="1" applyFill="1" applyBorder="1" applyAlignment="1"/>
    <xf numFmtId="41" fontId="29" fillId="0" borderId="16" xfId="0" applyNumberFormat="1" applyFont="1" applyBorder="1" applyAlignment="1"/>
    <xf numFmtId="10" fontId="4" fillId="0" borderId="0" xfId="0" applyNumberFormat="1" applyFont="1" applyFill="1" applyBorder="1" applyAlignment="1">
      <alignment horizontal="center"/>
    </xf>
    <xf numFmtId="9" fontId="0" fillId="0" borderId="0" xfId="0" applyNumberFormat="1" applyFont="1"/>
    <xf numFmtId="164" fontId="17" fillId="0" borderId="0" xfId="0" applyNumberFormat="1" applyFont="1" applyAlignment="1">
      <alignment vertical="center"/>
    </xf>
    <xf numFmtId="41" fontId="4" fillId="0" borderId="21" xfId="0" applyNumberFormat="1" applyFont="1" applyFill="1" applyBorder="1" applyAlignment="1"/>
    <xf numFmtId="43" fontId="26" fillId="0" borderId="23" xfId="0" applyNumberFormat="1" applyFont="1" applyBorder="1" applyAlignment="1">
      <alignment vertical="center"/>
    </xf>
    <xf numFmtId="164" fontId="26" fillId="0" borderId="23" xfId="1" applyNumberFormat="1" applyFont="1" applyBorder="1" applyAlignment="1">
      <alignment vertical="center"/>
    </xf>
    <xf numFmtId="166" fontId="12" fillId="0" borderId="0" xfId="0" applyNumberFormat="1" applyFont="1" applyFill="1" applyBorder="1" applyAlignment="1">
      <alignment horizontal="left"/>
    </xf>
    <xf numFmtId="42" fontId="4" fillId="0" borderId="22" xfId="0" applyNumberFormat="1" applyFont="1" applyFill="1" applyBorder="1"/>
    <xf numFmtId="164" fontId="12" fillId="0" borderId="0" xfId="0" applyNumberFormat="1" applyFont="1" applyFill="1"/>
    <xf numFmtId="164" fontId="12" fillId="0" borderId="0" xfId="0" applyNumberFormat="1" applyFont="1" applyBorder="1"/>
    <xf numFmtId="172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164" fontId="4" fillId="0" borderId="24" xfId="0" applyNumberFormat="1" applyFont="1" applyBorder="1" applyAlignment="1"/>
    <xf numFmtId="0" fontId="6" fillId="0" borderId="0" xfId="0" applyFont="1" applyFill="1"/>
    <xf numFmtId="167" fontId="30" fillId="0" borderId="22" xfId="0" applyNumberFormat="1" applyFont="1" applyFill="1" applyBorder="1"/>
    <xf numFmtId="3" fontId="4" fillId="0" borderId="0" xfId="0" applyNumberFormat="1" applyFont="1" applyFill="1" applyBorder="1" applyAlignment="1"/>
    <xf numFmtId="166" fontId="4" fillId="0" borderId="0" xfId="0" quotePrefix="1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41" fontId="29" fillId="0" borderId="0" xfId="0" applyNumberFormat="1" applyFont="1" applyAlignment="1"/>
    <xf numFmtId="170" fontId="5" fillId="0" borderId="0" xfId="0" applyNumberFormat="1" applyFont="1" applyFill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167" fontId="4" fillId="0" borderId="24" xfId="0" applyNumberFormat="1" applyFont="1" applyFill="1" applyBorder="1"/>
    <xf numFmtId="42" fontId="4" fillId="0" borderId="22" xfId="0" applyNumberFormat="1" applyFont="1" applyFill="1" applyBorder="1" applyAlignment="1" applyProtection="1">
      <alignment horizontal="right"/>
      <protection locked="0"/>
    </xf>
    <xf numFmtId="0" fontId="31" fillId="0" borderId="0" xfId="0" applyNumberFormat="1" applyFont="1" applyFill="1" applyAlignment="1">
      <alignment horizontal="left"/>
    </xf>
    <xf numFmtId="0" fontId="31" fillId="0" borderId="0" xfId="0" applyFont="1" applyFill="1"/>
    <xf numFmtId="41" fontId="3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19" fillId="0" borderId="0" xfId="0" applyNumberFormat="1" applyFont="1" applyFill="1" applyAlignment="1"/>
    <xf numFmtId="164" fontId="4" fillId="0" borderId="0" xfId="0" applyNumberFormat="1" applyFont="1" applyFill="1" applyBorder="1" applyAlignment="1">
      <alignment horizontal="left" indent="1"/>
    </xf>
    <xf numFmtId="164" fontId="4" fillId="0" borderId="0" xfId="0" applyNumberFormat="1" applyFont="1" applyFill="1" applyAlignment="1"/>
    <xf numFmtId="9" fontId="4" fillId="0" borderId="0" xfId="0" applyNumberFormat="1" applyFont="1" applyFill="1"/>
    <xf numFmtId="164" fontId="6" fillId="0" borderId="0" xfId="0" applyNumberFormat="1" applyFont="1" applyFill="1"/>
    <xf numFmtId="164" fontId="5" fillId="0" borderId="0" xfId="0" applyNumberFormat="1" applyFont="1" applyFill="1"/>
    <xf numFmtId="0" fontId="4" fillId="0" borderId="0" xfId="0" applyNumberFormat="1" applyFont="1" applyFill="1" applyAlignment="1">
      <alignment vertical="center"/>
    </xf>
    <xf numFmtId="42" fontId="29" fillId="0" borderId="24" xfId="0" applyNumberFormat="1" applyFont="1" applyBorder="1"/>
    <xf numFmtId="0" fontId="5" fillId="0" borderId="0" xfId="0" applyNumberFormat="1" applyFont="1" applyFill="1" applyBorder="1" applyAlignment="1">
      <alignment horizontal="left"/>
    </xf>
    <xf numFmtId="42" fontId="4" fillId="0" borderId="22" xfId="0" applyNumberFormat="1" applyFont="1" applyFill="1" applyBorder="1" applyAlignment="1">
      <alignment horizontal="right"/>
    </xf>
    <xf numFmtId="0" fontId="32" fillId="0" borderId="0" xfId="0" applyFont="1" applyFill="1"/>
    <xf numFmtId="0" fontId="16" fillId="0" borderId="0" xfId="0" applyNumberFormat="1" applyFont="1" applyFill="1" applyAlignment="1"/>
    <xf numFmtId="164" fontId="16" fillId="0" borderId="0" xfId="0" applyNumberFormat="1" applyFont="1" applyFill="1"/>
    <xf numFmtId="164" fontId="12" fillId="0" borderId="16" xfId="0" applyNumberFormat="1" applyFont="1" applyFill="1" applyBorder="1"/>
    <xf numFmtId="43" fontId="23" fillId="0" borderId="0" xfId="0" applyNumberFormat="1" applyFont="1"/>
    <xf numFmtId="0" fontId="31" fillId="0" borderId="0" xfId="0" applyFont="1" applyFill="1" applyAlignment="1">
      <alignment horizontal="left" indent="1"/>
    </xf>
    <xf numFmtId="0" fontId="31" fillId="0" borderId="0" xfId="0" applyNumberFormat="1" applyFont="1" applyFill="1" applyAlignment="1"/>
    <xf numFmtId="41" fontId="31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Alignment="1"/>
    <xf numFmtId="164" fontId="17" fillId="0" borderId="0" xfId="0" applyNumberFormat="1" applyFont="1" applyAlignment="1"/>
    <xf numFmtId="167" fontId="17" fillId="0" borderId="24" xfId="0" applyNumberFormat="1" applyFont="1" applyBorder="1" applyAlignment="1"/>
    <xf numFmtId="164" fontId="12" fillId="0" borderId="22" xfId="0" applyNumberFormat="1" applyFont="1" applyFill="1" applyBorder="1"/>
    <xf numFmtId="164" fontId="6" fillId="0" borderId="22" xfId="0" applyNumberFormat="1" applyFont="1" applyFill="1" applyBorder="1"/>
    <xf numFmtId="164" fontId="5" fillId="0" borderId="22" xfId="0" applyNumberFormat="1" applyFont="1" applyFill="1" applyBorder="1"/>
    <xf numFmtId="37" fontId="4" fillId="0" borderId="21" xfId="0" applyNumberFormat="1" applyFont="1" applyFill="1" applyBorder="1"/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left"/>
    </xf>
    <xf numFmtId="164" fontId="16" fillId="0" borderId="16" xfId="0" applyNumberFormat="1" applyFont="1" applyFill="1" applyBorder="1"/>
    <xf numFmtId="0" fontId="4" fillId="0" borderId="0" xfId="0" applyFont="1" applyFill="1" applyAlignment="1">
      <alignment horizontal="left" indent="1"/>
    </xf>
    <xf numFmtId="41" fontId="4" fillId="0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0" fontId="17" fillId="0" borderId="16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26" fillId="0" borderId="0" xfId="0" applyFont="1"/>
    <xf numFmtId="164" fontId="4" fillId="0" borderId="16" xfId="0" applyNumberFormat="1" applyFont="1" applyFill="1" applyBorder="1"/>
    <xf numFmtId="164" fontId="4" fillId="0" borderId="16" xfId="0" applyNumberFormat="1" applyFont="1" applyFill="1" applyBorder="1" applyAlignment="1" applyProtection="1">
      <alignment horizontal="right"/>
      <protection locked="0"/>
    </xf>
    <xf numFmtId="166" fontId="17" fillId="0" borderId="0" xfId="0" applyNumberFormat="1" applyFont="1" applyFill="1" applyAlignment="1">
      <alignment horizontal="left" indent="1"/>
    </xf>
    <xf numFmtId="41" fontId="4" fillId="0" borderId="16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indent="2"/>
    </xf>
    <xf numFmtId="41" fontId="17" fillId="0" borderId="0" xfId="0" applyNumberFormat="1" applyFont="1" applyFill="1" applyBorder="1" applyAlignment="1"/>
    <xf numFmtId="0" fontId="16" fillId="0" borderId="21" xfId="0" applyFont="1" applyBorder="1"/>
    <xf numFmtId="0" fontId="23" fillId="0" borderId="21" xfId="0" applyFont="1" applyBorder="1"/>
    <xf numFmtId="0" fontId="31" fillId="0" borderId="0" xfId="0" applyFont="1" applyFill="1" applyAlignment="1">
      <alignment horizontal="centerContinuous"/>
    </xf>
    <xf numFmtId="15" fontId="4" fillId="0" borderId="0" xfId="0" applyNumberFormat="1" applyFont="1" applyFill="1" applyBorder="1"/>
    <xf numFmtId="0" fontId="17" fillId="0" borderId="0" xfId="0" applyFont="1" applyFill="1" applyAlignment="1">
      <alignment horizontal="left"/>
    </xf>
    <xf numFmtId="164" fontId="4" fillId="0" borderId="21" xfId="0" applyNumberFormat="1" applyFont="1" applyFill="1" applyBorder="1"/>
    <xf numFmtId="166" fontId="17" fillId="0" borderId="0" xfId="0" applyNumberFormat="1" applyFont="1" applyFill="1" applyAlignment="1"/>
    <xf numFmtId="173" fontId="4" fillId="0" borderId="0" xfId="0" applyNumberFormat="1" applyFont="1" applyFill="1" applyAlignment="1"/>
    <xf numFmtId="0" fontId="17" fillId="0" borderId="0" xfId="0" applyFont="1" applyFill="1"/>
    <xf numFmtId="167" fontId="16" fillId="0" borderId="24" xfId="0" applyNumberFormat="1" applyFont="1" applyBorder="1"/>
    <xf numFmtId="167" fontId="23" fillId="0" borderId="24" xfId="0" applyNumberFormat="1" applyFont="1" applyBorder="1"/>
    <xf numFmtId="37" fontId="4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166" fontId="33" fillId="0" borderId="0" xfId="0" applyNumberFormat="1" applyFont="1" applyAlignment="1"/>
    <xf numFmtId="37" fontId="4" fillId="0" borderId="0" xfId="0" applyNumberFormat="1" applyFont="1" applyFill="1" applyBorder="1" applyAlignment="1"/>
    <xf numFmtId="164" fontId="17" fillId="0" borderId="23" xfId="0" applyNumberFormat="1" applyFont="1" applyBorder="1" applyAlignment="1">
      <alignment vertical="center"/>
    </xf>
    <xf numFmtId="43" fontId="24" fillId="0" borderId="21" xfId="0" applyNumberFormat="1" applyFont="1" applyFill="1" applyBorder="1" applyAlignment="1"/>
    <xf numFmtId="164" fontId="24" fillId="0" borderId="21" xfId="1" applyNumberFormat="1" applyFont="1" applyFill="1" applyBorder="1" applyAlignment="1"/>
    <xf numFmtId="0" fontId="23" fillId="0" borderId="0" xfId="0" applyFont="1"/>
    <xf numFmtId="0" fontId="4" fillId="0" borderId="0" xfId="0" applyNumberFormat="1" applyFont="1" applyFill="1" applyAlignment="1">
      <alignment horizontal="left" indent="2"/>
    </xf>
    <xf numFmtId="166" fontId="4" fillId="0" borderId="0" xfId="0" applyNumberFormat="1" applyFont="1" applyFill="1" applyBorder="1" applyAlignment="1"/>
    <xf numFmtId="9" fontId="4" fillId="0" borderId="0" xfId="0" applyNumberFormat="1" applyFont="1" applyFill="1" applyAlignment="1">
      <alignment horizontal="right"/>
    </xf>
    <xf numFmtId="166" fontId="17" fillId="0" borderId="0" xfId="0" applyNumberFormat="1" applyFont="1" applyFill="1" applyAlignment="1">
      <alignment horizontal="left"/>
    </xf>
    <xf numFmtId="164" fontId="17" fillId="0" borderId="0" xfId="0" applyNumberFormat="1" applyFont="1" applyBorder="1" applyAlignment="1">
      <alignment vertical="center"/>
    </xf>
    <xf numFmtId="0" fontId="17" fillId="0" borderId="0" xfId="0" applyNumberFormat="1" applyFont="1" applyFill="1"/>
    <xf numFmtId="9" fontId="17" fillId="0" borderId="0" xfId="0" applyNumberFormat="1" applyFont="1"/>
    <xf numFmtId="170" fontId="4" fillId="0" borderId="0" xfId="0" applyNumberFormat="1" applyFont="1" applyFill="1" applyBorder="1" applyAlignment="1" applyProtection="1">
      <protection locked="0"/>
    </xf>
    <xf numFmtId="167" fontId="4" fillId="0" borderId="24" xfId="0" applyNumberFormat="1" applyFont="1" applyFill="1" applyBorder="1" applyAlignment="1"/>
    <xf numFmtId="9" fontId="16" fillId="0" borderId="0" xfId="0" applyNumberFormat="1" applyFont="1"/>
    <xf numFmtId="43" fontId="12" fillId="0" borderId="16" xfId="0" applyNumberFormat="1" applyFont="1" applyBorder="1"/>
    <xf numFmtId="164" fontId="17" fillId="0" borderId="21" xfId="0" applyNumberFormat="1" applyFont="1" applyBorder="1"/>
    <xf numFmtId="167" fontId="4" fillId="0" borderId="0" xfId="0" applyNumberFormat="1" applyFont="1" applyFill="1" applyAlignment="1" applyProtection="1">
      <alignment vertical="center"/>
      <protection locked="0"/>
    </xf>
    <xf numFmtId="9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 applyAlignment="1">
      <alignment horizontal="left"/>
    </xf>
    <xf numFmtId="167" fontId="17" fillId="0" borderId="24" xfId="0" applyNumberFormat="1" applyFont="1" applyBorder="1"/>
    <xf numFmtId="166" fontId="19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 wrapText="1"/>
    </xf>
    <xf numFmtId="37" fontId="17" fillId="0" borderId="0" xfId="0" applyNumberFormat="1" applyFont="1" applyFill="1"/>
    <xf numFmtId="0" fontId="17" fillId="0" borderId="0" xfId="0" applyFont="1" applyFill="1" applyAlignment="1">
      <alignment horizontal="left" vertical="center"/>
    </xf>
    <xf numFmtId="42" fontId="17" fillId="0" borderId="22" xfId="0" applyNumberFormat="1" applyFont="1" applyFill="1" applyBorder="1" applyAlignment="1"/>
    <xf numFmtId="42" fontId="13" fillId="0" borderId="22" xfId="0" applyNumberFormat="1" applyFont="1" applyFill="1" applyBorder="1" applyAlignment="1"/>
    <xf numFmtId="43" fontId="5" fillId="0" borderId="0" xfId="0" applyNumberFormat="1" applyFont="1" applyFill="1" applyBorder="1" applyAlignment="1"/>
    <xf numFmtId="167" fontId="16" fillId="0" borderId="22" xfId="0" applyNumberFormat="1" applyFont="1" applyBorder="1"/>
    <xf numFmtId="167" fontId="23" fillId="0" borderId="22" xfId="0" applyNumberFormat="1" applyFont="1" applyBorder="1"/>
    <xf numFmtId="164" fontId="4" fillId="0" borderId="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left" wrapText="1"/>
    </xf>
    <xf numFmtId="42" fontId="4" fillId="0" borderId="22" xfId="0" applyNumberFormat="1" applyFont="1" applyFill="1" applyBorder="1" applyProtection="1">
      <protection locked="0"/>
    </xf>
    <xf numFmtId="9" fontId="4" fillId="0" borderId="0" xfId="0" applyNumberFormat="1" applyFont="1" applyAlignment="1">
      <alignment horizontal="right"/>
    </xf>
    <xf numFmtId="170" fontId="4" fillId="0" borderId="0" xfId="0" applyNumberFormat="1" applyFont="1" applyFill="1" applyProtection="1">
      <protection locked="0"/>
    </xf>
    <xf numFmtId="164" fontId="4" fillId="0" borderId="0" xfId="1" applyNumberFormat="1" applyFont="1" applyFill="1" applyBorder="1" applyAlignment="1"/>
    <xf numFmtId="43" fontId="17" fillId="0" borderId="0" xfId="0" applyNumberFormat="1" applyFont="1"/>
    <xf numFmtId="0" fontId="36" fillId="0" borderId="0" xfId="0" applyFont="1"/>
    <xf numFmtId="167" fontId="17" fillId="0" borderId="22" xfId="0" applyNumberFormat="1" applyFont="1" applyFill="1" applyBorder="1"/>
    <xf numFmtId="164" fontId="4" fillId="0" borderId="21" xfId="1" applyNumberFormat="1" applyFont="1" applyFill="1" applyBorder="1" applyAlignment="1"/>
    <xf numFmtId="0" fontId="18" fillId="0" borderId="0" xfId="0" applyFont="1"/>
    <xf numFmtId="166" fontId="4" fillId="0" borderId="16" xfId="0" quotePrefix="1" applyNumberFormat="1" applyFont="1" applyFill="1" applyBorder="1" applyAlignment="1">
      <alignment horizontal="left"/>
    </xf>
    <xf numFmtId="41" fontId="17" fillId="0" borderId="21" xfId="0" applyNumberFormat="1" applyFont="1" applyFill="1" applyBorder="1" applyAlignment="1"/>
    <xf numFmtId="164" fontId="17" fillId="0" borderId="16" xfId="0" applyNumberFormat="1" applyFont="1" applyFill="1" applyBorder="1"/>
    <xf numFmtId="166" fontId="4" fillId="0" borderId="0" xfId="0" quotePrefix="1" applyNumberFormat="1" applyFont="1" applyFill="1" applyBorder="1" applyAlignment="1">
      <alignment horizontal="left"/>
    </xf>
    <xf numFmtId="175" fontId="4" fillId="0" borderId="0" xfId="0" applyNumberFormat="1" applyFont="1" applyFill="1" applyBorder="1" applyAlignment="1">
      <alignment horizontal="right" wrapText="1"/>
    </xf>
    <xf numFmtId="42" fontId="5" fillId="0" borderId="24" xfId="0" applyNumberFormat="1" applyFont="1" applyFill="1" applyBorder="1" applyAlignment="1"/>
    <xf numFmtId="164" fontId="5" fillId="0" borderId="24" xfId="1" applyNumberFormat="1" applyFont="1" applyFill="1" applyBorder="1" applyAlignment="1"/>
    <xf numFmtId="167" fontId="17" fillId="0" borderId="22" xfId="0" applyNumberFormat="1" applyFont="1" applyBorder="1"/>
    <xf numFmtId="164" fontId="5" fillId="0" borderId="21" xfId="0" applyNumberFormat="1" applyFont="1" applyFill="1" applyBorder="1" applyAlignment="1"/>
    <xf numFmtId="0" fontId="5" fillId="0" borderId="0" xfId="0" applyNumberFormat="1" applyFont="1" applyFill="1" applyAlignment="1">
      <alignment horizontal="left" indent="2"/>
    </xf>
    <xf numFmtId="42" fontId="17" fillId="0" borderId="24" xfId="0" applyNumberFormat="1" applyFont="1" applyFill="1" applyBorder="1" applyAlignment="1"/>
    <xf numFmtId="0" fontId="17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 applyProtection="1">
      <protection locked="0"/>
    </xf>
    <xf numFmtId="0" fontId="37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 indent="2"/>
    </xf>
    <xf numFmtId="42" fontId="13" fillId="0" borderId="0" xfId="0" applyNumberFormat="1" applyFont="1" applyFill="1" applyBorder="1" applyAlignment="1"/>
    <xf numFmtId="41" fontId="17" fillId="0" borderId="0" xfId="0" applyNumberFormat="1" applyFont="1" applyFill="1"/>
    <xf numFmtId="0" fontId="38" fillId="0" borderId="0" xfId="0" applyFont="1" applyFill="1"/>
    <xf numFmtId="176" fontId="4" fillId="0" borderId="0" xfId="0" applyNumberFormat="1" applyFont="1" applyFill="1" applyBorder="1" applyAlignment="1" applyProtection="1">
      <protection locked="0"/>
    </xf>
    <xf numFmtId="164" fontId="27" fillId="0" borderId="0" xfId="0" applyNumberFormat="1" applyFont="1" applyFill="1" applyBorder="1" applyAlignment="1"/>
    <xf numFmtId="0" fontId="20" fillId="0" borderId="0" xfId="0" applyFont="1" applyFill="1" applyAlignment="1">
      <alignment horizontal="left"/>
    </xf>
    <xf numFmtId="0" fontId="17" fillId="0" borderId="0" xfId="0" applyNumberFormat="1" applyFont="1" applyFill="1" applyAlignment="1"/>
    <xf numFmtId="0" fontId="24" fillId="0" borderId="0" xfId="0" applyFont="1" applyFill="1" applyAlignment="1">
      <alignment horizontal="left" indent="1"/>
    </xf>
    <xf numFmtId="177" fontId="4" fillId="0" borderId="0" xfId="0" applyNumberFormat="1" applyFont="1" applyFill="1" applyAlignment="1"/>
    <xf numFmtId="167" fontId="4" fillId="0" borderId="22" xfId="0" applyNumberFormat="1" applyFont="1" applyFill="1" applyBorder="1" applyAlignment="1"/>
    <xf numFmtId="41" fontId="4" fillId="0" borderId="23" xfId="0" applyNumberFormat="1" applyFont="1" applyFill="1" applyBorder="1" applyAlignment="1"/>
    <xf numFmtId="164" fontId="4" fillId="0" borderId="23" xfId="1" applyNumberFormat="1" applyFont="1" applyFill="1" applyBorder="1" applyAlignment="1"/>
    <xf numFmtId="43" fontId="39" fillId="0" borderId="0" xfId="0" applyNumberFormat="1" applyFont="1"/>
    <xf numFmtId="0" fontId="17" fillId="0" borderId="0" xfId="0" applyNumberFormat="1" applyFont="1" applyFill="1" applyBorder="1" applyAlignment="1">
      <alignment horizontal="left" indent="1"/>
    </xf>
    <xf numFmtId="0" fontId="4" fillId="0" borderId="0" xfId="0" quotePrefix="1" applyFont="1" applyFill="1"/>
    <xf numFmtId="0" fontId="4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 applyProtection="1">
      <protection locked="0"/>
    </xf>
    <xf numFmtId="41" fontId="4" fillId="0" borderId="16" xfId="0" applyNumberFormat="1" applyFont="1" applyFill="1" applyBorder="1" applyAlignment="1">
      <alignment horizontal="right"/>
    </xf>
    <xf numFmtId="41" fontId="4" fillId="0" borderId="23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 indent="1"/>
    </xf>
    <xf numFmtId="10" fontId="17" fillId="0" borderId="0" xfId="0" applyNumberFormat="1" applyFont="1" applyFill="1" applyAlignment="1">
      <alignment horizontal="right"/>
    </xf>
    <xf numFmtId="41" fontId="13" fillId="0" borderId="0" xfId="0" applyNumberFormat="1" applyFont="1" applyFill="1" applyBorder="1" applyAlignment="1"/>
    <xf numFmtId="164" fontId="4" fillId="0" borderId="22" xfId="1" applyNumberFormat="1" applyFont="1" applyFill="1" applyBorder="1" applyAlignment="1"/>
    <xf numFmtId="0" fontId="17" fillId="0" borderId="0" xfId="0" applyFont="1" applyFill="1" applyAlignment="1"/>
    <xf numFmtId="4" fontId="4" fillId="0" borderId="0" xfId="0" applyNumberFormat="1" applyFont="1" applyFill="1"/>
    <xf numFmtId="9" fontId="17" fillId="0" borderId="0" xfId="0" applyNumberFormat="1" applyFont="1" applyFill="1" applyBorder="1" applyAlignment="1"/>
    <xf numFmtId="41" fontId="17" fillId="0" borderId="16" xfId="0" applyNumberFormat="1" applyFont="1" applyFill="1" applyBorder="1" applyAlignment="1" applyProtection="1">
      <protection locked="0"/>
    </xf>
    <xf numFmtId="167" fontId="17" fillId="0" borderId="22" xfId="0" applyNumberFormat="1" applyFont="1" applyFill="1" applyBorder="1" applyAlignment="1"/>
    <xf numFmtId="10" fontId="4" fillId="0" borderId="0" xfId="0" applyNumberFormat="1" applyFont="1" applyFill="1" applyBorder="1" applyAlignment="1"/>
    <xf numFmtId="167" fontId="4" fillId="0" borderId="22" xfId="0" applyNumberFormat="1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26" fillId="0" borderId="0" xfId="0" applyFont="1" applyAlignment="1"/>
    <xf numFmtId="0" fontId="31" fillId="0" borderId="0" xfId="0" applyFont="1" applyFill="1" applyAlignment="1">
      <alignment horizontal="left"/>
    </xf>
    <xf numFmtId="179" fontId="4" fillId="0" borderId="0" xfId="0" applyNumberFormat="1" applyFont="1" applyFill="1" applyAlignment="1"/>
    <xf numFmtId="37" fontId="31" fillId="0" borderId="0" xfId="0" applyNumberFormat="1" applyFont="1" applyFill="1" applyAlignment="1"/>
    <xf numFmtId="0" fontId="4" fillId="0" borderId="22" xfId="0" applyFont="1" applyFill="1" applyBorder="1"/>
    <xf numFmtId="179" fontId="4" fillId="0" borderId="0" xfId="0" applyNumberFormat="1" applyFont="1" applyFill="1"/>
    <xf numFmtId="37" fontId="31" fillId="0" borderId="16" xfId="0" applyNumberFormat="1" applyFont="1" applyFill="1" applyBorder="1" applyAlignment="1"/>
    <xf numFmtId="3" fontId="7" fillId="0" borderId="0" xfId="0" applyNumberFormat="1" applyFont="1" applyFill="1"/>
    <xf numFmtId="0" fontId="17" fillId="0" borderId="0" xfId="0" quotePrefix="1" applyFont="1" applyFill="1" applyAlignment="1">
      <alignment horizontal="left"/>
    </xf>
    <xf numFmtId="37" fontId="4" fillId="0" borderId="21" xfId="0" applyNumberFormat="1" applyFont="1" applyFill="1" applyBorder="1" applyAlignment="1"/>
    <xf numFmtId="0" fontId="4" fillId="0" borderId="0" xfId="0" applyNumberFormat="1" applyFont="1" applyFill="1" applyAlignment="1" applyProtection="1">
      <alignment horizontal="center"/>
      <protection locked="0"/>
    </xf>
    <xf numFmtId="164" fontId="39" fillId="0" borderId="0" xfId="0" applyNumberFormat="1" applyFont="1"/>
    <xf numFmtId="167" fontId="0" fillId="0" borderId="0" xfId="0" applyNumberFormat="1" applyFont="1"/>
    <xf numFmtId="0" fontId="39" fillId="0" borderId="0" xfId="0" applyFont="1"/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Continuous"/>
    </xf>
    <xf numFmtId="0" fontId="40" fillId="0" borderId="0" xfId="0" applyFont="1" applyFill="1"/>
    <xf numFmtId="0" fontId="5" fillId="0" borderId="0" xfId="0" applyFont="1" applyAlignment="1">
      <alignment horizontal="centerContinuous"/>
    </xf>
    <xf numFmtId="0" fontId="41" fillId="0" borderId="0" xfId="0" applyFont="1"/>
    <xf numFmtId="0" fontId="5" fillId="0" borderId="0" xfId="0" applyFont="1" applyAlignment="1">
      <alignment horizontal="centerContinuous" vertical="top"/>
    </xf>
    <xf numFmtId="0" fontId="41" fillId="0" borderId="0" xfId="0" applyFont="1" applyAlignment="1">
      <alignment vertical="top"/>
    </xf>
    <xf numFmtId="0" fontId="13" fillId="0" borderId="0" xfId="0" applyFont="1" applyFill="1" applyAlignment="1" applyProtection="1">
      <alignment horizontal="left" vertical="center"/>
      <protection locked="0"/>
    </xf>
    <xf numFmtId="0" fontId="0" fillId="0" borderId="0" xfId="0" applyNumberFormat="1" applyFill="1" applyAlignment="1"/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 applyProtection="1">
      <alignment horizontal="centerContinuous" vertical="center"/>
      <protection locked="0"/>
    </xf>
    <xf numFmtId="166" fontId="13" fillId="0" borderId="0" xfId="0" applyNumberFormat="1" applyFont="1" applyFill="1" applyAlignment="1" applyProtection="1">
      <alignment horizontal="centerContinuous"/>
      <protection locked="0"/>
    </xf>
    <xf numFmtId="0" fontId="13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/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6" xfId="0" quotePrefix="1" applyFont="1" applyFill="1" applyBorder="1" applyAlignment="1" applyProtection="1">
      <alignment horizontal="center"/>
      <protection locked="0"/>
    </xf>
    <xf numFmtId="0" fontId="40" fillId="0" borderId="0" xfId="0" applyFont="1" applyFill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Alignment="1">
      <alignment horizontal="center"/>
    </xf>
    <xf numFmtId="42" fontId="17" fillId="0" borderId="0" xfId="0" applyNumberFormat="1" applyFont="1" applyFill="1" applyBorder="1" applyAlignment="1"/>
    <xf numFmtId="0" fontId="17" fillId="0" borderId="23" xfId="0" applyFont="1" applyFill="1" applyBorder="1" applyAlignment="1">
      <alignment horizontal="left"/>
    </xf>
    <xf numFmtId="43" fontId="42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Continuous"/>
    </xf>
    <xf numFmtId="43" fontId="42" fillId="0" borderId="0" xfId="0" applyNumberFormat="1" applyFont="1" applyFill="1" applyBorder="1" applyAlignment="1">
      <alignment horizontal="centerContinuous"/>
    </xf>
    <xf numFmtId="0" fontId="0" fillId="0" borderId="0" xfId="0" applyNumberFormat="1" applyAlignment="1"/>
    <xf numFmtId="0" fontId="20" fillId="0" borderId="0" xfId="0" applyFont="1" applyFill="1" applyBorder="1" applyAlignment="1">
      <alignment horizontal="left"/>
    </xf>
    <xf numFmtId="164" fontId="43" fillId="0" borderId="0" xfId="0" applyNumberFormat="1" applyFont="1" applyFill="1" applyBorder="1" applyAlignment="1">
      <alignment horizontal="left"/>
    </xf>
    <xf numFmtId="164" fontId="0" fillId="0" borderId="0" xfId="0" applyNumberFormat="1" applyFill="1" applyAlignment="1"/>
    <xf numFmtId="164" fontId="17" fillId="3" borderId="0" xfId="0" applyNumberFormat="1" applyFont="1" applyFill="1" applyBorder="1" applyAlignment="1">
      <alignment horizontal="centerContinuous"/>
    </xf>
    <xf numFmtId="164" fontId="17" fillId="0" borderId="22" xfId="0" applyNumberFormat="1" applyFont="1" applyFill="1" applyBorder="1" applyAlignment="1">
      <alignment horizontal="left" wrapText="1"/>
    </xf>
    <xf numFmtId="37" fontId="44" fillId="0" borderId="0" xfId="0" applyNumberFormat="1" applyFont="1" applyFill="1" applyAlignment="1"/>
    <xf numFmtId="37" fontId="4" fillId="0" borderId="16" xfId="0" applyNumberFormat="1" applyFont="1" applyFill="1" applyBorder="1"/>
    <xf numFmtId="37" fontId="45" fillId="0" borderId="0" xfId="0" applyNumberFormat="1" applyFont="1" applyFill="1" applyAlignment="1">
      <alignment horizontal="left" indent="2"/>
    </xf>
    <xf numFmtId="164" fontId="17" fillId="0" borderId="24" xfId="0" applyNumberFormat="1" applyFont="1" applyFill="1" applyBorder="1" applyAlignment="1"/>
    <xf numFmtId="0" fontId="46" fillId="0" borderId="0" xfId="0" applyNumberFormat="1" applyFont="1" applyFill="1" applyAlignment="1">
      <alignment horizontal="right" indent="2"/>
    </xf>
    <xf numFmtId="37" fontId="2" fillId="0" borderId="0" xfId="0" applyNumberFormat="1" applyFont="1" applyFill="1"/>
    <xf numFmtId="0" fontId="44" fillId="2" borderId="7" xfId="0" applyFont="1" applyFill="1" applyBorder="1" applyAlignment="1"/>
    <xf numFmtId="0" fontId="44" fillId="0" borderId="8" xfId="0" applyFont="1" applyBorder="1" applyAlignment="1"/>
    <xf numFmtId="0" fontId="44" fillId="2" borderId="8" xfId="0" applyFont="1" applyFill="1" applyBorder="1" applyAlignment="1"/>
    <xf numFmtId="17" fontId="47" fillId="0" borderId="8" xfId="0" applyNumberFormat="1" applyFont="1" applyBorder="1" applyAlignment="1">
      <alignment horizontal="center"/>
    </xf>
    <xf numFmtId="0" fontId="47" fillId="2" borderId="9" xfId="0" quotePrefix="1" applyFont="1" applyFill="1" applyBorder="1" applyAlignment="1">
      <alignment horizontal="center"/>
    </xf>
    <xf numFmtId="1" fontId="47" fillId="0" borderId="7" xfId="0" applyNumberFormat="1" applyFont="1" applyBorder="1" applyAlignment="1">
      <alignment horizontal="center"/>
    </xf>
    <xf numFmtId="1" fontId="47" fillId="2" borderId="8" xfId="0" applyNumberFormat="1" applyFont="1" applyFill="1" applyBorder="1" applyAlignment="1">
      <alignment horizontal="center"/>
    </xf>
    <xf numFmtId="1" fontId="47" fillId="0" borderId="8" xfId="0" applyNumberFormat="1" applyFont="1" applyBorder="1" applyAlignment="1">
      <alignment horizontal="center"/>
    </xf>
    <xf numFmtId="0" fontId="47" fillId="2" borderId="26" xfId="0" applyFont="1" applyFill="1" applyBorder="1" applyAlignment="1">
      <alignment horizontal="center"/>
    </xf>
    <xf numFmtId="37" fontId="44" fillId="0" borderId="0" xfId="0" applyNumberFormat="1" applyFont="1" applyFill="1" applyAlignment="1">
      <alignment horizontal="left" indent="2"/>
    </xf>
    <xf numFmtId="0" fontId="47" fillId="2" borderId="10" xfId="0" applyFont="1" applyFill="1" applyBorder="1" applyAlignment="1">
      <alignment horizontal="center"/>
    </xf>
    <xf numFmtId="0" fontId="47" fillId="0" borderId="11" xfId="0" applyFont="1" applyBorder="1" applyAlignment="1"/>
    <xf numFmtId="0" fontId="47" fillId="2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2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2" borderId="13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2" borderId="14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NumberFormat="1" applyFont="1" applyFill="1" applyAlignment="1">
      <alignment horizontal="left" indent="2"/>
    </xf>
    <xf numFmtId="42" fontId="44" fillId="0" borderId="0" xfId="0" applyNumberFormat="1" applyFont="1" applyFill="1" applyAlignment="1"/>
    <xf numFmtId="164" fontId="49" fillId="0" borderId="0" xfId="0" applyNumberFormat="1" applyFont="1" applyFill="1" applyAlignment="1"/>
    <xf numFmtId="164" fontId="17" fillId="0" borderId="22" xfId="0" applyNumberFormat="1" applyFont="1" applyFill="1" applyBorder="1" applyAlignment="1"/>
    <xf numFmtId="0" fontId="13" fillId="0" borderId="0" xfId="0" applyFont="1" applyFill="1" applyAlignment="1">
      <alignment horizontal="right"/>
    </xf>
    <xf numFmtId="41" fontId="48" fillId="0" borderId="0" xfId="0" applyNumberFormat="1" applyFont="1" applyFill="1" applyBorder="1" applyAlignment="1"/>
    <xf numFmtId="41" fontId="44" fillId="0" borderId="22" xfId="0" applyNumberFormat="1" applyFont="1" applyFill="1" applyBorder="1" applyAlignment="1"/>
    <xf numFmtId="164" fontId="44" fillId="0" borderId="22" xfId="0" applyNumberFormat="1" applyFont="1" applyFill="1" applyBorder="1" applyAlignment="1"/>
    <xf numFmtId="37" fontId="17" fillId="0" borderId="0" xfId="0" applyNumberFormat="1" applyFont="1" applyFill="1" applyAlignment="1"/>
    <xf numFmtId="0" fontId="0" fillId="0" borderId="0" xfId="0" applyNumberFormat="1" applyFont="1" applyFill="1" applyAlignment="1"/>
    <xf numFmtId="43" fontId="0" fillId="0" borderId="0" xfId="0" applyNumberFormat="1" applyFont="1" applyAlignment="1"/>
    <xf numFmtId="180" fontId="0" fillId="0" borderId="0" xfId="0" applyNumberFormat="1" applyFont="1" applyAlignment="1"/>
    <xf numFmtId="43" fontId="0" fillId="0" borderId="0" xfId="0" applyNumberFormat="1" applyFont="1" applyFill="1"/>
    <xf numFmtId="43" fontId="26" fillId="0" borderId="2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6" fillId="0" borderId="21" xfId="0" applyNumberFormat="1" applyFont="1" applyFill="1" applyBorder="1"/>
    <xf numFmtId="0" fontId="0" fillId="0" borderId="0" xfId="0" applyFill="1"/>
    <xf numFmtId="167" fontId="34" fillId="0" borderId="22" xfId="0" applyNumberFormat="1" applyFont="1" applyFill="1" applyBorder="1"/>
    <xf numFmtId="167" fontId="35" fillId="0" borderId="0" xfId="0" applyNumberFormat="1" applyFont="1" applyFill="1" applyBorder="1"/>
    <xf numFmtId="164" fontId="0" fillId="0" borderId="0" xfId="0" applyNumberFormat="1" applyFont="1" applyFill="1"/>
    <xf numFmtId="167" fontId="17" fillId="0" borderId="24" xfId="0" applyNumberFormat="1" applyFont="1" applyFill="1" applyBorder="1" applyAlignment="1"/>
    <xf numFmtId="164" fontId="17" fillId="0" borderId="21" xfId="0" applyNumberFormat="1" applyFont="1" applyFill="1" applyBorder="1" applyAlignment="1"/>
    <xf numFmtId="0" fontId="50" fillId="0" borderId="0" xfId="0" applyFont="1" applyFill="1"/>
    <xf numFmtId="10" fontId="4" fillId="0" borderId="0" xfId="0" applyNumberFormat="1" applyFont="1" applyFill="1" applyAlignment="1">
      <alignment horizontal="left" indent="1"/>
    </xf>
    <xf numFmtId="42" fontId="31" fillId="0" borderId="0" xfId="0" applyNumberFormat="1" applyFont="1" applyFill="1"/>
    <xf numFmtId="41" fontId="31" fillId="0" borderId="0" xfId="0" applyNumberFormat="1" applyFont="1" applyFill="1" applyBorder="1" applyAlignment="1"/>
    <xf numFmtId="0" fontId="25" fillId="0" borderId="0" xfId="0" applyFont="1" applyFill="1"/>
    <xf numFmtId="164" fontId="25" fillId="0" borderId="0" xfId="0" applyNumberFormat="1" applyFont="1" applyFill="1"/>
    <xf numFmtId="164" fontId="31" fillId="0" borderId="0" xfId="0" applyNumberFormat="1" applyFont="1" applyFill="1" applyBorder="1" applyAlignment="1"/>
    <xf numFmtId="164" fontId="52" fillId="0" borderId="21" xfId="0" applyNumberFormat="1" applyFont="1" applyFill="1" applyBorder="1"/>
    <xf numFmtId="167" fontId="52" fillId="0" borderId="22" xfId="0" applyNumberFormat="1" applyFont="1" applyFill="1" applyBorder="1"/>
    <xf numFmtId="167" fontId="53" fillId="0" borderId="0" xfId="0" applyNumberFormat="1" applyFont="1" applyFill="1" applyBorder="1"/>
    <xf numFmtId="164" fontId="54" fillId="0" borderId="0" xfId="0" applyNumberFormat="1" applyFont="1" applyFill="1"/>
    <xf numFmtId="164" fontId="55" fillId="0" borderId="0" xfId="0" applyNumberFormat="1" applyFont="1" applyFill="1" applyBorder="1" applyAlignment="1"/>
    <xf numFmtId="167" fontId="55" fillId="0" borderId="22" xfId="0" applyNumberFormat="1" applyFont="1" applyFill="1" applyBorder="1" applyAlignment="1"/>
    <xf numFmtId="42" fontId="31" fillId="0" borderId="0" xfId="0" applyNumberFormat="1" applyFont="1" applyFill="1" applyBorder="1" applyAlignment="1"/>
    <xf numFmtId="167" fontId="31" fillId="0" borderId="0" xfId="0" applyNumberFormat="1" applyFont="1" applyFill="1" applyBorder="1" applyAlignment="1"/>
    <xf numFmtId="41" fontId="31" fillId="0" borderId="21" xfId="0" applyNumberFormat="1" applyFont="1" applyFill="1" applyBorder="1" applyAlignment="1"/>
    <xf numFmtId="43" fontId="55" fillId="0" borderId="21" xfId="0" applyNumberFormat="1" applyFont="1" applyFill="1" applyBorder="1" applyAlignment="1"/>
    <xf numFmtId="164" fontId="55" fillId="0" borderId="21" xfId="0" applyNumberFormat="1" applyFont="1" applyFill="1" applyBorder="1" applyAlignment="1"/>
    <xf numFmtId="41" fontId="56" fillId="0" borderId="0" xfId="0" applyNumberFormat="1" applyFont="1" applyFill="1" applyBorder="1" applyAlignment="1"/>
    <xf numFmtId="0" fontId="54" fillId="0" borderId="0" xfId="0" applyFont="1" applyFill="1"/>
    <xf numFmtId="41" fontId="55" fillId="0" borderId="0" xfId="0" applyNumberFormat="1" applyFont="1" applyFill="1" applyBorder="1" applyAlignment="1"/>
    <xf numFmtId="41" fontId="55" fillId="0" borderId="16" xfId="0" applyNumberFormat="1" applyFont="1" applyFill="1" applyBorder="1" applyAlignment="1" applyProtection="1">
      <protection locked="0"/>
    </xf>
    <xf numFmtId="167" fontId="55" fillId="0" borderId="24" xfId="0" applyNumberFormat="1" applyFont="1" applyFill="1" applyBorder="1" applyAlignment="1"/>
    <xf numFmtId="41" fontId="55" fillId="0" borderId="21" xfId="0" applyNumberFormat="1" applyFont="1" applyFill="1" applyBorder="1" applyAlignment="1"/>
  </cellXfs>
  <cellStyles count="2">
    <cellStyle name="Comma" xfId="1" builtinId="3"/>
    <cellStyle name="Normal" xfId="0" builtinId="0"/>
  </cellStyles>
  <dxfs count="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T270"/>
  <sheetViews>
    <sheetView tabSelected="1" topLeftCell="KN1" zoomScale="85" zoomScaleNormal="85" workbookViewId="0">
      <pane ySplit="14" topLeftCell="A15" activePane="bottomLeft" state="frozen"/>
      <selection activeCell="RZ31" sqref="RZ31"/>
      <selection pane="bottomLeft" activeCell="KT34" sqref="KT34"/>
    </sheetView>
  </sheetViews>
  <sheetFormatPr defaultColWidth="9.26953125" defaultRowHeight="14.5" outlineLevelCol="1" x14ac:dyDescent="0.35"/>
  <cols>
    <col min="1" max="1" width="5.453125" style="5" customWidth="1"/>
    <col min="2" max="2" width="66.26953125" style="5" customWidth="1"/>
    <col min="3" max="3" width="10.7265625" style="5" customWidth="1"/>
    <col min="4" max="4" width="15.7265625" style="5" customWidth="1"/>
    <col min="5" max="5" width="13" style="5" customWidth="1"/>
    <col min="6" max="6" width="13.7265625" style="5" customWidth="1"/>
    <col min="7" max="7" width="15" style="5" customWidth="1"/>
    <col min="8" max="8" width="17" style="5" customWidth="1"/>
    <col min="9" max="9" width="18.81640625" style="5" customWidth="1"/>
    <col min="10" max="10" width="13.7265625" style="5" customWidth="1"/>
    <col min="11" max="11" width="17.7265625" style="5" customWidth="1"/>
    <col min="12" max="12" width="13.7265625" style="5" customWidth="1"/>
    <col min="13" max="13" width="17.7265625" style="5" customWidth="1"/>
    <col min="14" max="14" width="13.7265625" style="5" customWidth="1"/>
    <col min="15" max="16" width="13.7265625" style="5" hidden="1" customWidth="1" outlineLevel="1"/>
    <col min="17" max="17" width="9.26953125" style="5" customWidth="1" collapsed="1"/>
    <col min="18" max="18" width="66" style="5" customWidth="1"/>
    <col min="19" max="19" width="10.81640625" style="5" customWidth="1"/>
    <col min="20" max="20" width="15.7265625" style="5" customWidth="1"/>
    <col min="21" max="21" width="14.7265625" style="5" customWidth="1"/>
    <col min="22" max="22" width="14.453125" style="5" customWidth="1"/>
    <col min="23" max="23" width="14" style="5" customWidth="1"/>
    <col min="24" max="24" width="16.26953125" style="5" customWidth="1"/>
    <col min="25" max="30" width="13.7265625" style="5" customWidth="1"/>
    <col min="31" max="32" width="13.7265625" style="5" customWidth="1" outlineLevel="1"/>
    <col min="33" max="33" width="5.453125" style="5" customWidth="1"/>
    <col min="34" max="34" width="55.453125" style="5" customWidth="1"/>
    <col min="35" max="35" width="11.26953125" style="5" customWidth="1"/>
    <col min="36" max="37" width="15.26953125" style="5" customWidth="1"/>
    <col min="38" max="38" width="13.54296875" style="5" customWidth="1"/>
    <col min="39" max="39" width="15.26953125" style="5" customWidth="1"/>
    <col min="40" max="46" width="15.453125" style="5" customWidth="1"/>
    <col min="47" max="48" width="15.453125" style="5" hidden="1" customWidth="1" outlineLevel="1"/>
    <col min="49" max="49" width="5.453125" style="5" customWidth="1" collapsed="1"/>
    <col min="50" max="50" width="39.54296875" style="5" customWidth="1"/>
    <col min="51" max="51" width="4.54296875" style="5" customWidth="1"/>
    <col min="52" max="54" width="17.54296875" style="5" customWidth="1"/>
    <col min="55" max="55" width="18.7265625" style="5" customWidth="1"/>
    <col min="56" max="62" width="16.26953125" style="5" customWidth="1"/>
    <col min="63" max="64" width="16.26953125" style="5" hidden="1" customWidth="1" outlineLevel="1"/>
    <col min="65" max="65" width="5.453125" style="5" customWidth="1" collapsed="1"/>
    <col min="66" max="66" width="37.7265625" style="5" customWidth="1"/>
    <col min="67" max="67" width="4.7265625" style="5" customWidth="1"/>
    <col min="68" max="68" width="18.54296875" style="5" customWidth="1"/>
    <col min="69" max="70" width="21" style="5" customWidth="1"/>
    <col min="71" max="71" width="18.54296875" style="5" customWidth="1"/>
    <col min="72" max="72" width="20.26953125" style="5" customWidth="1"/>
    <col min="73" max="73" width="20.26953125" customWidth="1"/>
    <col min="74" max="74" width="21.453125" customWidth="1"/>
    <col min="75" max="78" width="20.26953125" customWidth="1"/>
    <col min="79" max="79" width="15.26953125" hidden="1" customWidth="1" outlineLevel="1"/>
    <col min="80" max="80" width="17.7265625" hidden="1" customWidth="1" outlineLevel="1"/>
    <col min="81" max="81" width="5.26953125" customWidth="1" collapsed="1"/>
    <col min="82" max="82" width="40.26953125" customWidth="1"/>
    <col min="83" max="83" width="8.26953125" customWidth="1"/>
    <col min="84" max="84" width="15.7265625" customWidth="1"/>
    <col min="85" max="85" width="14.7265625" customWidth="1"/>
    <col min="86" max="86" width="18.26953125" customWidth="1"/>
    <col min="87" max="87" width="14.7265625" customWidth="1"/>
    <col min="88" max="88" width="19.81640625" customWidth="1"/>
    <col min="89" max="89" width="15" customWidth="1"/>
    <col min="90" max="90" width="17" customWidth="1"/>
    <col min="91" max="91" width="15" customWidth="1"/>
    <col min="92" max="92" width="16.81640625" customWidth="1"/>
    <col min="93" max="93" width="15" customWidth="1"/>
    <col min="94" max="94" width="17.54296875" customWidth="1"/>
    <col min="95" max="95" width="15" hidden="1" customWidth="1" outlineLevel="1"/>
    <col min="96" max="96" width="12.7265625" hidden="1" customWidth="1" outlineLevel="1"/>
    <col min="97" max="97" width="5.26953125" customWidth="1" collapsed="1"/>
    <col min="98" max="98" width="46.54296875" customWidth="1"/>
    <col min="99" max="99" width="4.7265625" customWidth="1"/>
    <col min="100" max="100" width="16" customWidth="1"/>
    <col min="101" max="102" width="15.54296875" customWidth="1"/>
    <col min="103" max="103" width="12.7265625" customWidth="1"/>
    <col min="104" max="104" width="17.7265625" customWidth="1"/>
    <col min="105" max="105" width="12.7265625" customWidth="1"/>
    <col min="106" max="106" width="15.54296875" customWidth="1"/>
    <col min="107" max="107" width="12.7265625" customWidth="1"/>
    <col min="108" max="108" width="15.54296875" customWidth="1"/>
    <col min="109" max="109" width="12.7265625" customWidth="1"/>
    <col min="110" max="110" width="14.1796875" customWidth="1"/>
    <col min="111" max="112" width="12.7265625" hidden="1" customWidth="1" outlineLevel="1"/>
    <col min="113" max="113" width="5.26953125" customWidth="1" collapsed="1"/>
    <col min="114" max="114" width="48.26953125" customWidth="1"/>
    <col min="115" max="115" width="4.54296875" customWidth="1"/>
    <col min="116" max="116" width="15.7265625" customWidth="1"/>
    <col min="117" max="117" width="12.7265625" customWidth="1"/>
    <col min="118" max="118" width="16.26953125" customWidth="1"/>
    <col min="119" max="119" width="12.7265625" customWidth="1"/>
    <col min="120" max="120" width="18.1796875" customWidth="1"/>
    <col min="121" max="121" width="12.7265625" customWidth="1"/>
    <col min="122" max="122" width="18.453125" customWidth="1"/>
    <col min="123" max="123" width="12.7265625" customWidth="1"/>
    <col min="124" max="124" width="15.26953125" customWidth="1"/>
    <col min="125" max="125" width="12.7265625" customWidth="1"/>
    <col min="126" max="126" width="16.7265625" customWidth="1"/>
    <col min="127" max="128" width="12.7265625" hidden="1" customWidth="1" outlineLevel="1"/>
    <col min="129" max="129" width="5.26953125" customWidth="1" collapsed="1"/>
    <col min="130" max="131" width="12.7265625" customWidth="1"/>
    <col min="132" max="132" width="15.7265625" customWidth="1"/>
    <col min="133" max="133" width="12.7265625" customWidth="1"/>
    <col min="134" max="134" width="14.1796875" customWidth="1"/>
    <col min="135" max="135" width="12.7265625" customWidth="1"/>
    <col min="136" max="136" width="13.7265625" customWidth="1"/>
    <col min="137" max="137" width="12.7265625" customWidth="1"/>
    <col min="138" max="138" width="14.81640625" customWidth="1"/>
    <col min="139" max="139" width="12.7265625" customWidth="1"/>
    <col min="140" max="140" width="15.1796875" customWidth="1"/>
    <col min="141" max="141" width="12.7265625" customWidth="1"/>
    <col min="142" max="142" width="14.54296875" customWidth="1"/>
    <col min="143" max="144" width="12.7265625" hidden="1" customWidth="1" outlineLevel="1"/>
    <col min="145" max="145" width="5.26953125" customWidth="1" collapsed="1"/>
    <col min="146" max="146" width="55.26953125" customWidth="1"/>
    <col min="147" max="147" width="4.54296875" customWidth="1"/>
    <col min="148" max="148" width="15.7265625" customWidth="1"/>
    <col min="149" max="158" width="12.7265625" customWidth="1"/>
    <col min="159" max="159" width="12.7265625" hidden="1" customWidth="1" outlineLevel="1"/>
    <col min="160" max="160" width="15.7265625" style="5" hidden="1" customWidth="1" outlineLevel="1"/>
    <col min="161" max="161" width="5.453125" style="5" customWidth="1" collapsed="1"/>
    <col min="162" max="162" width="41.26953125" style="5" customWidth="1"/>
    <col min="163" max="163" width="4.26953125" style="5" customWidth="1"/>
    <col min="164" max="164" width="16.26953125" style="5" customWidth="1"/>
    <col min="165" max="165" width="16.7265625" style="5" customWidth="1"/>
    <col min="166" max="166" width="17.7265625" style="5" customWidth="1"/>
    <col min="167" max="167" width="17.26953125" style="5" customWidth="1"/>
    <col min="168" max="174" width="14.7265625" style="5" customWidth="1"/>
    <col min="175" max="176" width="14.7265625" style="5" hidden="1" customWidth="1" outlineLevel="1"/>
    <col min="177" max="177" width="5.26953125" style="5" customWidth="1" collapsed="1"/>
    <col min="178" max="178" width="46.7265625" style="5" customWidth="1"/>
    <col min="179" max="179" width="9" style="5" customWidth="1"/>
    <col min="180" max="190" width="14.7265625" style="5" customWidth="1"/>
    <col min="191" max="192" width="14.7265625" style="5" hidden="1" customWidth="1" outlineLevel="1"/>
    <col min="193" max="193" width="5.26953125" style="5" customWidth="1" collapsed="1"/>
    <col min="194" max="194" width="50.54296875" style="5" customWidth="1"/>
    <col min="195" max="195" width="3.54296875" style="5" customWidth="1"/>
    <col min="196" max="206" width="14.7265625" style="5" customWidth="1"/>
    <col min="207" max="208" width="14.7265625" style="5" hidden="1" customWidth="1" outlineLevel="1"/>
    <col min="209" max="209" width="5.26953125" style="5" customWidth="1" collapsed="1"/>
    <col min="210" max="210" width="31.54296875" style="5" customWidth="1"/>
    <col min="211" max="211" width="4.7265625" style="5" customWidth="1"/>
    <col min="212" max="212" width="17.54296875" style="5" customWidth="1"/>
    <col min="213" max="213" width="14.7265625" style="5" customWidth="1"/>
    <col min="214" max="214" width="18" style="5" customWidth="1"/>
    <col min="215" max="215" width="14.7265625" style="5" customWidth="1"/>
    <col min="216" max="216" width="18.7265625" style="5" customWidth="1"/>
    <col min="217" max="217" width="14.7265625" style="5" customWidth="1"/>
    <col min="218" max="218" width="17.1796875" style="5" customWidth="1"/>
    <col min="219" max="219" width="14.7265625" style="5" customWidth="1"/>
    <col min="220" max="220" width="17.1796875" style="5" customWidth="1"/>
    <col min="221" max="221" width="14.7265625" style="5" customWidth="1"/>
    <col min="222" max="222" width="17.54296875" style="5" customWidth="1"/>
    <col min="223" max="224" width="14.7265625" style="5" hidden="1" customWidth="1" outlineLevel="1"/>
    <col min="225" max="225" width="5.26953125" style="5" customWidth="1" collapsed="1"/>
    <col min="226" max="226" width="46.453125" style="5" customWidth="1"/>
    <col min="227" max="227" width="6.54296875" style="5" customWidth="1"/>
    <col min="228" max="238" width="14.7265625" style="5" customWidth="1"/>
    <col min="239" max="240" width="14.7265625" style="5" hidden="1" customWidth="1" outlineLevel="1"/>
    <col min="241" max="241" width="5.453125" style="5" customWidth="1" collapsed="1"/>
    <col min="242" max="242" width="50.26953125" style="5" customWidth="1"/>
    <col min="243" max="243" width="6" style="5" customWidth="1"/>
    <col min="244" max="254" width="17.54296875" style="5" customWidth="1"/>
    <col min="255" max="256" width="17.54296875" style="5" hidden="1" customWidth="1" outlineLevel="1"/>
    <col min="257" max="257" width="9.26953125" style="5" customWidth="1" collapsed="1"/>
    <col min="258" max="258" width="46.26953125" style="5" customWidth="1"/>
    <col min="259" max="259" width="6" style="5" customWidth="1"/>
    <col min="260" max="260" width="17.1796875" style="5" customWidth="1"/>
    <col min="261" max="261" width="14.54296875" style="5" customWidth="1"/>
    <col min="262" max="262" width="17.453125" style="5" customWidth="1"/>
    <col min="263" max="263" width="14.54296875" style="5" customWidth="1"/>
    <col min="264" max="264" width="19.1796875" style="5" customWidth="1"/>
    <col min="265" max="265" width="14.54296875" style="5" customWidth="1"/>
    <col min="266" max="266" width="16.453125" style="5" customWidth="1"/>
    <col min="267" max="267" width="14.54296875" style="5" customWidth="1"/>
    <col min="268" max="268" width="18.453125" style="5" customWidth="1"/>
    <col min="269" max="269" width="14.54296875" style="5" customWidth="1"/>
    <col min="270" max="270" width="16.7265625" style="5" customWidth="1"/>
    <col min="271" max="272" width="14.54296875" style="5" hidden="1" customWidth="1" outlineLevel="1"/>
    <col min="273" max="273" width="5" style="5" customWidth="1" collapsed="1"/>
    <col min="274" max="274" width="33.54296875" style="5" customWidth="1"/>
    <col min="275" max="275" width="9.7265625" style="5" customWidth="1"/>
    <col min="276" max="276" width="17.7265625" style="5" customWidth="1"/>
    <col min="277" max="277" width="18.7265625" style="5" customWidth="1"/>
    <col min="278" max="278" width="15.26953125" style="5" customWidth="1"/>
    <col min="279" max="279" width="14" style="5" customWidth="1"/>
    <col min="280" max="286" width="18.26953125" style="5" customWidth="1"/>
    <col min="287" max="288" width="18.26953125" style="5" hidden="1" customWidth="1" outlineLevel="1"/>
    <col min="289" max="289" width="5.54296875" style="5" customWidth="1" collapsed="1"/>
    <col min="290" max="290" width="41.54296875" style="5" customWidth="1"/>
    <col min="291" max="291" width="5" style="5" customWidth="1"/>
    <col min="292" max="295" width="19.26953125" style="5" customWidth="1"/>
    <col min="296" max="296" width="18.54296875" style="5" customWidth="1"/>
    <col min="297" max="297" width="15" style="5" customWidth="1"/>
    <col min="298" max="298" width="18.81640625" style="5" customWidth="1"/>
    <col min="299" max="299" width="15" style="5" customWidth="1"/>
    <col min="300" max="300" width="18.81640625" style="5" customWidth="1"/>
    <col min="301" max="301" width="15" style="5" customWidth="1"/>
    <col min="302" max="302" width="18.453125" style="5" customWidth="1"/>
    <col min="303" max="303" width="15" style="5" hidden="1" customWidth="1" outlineLevel="1"/>
    <col min="304" max="304" width="22.453125" style="5" hidden="1" customWidth="1" outlineLevel="1"/>
    <col min="305" max="305" width="5.54296875" style="5" customWidth="1" collapsed="1"/>
    <col min="306" max="306" width="58.7265625" style="5" customWidth="1"/>
    <col min="307" max="307" width="6.54296875" style="5" customWidth="1"/>
    <col min="308" max="311" width="16.7265625" style="5" customWidth="1"/>
    <col min="312" max="312" width="16.54296875" style="5" customWidth="1"/>
    <col min="313" max="313" width="13.453125" style="5" customWidth="1"/>
    <col min="314" max="314" width="16.81640625" style="5" customWidth="1"/>
    <col min="315" max="315" width="15" style="5" customWidth="1"/>
    <col min="316" max="316" width="16.54296875" style="5" customWidth="1"/>
    <col min="317" max="317" width="15" style="5" customWidth="1"/>
    <col min="318" max="318" width="15.54296875" style="5" customWidth="1"/>
    <col min="319" max="319" width="15" style="5" hidden="1" customWidth="1" outlineLevel="1"/>
    <col min="320" max="320" width="16" style="5" hidden="1" customWidth="1" outlineLevel="1"/>
    <col min="321" max="321" width="5.453125" customWidth="1" collapsed="1"/>
    <col min="322" max="322" width="40.7265625" customWidth="1"/>
    <col min="323" max="323" width="7" customWidth="1"/>
    <col min="324" max="328" width="16" customWidth="1"/>
    <col min="329" max="329" width="15.26953125" customWidth="1"/>
    <col min="330" max="330" width="19.26953125" customWidth="1"/>
    <col min="331" max="331" width="17.26953125" customWidth="1"/>
    <col min="332" max="332" width="18.26953125" customWidth="1"/>
    <col min="333" max="333" width="18.453125" customWidth="1"/>
    <col min="334" max="334" width="14.7265625" customWidth="1"/>
    <col min="335" max="335" width="19.7265625" hidden="1" customWidth="1" outlineLevel="1"/>
    <col min="336" max="336" width="16" hidden="1" customWidth="1" outlineLevel="1"/>
    <col min="337" max="337" width="5.26953125" style="5" customWidth="1" collapsed="1"/>
    <col min="338" max="338" width="41.7265625" style="5" customWidth="1"/>
    <col min="339" max="339" width="4.54296875" style="5" customWidth="1"/>
    <col min="340" max="346" width="13.453125" style="5" customWidth="1"/>
    <col min="347" max="347" width="17.81640625" style="5" customWidth="1"/>
    <col min="348" max="348" width="13.453125" style="5" customWidth="1"/>
    <col min="349" max="349" width="16.54296875" style="5" customWidth="1"/>
    <col min="350" max="350" width="13.453125" style="5" customWidth="1"/>
    <col min="351" max="352" width="13.453125" style="5" hidden="1" customWidth="1" outlineLevel="1"/>
    <col min="353" max="353" width="5.26953125" style="5" customWidth="1" collapsed="1"/>
    <col min="354" max="354" width="42.7265625" style="5" customWidth="1"/>
    <col min="355" max="355" width="4.7265625" style="5" customWidth="1"/>
    <col min="356" max="356" width="16.26953125" style="5" customWidth="1"/>
    <col min="357" max="357" width="14.7265625" style="5" customWidth="1"/>
    <col min="358" max="358" width="16.26953125" style="5" customWidth="1"/>
    <col min="359" max="359" width="14.7265625" style="5" customWidth="1"/>
    <col min="360" max="360" width="16.26953125" style="5" customWidth="1"/>
    <col min="361" max="361" width="15" style="5" customWidth="1"/>
    <col min="362" max="362" width="16.26953125" style="5" customWidth="1"/>
    <col min="363" max="363" width="15" style="5" customWidth="1"/>
    <col min="364" max="364" width="16.26953125" style="5" customWidth="1"/>
    <col min="365" max="365" width="15" style="5" customWidth="1"/>
    <col min="366" max="366" width="16.26953125" style="5" customWidth="1"/>
    <col min="367" max="367" width="15.26953125" style="5" hidden="1" customWidth="1" outlineLevel="1"/>
    <col min="368" max="368" width="16.26953125" style="5" hidden="1" customWidth="1" outlineLevel="1"/>
    <col min="369" max="369" width="5.26953125" style="5" bestFit="1" customWidth="1" collapsed="1"/>
    <col min="370" max="370" width="57" style="5" customWidth="1"/>
    <col min="371" max="371" width="8" style="5" customWidth="1"/>
    <col min="372" max="372" width="18.81640625" style="5" customWidth="1"/>
    <col min="373" max="373" width="18.1796875" style="5" customWidth="1"/>
    <col min="374" max="378" width="13.453125" style="5" customWidth="1"/>
    <col min="379" max="379" width="19.54296875" style="130" customWidth="1"/>
    <col min="380" max="380" width="17.453125" style="130" customWidth="1"/>
    <col min="381" max="381" width="20.7265625" style="130" customWidth="1"/>
    <col min="382" max="382" width="17.453125" style="130" customWidth="1"/>
    <col min="383" max="384" width="13.453125" style="5" hidden="1" customWidth="1" outlineLevel="1"/>
    <col min="385" max="385" width="13.453125" style="5" customWidth="1" collapsed="1"/>
    <col min="386" max="386" width="50.453125" style="5" bestFit="1" customWidth="1"/>
    <col min="387" max="387" width="4.7265625" style="5" bestFit="1" customWidth="1"/>
    <col min="388" max="390" width="13.453125" style="5" customWidth="1"/>
    <col min="391" max="391" width="17" style="5" customWidth="1"/>
    <col min="392" max="398" width="13.453125" style="5" customWidth="1"/>
    <col min="399" max="400" width="13.453125" style="5" hidden="1" customWidth="1" outlineLevel="1"/>
    <col min="401" max="401" width="5.453125" style="5" bestFit="1" customWidth="1" collapsed="1"/>
    <col min="402" max="402" width="36.453125" style="5" customWidth="1"/>
    <col min="403" max="403" width="7.7265625" style="5" customWidth="1"/>
    <col min="404" max="404" width="14.26953125" style="5" bestFit="1" customWidth="1"/>
    <col min="405" max="405" width="12.7265625" style="5" bestFit="1" customWidth="1"/>
    <col min="406" max="406" width="14.26953125" style="5" bestFit="1" customWidth="1"/>
    <col min="407" max="407" width="12.7265625" style="5" bestFit="1" customWidth="1"/>
    <col min="408" max="414" width="14.26953125" style="5" customWidth="1"/>
    <col min="415" max="416" width="14.26953125" style="5" hidden="1" customWidth="1" outlineLevel="1"/>
    <col min="417" max="417" width="9.54296875" style="5" customWidth="1" collapsed="1"/>
    <col min="418" max="418" width="52.26953125" style="5" customWidth="1"/>
    <col min="419" max="419" width="8" style="5" customWidth="1"/>
    <col min="420" max="422" width="16.7265625" style="5" customWidth="1"/>
    <col min="423" max="423" width="17.26953125" style="5" customWidth="1"/>
    <col min="424" max="430" width="16.7265625" style="5" customWidth="1"/>
    <col min="431" max="431" width="22.26953125" style="5" hidden="1" customWidth="1" outlineLevel="1"/>
    <col min="432" max="432" width="24.26953125" style="5" hidden="1" customWidth="1" outlineLevel="1"/>
    <col min="433" max="433" width="5.54296875" customWidth="1" collapsed="1"/>
    <col min="434" max="434" width="54.453125" customWidth="1"/>
    <col min="435" max="435" width="5.26953125" customWidth="1"/>
    <col min="436" max="436" width="15.26953125" customWidth="1"/>
    <col min="437" max="437" width="19.453125" customWidth="1"/>
    <col min="438" max="438" width="14.26953125" customWidth="1"/>
    <col min="439" max="445" width="17.26953125" customWidth="1"/>
    <col min="446" max="446" width="19.26953125" customWidth="1"/>
    <col min="447" max="447" width="32" hidden="1" customWidth="1" outlineLevel="1"/>
    <col min="448" max="448" width="17.453125" hidden="1" customWidth="1" outlineLevel="1"/>
    <col min="449" max="449" width="5.26953125" style="5" bestFit="1" customWidth="1" collapsed="1"/>
    <col min="450" max="450" width="70.26953125" style="5" bestFit="1" customWidth="1"/>
    <col min="451" max="451" width="5.7265625" style="5" customWidth="1"/>
    <col min="452" max="453" width="13.453125" style="5" customWidth="1"/>
    <col min="454" max="455" width="17.7265625" style="5" customWidth="1"/>
    <col min="456" max="456" width="20.54296875" style="5" customWidth="1"/>
    <col min="457" max="457" width="16" style="5" bestFit="1" customWidth="1"/>
    <col min="458" max="458" width="21.7265625" style="5" customWidth="1"/>
    <col min="459" max="459" width="16" style="5" bestFit="1" customWidth="1"/>
    <col min="460" max="460" width="19.81640625" style="5" customWidth="1"/>
    <col min="461" max="461" width="16" style="5" bestFit="1" customWidth="1"/>
    <col min="462" max="462" width="19.81640625" style="5" customWidth="1"/>
    <col min="463" max="463" width="16" style="5" hidden="1" customWidth="1" outlineLevel="1"/>
    <col min="464" max="464" width="15.453125" style="5" hidden="1" customWidth="1" outlineLevel="1"/>
    <col min="465" max="465" width="9.26953125" bestFit="1" customWidth="1" collapsed="1"/>
    <col min="466" max="466" width="66.26953125" bestFit="1" customWidth="1"/>
    <col min="467" max="467" width="5.26953125" bestFit="1" customWidth="1"/>
    <col min="468" max="468" width="15.7265625" bestFit="1" customWidth="1"/>
    <col min="469" max="469" width="14.54296875" bestFit="1" customWidth="1"/>
    <col min="470" max="470" width="18.26953125" bestFit="1" customWidth="1"/>
    <col min="471" max="471" width="16.26953125" bestFit="1" customWidth="1"/>
    <col min="472" max="472" width="18.26953125" bestFit="1" customWidth="1"/>
    <col min="473" max="473" width="16.26953125" bestFit="1" customWidth="1"/>
    <col min="474" max="474" width="18.26953125" bestFit="1" customWidth="1"/>
    <col min="475" max="475" width="16.26953125" bestFit="1" customWidth="1"/>
    <col min="476" max="476" width="18.26953125" bestFit="1" customWidth="1"/>
    <col min="477" max="477" width="16.26953125" bestFit="1" customWidth="1"/>
    <col min="478" max="478" width="18.26953125" bestFit="1" customWidth="1"/>
    <col min="479" max="479" width="16.26953125" hidden="1" customWidth="1" outlineLevel="1"/>
    <col min="480" max="480" width="21.7265625" hidden="1" customWidth="1" outlineLevel="1"/>
    <col min="481" max="481" width="9.26953125" collapsed="1"/>
    <col min="482" max="482" width="58" bestFit="1" customWidth="1"/>
    <col min="483" max="483" width="4.7265625" bestFit="1" customWidth="1"/>
    <col min="485" max="485" width="15.7265625" bestFit="1" customWidth="1"/>
    <col min="486" max="486" width="16.453125" bestFit="1" customWidth="1"/>
    <col min="487" max="487" width="17.54296875" bestFit="1" customWidth="1"/>
    <col min="488" max="488" width="17.26953125" bestFit="1" customWidth="1"/>
    <col min="489" max="490" width="23.453125" customWidth="1"/>
    <col min="491" max="491" width="19.7265625" customWidth="1"/>
    <col min="492" max="492" width="23" customWidth="1"/>
    <col min="493" max="493" width="22.1796875" customWidth="1"/>
    <col min="494" max="494" width="23.453125" customWidth="1"/>
    <col min="495" max="495" width="17.453125" hidden="1" customWidth="1" outlineLevel="1"/>
    <col min="496" max="496" width="22.7265625" hidden="1" customWidth="1" outlineLevel="1"/>
    <col min="497" max="497" width="3.7265625" customWidth="1" collapsed="1"/>
    <col min="498" max="498" width="9.26953125" hidden="1" customWidth="1" outlineLevel="1"/>
    <col min="499" max="499" width="49.7265625" hidden="1" customWidth="1" outlineLevel="1"/>
    <col min="500" max="500" width="4.7265625" hidden="1" customWidth="1" outlineLevel="1"/>
    <col min="501" max="501" width="15.7265625" hidden="1" customWidth="1" outlineLevel="1"/>
    <col min="502" max="502" width="17.26953125" hidden="1" customWidth="1" outlineLevel="1"/>
    <col min="503" max="503" width="16.453125" hidden="1" customWidth="1" outlineLevel="1"/>
    <col min="504" max="504" width="14.453125" style="5" hidden="1" customWidth="1" outlineLevel="1"/>
    <col min="505" max="505" width="16.453125" style="5" hidden="1" customWidth="1" outlineLevel="1"/>
    <col min="506" max="506" width="14.453125" style="5" hidden="1" customWidth="1" outlineLevel="1"/>
    <col min="507" max="507" width="16.453125" style="5" hidden="1" customWidth="1" outlineLevel="1"/>
    <col min="508" max="508" width="14.26953125" style="5" hidden="1" customWidth="1" outlineLevel="1"/>
    <col min="509" max="509" width="16.453125" style="5" hidden="1" customWidth="1" outlineLevel="1"/>
    <col min="510" max="510" width="15" style="5" hidden="1" customWidth="1" outlineLevel="1"/>
    <col min="511" max="511" width="16.453125" style="5" hidden="1" customWidth="1" outlineLevel="1"/>
    <col min="512" max="512" width="15" style="5" hidden="1" customWidth="1" outlineLevel="1"/>
    <col min="513" max="513" width="16.453125" style="5" hidden="1" customWidth="1" outlineLevel="1"/>
    <col min="514" max="514" width="17.453125" style="5" customWidth="1" collapsed="1"/>
    <col min="515" max="16384" width="9.26953125" style="5"/>
  </cols>
  <sheetData>
    <row r="1" spans="1:514" s="1" customFormat="1" ht="15" thickBot="1" x14ac:dyDescent="0.4">
      <c r="T1" s="2">
        <f>ROUND(T57+T66,0)</f>
        <v>0</v>
      </c>
      <c r="U1" s="2">
        <f>ROUND(U57+U66,0)</f>
        <v>0</v>
      </c>
      <c r="V1" s="2">
        <f>V57+V66</f>
        <v>0</v>
      </c>
      <c r="W1" s="2">
        <f>W57+W66</f>
        <v>0</v>
      </c>
      <c r="X1" s="2">
        <f>X57+X66</f>
        <v>0</v>
      </c>
      <c r="AM1" s="2">
        <f>ROUND(AM57+AM66,0)</f>
        <v>0</v>
      </c>
      <c r="AN1" s="2">
        <f>AN57+AN66</f>
        <v>0</v>
      </c>
      <c r="CW1"/>
      <c r="CX1"/>
      <c r="GO1"/>
      <c r="GP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NO1" s="3"/>
      <c r="NP1" s="3"/>
      <c r="NQ1" s="3"/>
      <c r="NR1" s="3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</row>
    <row r="2" spans="1:514" customFormat="1" x14ac:dyDescent="0.3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8" t="s">
        <v>356</v>
      </c>
      <c r="O2" s="5"/>
      <c r="P2" s="5"/>
      <c r="Q2" s="5"/>
      <c r="R2" s="5"/>
      <c r="S2" s="5"/>
      <c r="U2" s="5"/>
      <c r="V2" s="5"/>
      <c r="W2" s="5"/>
      <c r="X2" s="5"/>
      <c r="AC2" s="7"/>
      <c r="AD2" s="8" t="s">
        <v>356</v>
      </c>
      <c r="AE2" s="5"/>
      <c r="AF2" s="5"/>
      <c r="AS2" s="7"/>
      <c r="AT2" s="8" t="s">
        <v>356</v>
      </c>
      <c r="AU2" s="5"/>
      <c r="AV2" s="5"/>
      <c r="BI2" s="7"/>
      <c r="BJ2" s="8" t="s">
        <v>356</v>
      </c>
      <c r="BK2" s="5"/>
      <c r="BL2" s="5"/>
      <c r="BY2" s="7"/>
      <c r="BZ2" s="8" t="s">
        <v>356</v>
      </c>
      <c r="CO2" s="7"/>
      <c r="CP2" s="8" t="s">
        <v>356</v>
      </c>
      <c r="DE2" s="7"/>
      <c r="DF2" s="8" t="s">
        <v>356</v>
      </c>
      <c r="DU2" s="7"/>
      <c r="DV2" s="8" t="s">
        <v>356</v>
      </c>
      <c r="EK2" s="7"/>
      <c r="EL2" s="8" t="s">
        <v>356</v>
      </c>
      <c r="FA2" s="7"/>
      <c r="FB2" s="8" t="s">
        <v>356</v>
      </c>
      <c r="FD2" s="5"/>
      <c r="FQ2" s="7"/>
      <c r="FR2" s="8" t="s">
        <v>356</v>
      </c>
      <c r="FS2" s="5"/>
      <c r="FT2" s="5"/>
      <c r="GG2" s="7"/>
      <c r="GH2" s="8" t="s">
        <v>356</v>
      </c>
      <c r="GI2" s="5"/>
      <c r="GJ2" s="5"/>
      <c r="GW2" s="7"/>
      <c r="GX2" s="8" t="s">
        <v>356</v>
      </c>
      <c r="GY2" s="5"/>
      <c r="GZ2" s="5"/>
      <c r="HE2" s="5"/>
      <c r="HF2" s="5"/>
      <c r="HM2" s="7"/>
      <c r="HN2" s="8" t="s">
        <v>356</v>
      </c>
      <c r="HO2" s="5"/>
      <c r="HP2" s="5"/>
      <c r="IC2" s="7"/>
      <c r="ID2" s="8" t="s">
        <v>356</v>
      </c>
      <c r="IE2" s="5"/>
      <c r="IF2" s="5"/>
      <c r="IS2" s="7"/>
      <c r="IT2" s="8" t="s">
        <v>356</v>
      </c>
      <c r="IU2" s="5"/>
      <c r="IV2" s="5"/>
      <c r="JI2" s="7"/>
      <c r="JJ2" s="8" t="s">
        <v>356</v>
      </c>
      <c r="JK2" s="5"/>
      <c r="JL2" s="5"/>
      <c r="JY2" s="7"/>
      <c r="JZ2" s="8" t="s">
        <v>356</v>
      </c>
      <c r="KA2" s="5"/>
      <c r="KB2" s="5"/>
      <c r="KO2" s="7"/>
      <c r="KP2" s="8" t="s">
        <v>356</v>
      </c>
      <c r="KQ2" s="5"/>
      <c r="KR2" s="5"/>
      <c r="LE2" s="7"/>
      <c r="LF2" s="8" t="s">
        <v>356</v>
      </c>
      <c r="LG2" s="5"/>
      <c r="LH2" s="5"/>
      <c r="LU2" s="7"/>
      <c r="LV2" s="8" t="s">
        <v>356</v>
      </c>
      <c r="MK2" s="7"/>
      <c r="ML2" s="8" t="s">
        <v>356</v>
      </c>
      <c r="MM2" s="5"/>
      <c r="MN2" s="5"/>
      <c r="NA2" s="7"/>
      <c r="NB2" s="8" t="s">
        <v>356</v>
      </c>
      <c r="NC2" s="5"/>
      <c r="ND2" s="5"/>
      <c r="NO2" s="9"/>
      <c r="NP2" s="9"/>
      <c r="NQ2" s="7"/>
      <c r="NR2" s="8" t="s">
        <v>356</v>
      </c>
      <c r="NS2" s="5"/>
      <c r="NT2" s="5"/>
      <c r="OG2" s="7"/>
      <c r="OH2" s="8" t="s">
        <v>356</v>
      </c>
      <c r="OI2" s="5"/>
      <c r="OJ2" s="5"/>
      <c r="OW2" s="7"/>
      <c r="OX2" s="8" t="s">
        <v>356</v>
      </c>
      <c r="OY2" s="5"/>
      <c r="OZ2" s="5"/>
      <c r="PM2" s="7"/>
      <c r="PN2" s="8" t="s">
        <v>356</v>
      </c>
      <c r="PO2" s="5"/>
      <c r="PP2" s="5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7"/>
      <c r="QD2" s="8" t="s">
        <v>356</v>
      </c>
      <c r="QS2" s="7"/>
      <c r="QT2" s="8" t="s">
        <v>356</v>
      </c>
      <c r="QU2" s="5"/>
      <c r="QV2" s="5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7"/>
      <c r="RJ2" s="8" t="s">
        <v>356</v>
      </c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7"/>
      <c r="RZ2" s="8" t="s">
        <v>356</v>
      </c>
      <c r="SC2" s="10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7"/>
      <c r="SS2" s="8" t="s">
        <v>356</v>
      </c>
      <c r="ST2" s="4"/>
    </row>
    <row r="3" spans="1:514" customFormat="1" x14ac:dyDescent="0.35">
      <c r="A3" s="5"/>
      <c r="B3" s="5"/>
      <c r="C3" s="5"/>
      <c r="D3" s="5"/>
      <c r="E3" s="5"/>
      <c r="F3" s="5"/>
      <c r="H3" s="5"/>
      <c r="I3" s="11"/>
      <c r="J3" s="11"/>
      <c r="K3" s="11"/>
      <c r="L3" s="11"/>
      <c r="M3" s="12"/>
      <c r="N3" s="13" t="s">
        <v>399</v>
      </c>
      <c r="O3" s="5"/>
      <c r="P3" s="5"/>
      <c r="Q3" s="5"/>
      <c r="R3" s="5"/>
      <c r="S3" s="5"/>
      <c r="U3" s="5"/>
      <c r="V3" s="5"/>
      <c r="W3" s="5"/>
      <c r="X3" s="5"/>
      <c r="AC3" s="12"/>
      <c r="AD3" s="13" t="s">
        <v>400</v>
      </c>
      <c r="AE3" s="5"/>
      <c r="AF3" s="5"/>
      <c r="AS3" s="12"/>
      <c r="AT3" s="13" t="s">
        <v>401</v>
      </c>
      <c r="AU3" s="5"/>
      <c r="AV3" s="5"/>
      <c r="BI3" s="12"/>
      <c r="BJ3" s="13" t="s">
        <v>402</v>
      </c>
      <c r="BK3" s="5"/>
      <c r="BL3" s="5"/>
      <c r="BY3" s="12"/>
      <c r="BZ3" s="13" t="s">
        <v>403</v>
      </c>
      <c r="CO3" s="12"/>
      <c r="CP3" s="13" t="s">
        <v>404</v>
      </c>
      <c r="DE3" s="12"/>
      <c r="DF3" s="13" t="s">
        <v>405</v>
      </c>
      <c r="DU3" s="12"/>
      <c r="DV3" s="13" t="s">
        <v>406</v>
      </c>
      <c r="EK3" s="12"/>
      <c r="EL3" s="13" t="s">
        <v>407</v>
      </c>
      <c r="FA3" s="12"/>
      <c r="FB3" s="13" t="s">
        <v>408</v>
      </c>
      <c r="FD3" s="5"/>
      <c r="FQ3" s="12"/>
      <c r="FR3" s="13" t="s">
        <v>409</v>
      </c>
      <c r="FS3" s="5"/>
      <c r="FT3" s="5"/>
      <c r="GG3" s="12"/>
      <c r="GH3" s="13" t="s">
        <v>410</v>
      </c>
      <c r="GI3" s="5"/>
      <c r="GJ3" s="5"/>
      <c r="GW3" s="12"/>
      <c r="GX3" s="13" t="s">
        <v>411</v>
      </c>
      <c r="GY3" s="5"/>
      <c r="GZ3" s="5"/>
      <c r="HE3" s="5"/>
      <c r="HF3" s="5"/>
      <c r="HM3" s="12"/>
      <c r="HN3" s="13" t="s">
        <v>412</v>
      </c>
      <c r="HO3" s="5"/>
      <c r="HP3" s="5"/>
      <c r="IC3" s="12"/>
      <c r="ID3" s="13" t="s">
        <v>413</v>
      </c>
      <c r="IE3" s="5"/>
      <c r="IF3" s="5"/>
      <c r="IS3" s="12"/>
      <c r="IT3" s="13" t="s">
        <v>414</v>
      </c>
      <c r="IU3" s="5"/>
      <c r="IV3" s="5"/>
      <c r="JI3" s="12"/>
      <c r="JJ3" s="13" t="s">
        <v>415</v>
      </c>
      <c r="JK3" s="5"/>
      <c r="JL3" s="5"/>
      <c r="JY3" s="12"/>
      <c r="JZ3" s="13" t="s">
        <v>416</v>
      </c>
      <c r="KA3" s="5"/>
      <c r="KB3" s="5"/>
      <c r="KO3" s="12"/>
      <c r="KP3" s="13" t="s">
        <v>417</v>
      </c>
      <c r="KQ3" s="5"/>
      <c r="KR3" s="5"/>
      <c r="LE3" s="12"/>
      <c r="LF3" s="13" t="s">
        <v>418</v>
      </c>
      <c r="LG3" s="5"/>
      <c r="LH3" s="5"/>
      <c r="LU3" s="12"/>
      <c r="LV3" s="13" t="s">
        <v>419</v>
      </c>
      <c r="MK3" s="12"/>
      <c r="ML3" s="13" t="s">
        <v>420</v>
      </c>
      <c r="MM3" s="5"/>
      <c r="MN3" s="5"/>
      <c r="NA3" s="12"/>
      <c r="NB3" s="13" t="s">
        <v>421</v>
      </c>
      <c r="NC3" s="5"/>
      <c r="ND3" s="5"/>
      <c r="NO3" s="9"/>
      <c r="NP3" s="9"/>
      <c r="NQ3" s="12"/>
      <c r="NR3" s="13" t="s">
        <v>422</v>
      </c>
      <c r="NS3" s="5"/>
      <c r="NT3" s="5"/>
      <c r="OG3" s="12"/>
      <c r="OH3" s="13" t="s">
        <v>423</v>
      </c>
      <c r="OI3" s="5"/>
      <c r="OJ3" s="5"/>
      <c r="OW3" s="12"/>
      <c r="OX3" s="13" t="s">
        <v>424</v>
      </c>
      <c r="OY3" s="5"/>
      <c r="OZ3" s="5"/>
      <c r="PM3" s="12"/>
      <c r="PN3" s="13" t="s">
        <v>425</v>
      </c>
      <c r="PO3" s="5"/>
      <c r="PP3" s="5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12"/>
      <c r="QD3" s="13" t="s">
        <v>426</v>
      </c>
      <c r="QS3" s="12"/>
      <c r="QT3" s="13" t="s">
        <v>427</v>
      </c>
      <c r="QU3" s="5"/>
      <c r="QV3" s="5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12"/>
      <c r="RJ3" s="13" t="s">
        <v>428</v>
      </c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12"/>
      <c r="RZ3" s="13" t="s">
        <v>429</v>
      </c>
      <c r="SC3" s="1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12"/>
      <c r="SS3" s="13" t="s">
        <v>393</v>
      </c>
      <c r="ST3" s="4"/>
    </row>
    <row r="4" spans="1:514" customFormat="1" ht="15" thickBot="1" x14ac:dyDescent="0.4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15" t="s">
        <v>0</v>
      </c>
      <c r="N4" s="16">
        <v>11.01</v>
      </c>
      <c r="O4" s="5"/>
      <c r="P4" s="5"/>
      <c r="Q4" s="5"/>
      <c r="R4" s="5"/>
      <c r="S4" s="5"/>
      <c r="U4" s="5"/>
      <c r="V4" s="5"/>
      <c r="AC4" s="15" t="s">
        <v>0</v>
      </c>
      <c r="AD4" s="16">
        <v>11.02</v>
      </c>
      <c r="AE4" s="5"/>
      <c r="AF4" s="5"/>
      <c r="AS4" s="15" t="s">
        <v>0</v>
      </c>
      <c r="AT4" s="16">
        <v>11.03</v>
      </c>
      <c r="AU4" s="5"/>
      <c r="AV4" s="5"/>
      <c r="BI4" s="15" t="s">
        <v>0</v>
      </c>
      <c r="BJ4" s="16">
        <v>11.04</v>
      </c>
      <c r="BK4" s="5"/>
      <c r="BL4" s="5"/>
      <c r="BY4" s="15" t="s">
        <v>0</v>
      </c>
      <c r="BZ4" s="16">
        <v>11.049999999999999</v>
      </c>
      <c r="CO4" s="15" t="s">
        <v>0</v>
      </c>
      <c r="CP4" s="16">
        <v>11.059999999999999</v>
      </c>
      <c r="DE4" s="15" t="s">
        <v>0</v>
      </c>
      <c r="DF4" s="16">
        <v>11.069999999999999</v>
      </c>
      <c r="DU4" s="15" t="s">
        <v>0</v>
      </c>
      <c r="DV4" s="16">
        <v>11.079999999999998</v>
      </c>
      <c r="EK4" s="15" t="s">
        <v>0</v>
      </c>
      <c r="EL4" s="16">
        <v>11.089999999999998</v>
      </c>
      <c r="FA4" s="15" t="s">
        <v>0</v>
      </c>
      <c r="FB4" s="16">
        <v>11.099999999999998</v>
      </c>
      <c r="FD4" s="5"/>
      <c r="FQ4" s="15" t="s">
        <v>0</v>
      </c>
      <c r="FR4" s="16">
        <v>11.109999999999998</v>
      </c>
      <c r="FS4" s="5"/>
      <c r="FT4" s="5"/>
      <c r="GG4" s="15" t="s">
        <v>0</v>
      </c>
      <c r="GH4" s="16">
        <v>11.119999999999997</v>
      </c>
      <c r="GI4" s="5"/>
      <c r="GJ4" s="5"/>
      <c r="GW4" s="15" t="s">
        <v>0</v>
      </c>
      <c r="GX4" s="16">
        <v>11.129999999999997</v>
      </c>
      <c r="GY4" s="5"/>
      <c r="GZ4" s="5"/>
      <c r="HE4" s="5"/>
      <c r="HF4" s="5"/>
      <c r="HM4" s="15" t="s">
        <v>0</v>
      </c>
      <c r="HN4" s="16">
        <v>11.139999999999997</v>
      </c>
      <c r="HO4" s="5"/>
      <c r="HP4" s="5"/>
      <c r="IC4" s="15" t="s">
        <v>0</v>
      </c>
      <c r="ID4" s="16">
        <v>11.149999999999997</v>
      </c>
      <c r="IE4" s="5"/>
      <c r="IF4" s="5"/>
      <c r="IS4" s="15" t="s">
        <v>0</v>
      </c>
      <c r="IT4" s="16">
        <v>11.159999999999997</v>
      </c>
      <c r="IU4" s="5"/>
      <c r="IV4" s="5"/>
      <c r="JI4" s="15" t="s">
        <v>0</v>
      </c>
      <c r="JJ4" s="16">
        <v>11.169999999999996</v>
      </c>
      <c r="JK4" s="5"/>
      <c r="JL4" s="5"/>
      <c r="JY4" s="15" t="s">
        <v>0</v>
      </c>
      <c r="JZ4" s="16">
        <v>11.179999999999996</v>
      </c>
      <c r="KA4" s="5"/>
      <c r="KB4" s="5"/>
      <c r="KO4" s="15" t="s">
        <v>0</v>
      </c>
      <c r="KP4" s="16">
        <v>11.189999999999996</v>
      </c>
      <c r="KQ4" s="5"/>
      <c r="KR4" s="5"/>
      <c r="LE4" s="15" t="s">
        <v>0</v>
      </c>
      <c r="LF4" s="16">
        <v>11.199999999999996</v>
      </c>
      <c r="LG4" s="5"/>
      <c r="LH4" s="5"/>
      <c r="LU4" s="15" t="s">
        <v>0</v>
      </c>
      <c r="LV4" s="16">
        <v>11.209999999999996</v>
      </c>
      <c r="MK4" s="15" t="s">
        <v>0</v>
      </c>
      <c r="ML4" s="16">
        <v>11.219999999999995</v>
      </c>
      <c r="MM4" s="5"/>
      <c r="MN4" s="5"/>
      <c r="NA4" s="15" t="s">
        <v>0</v>
      </c>
      <c r="NB4" s="16">
        <v>11.229999999999995</v>
      </c>
      <c r="NC4" s="5"/>
      <c r="ND4" s="5"/>
      <c r="NO4" s="9"/>
      <c r="NP4" s="9"/>
      <c r="NQ4" s="15" t="s">
        <v>0</v>
      </c>
      <c r="NR4" s="16">
        <v>11.239999999999995</v>
      </c>
      <c r="NS4" s="5"/>
      <c r="NT4" s="5"/>
      <c r="OG4" s="15" t="s">
        <v>0</v>
      </c>
      <c r="OH4" s="16">
        <v>11.249999999999995</v>
      </c>
      <c r="OI4" s="5"/>
      <c r="OJ4" s="5"/>
      <c r="OW4" s="15" t="s">
        <v>0</v>
      </c>
      <c r="OX4" s="16">
        <v>11.259999999999994</v>
      </c>
      <c r="OY4" s="5"/>
      <c r="OZ4" s="5"/>
      <c r="PG4" s="580" t="s">
        <v>1</v>
      </c>
      <c r="PH4" s="581"/>
      <c r="PI4" s="581"/>
      <c r="PM4" s="15" t="s">
        <v>0</v>
      </c>
      <c r="PN4" s="16">
        <v>11.269999999999994</v>
      </c>
      <c r="PO4" s="5"/>
      <c r="PP4" s="5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15" t="s">
        <v>0</v>
      </c>
      <c r="QD4" s="16">
        <v>11.279999999999994</v>
      </c>
      <c r="QS4" s="15" t="s">
        <v>0</v>
      </c>
      <c r="QT4" s="16">
        <v>11.289999999999994</v>
      </c>
      <c r="QU4" s="5"/>
      <c r="QV4" s="5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15" t="s">
        <v>0</v>
      </c>
      <c r="RJ4" s="16">
        <v>11.299999999999994</v>
      </c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15" t="s">
        <v>2</v>
      </c>
      <c r="RZ4" s="17" t="s">
        <v>3</v>
      </c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15" t="s">
        <v>2</v>
      </c>
      <c r="SS4" s="17"/>
      <c r="ST4" s="4"/>
    </row>
    <row r="5" spans="1:514" s="19" customFormat="1" x14ac:dyDescent="0.35">
      <c r="A5" s="18" t="s">
        <v>391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 t="s">
        <v>391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 t="s">
        <v>391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 t="s">
        <v>391</v>
      </c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 t="s">
        <v>391</v>
      </c>
      <c r="BN5" s="18"/>
      <c r="BO5" s="18"/>
      <c r="BP5" s="18"/>
      <c r="BQ5" s="18"/>
      <c r="BR5" s="18"/>
      <c r="BS5" s="18"/>
      <c r="BT5" s="18"/>
      <c r="CC5" s="18" t="s">
        <v>391</v>
      </c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 t="s">
        <v>391</v>
      </c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 t="s">
        <v>391</v>
      </c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 t="s">
        <v>391</v>
      </c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 t="s">
        <v>391</v>
      </c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E5" s="18" t="s">
        <v>391</v>
      </c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 t="s">
        <v>391</v>
      </c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 t="s">
        <v>391</v>
      </c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 t="s">
        <v>391</v>
      </c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 t="s">
        <v>391</v>
      </c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 t="s">
        <v>391</v>
      </c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 t="s">
        <v>391</v>
      </c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 t="s">
        <v>391</v>
      </c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 t="s">
        <v>391</v>
      </c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 t="s">
        <v>391</v>
      </c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 t="s">
        <v>391</v>
      </c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 t="s">
        <v>391</v>
      </c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 t="s">
        <v>391</v>
      </c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 t="s">
        <v>391</v>
      </c>
      <c r="NF5" s="18"/>
      <c r="NG5" s="18"/>
      <c r="NH5" s="18"/>
      <c r="NI5" s="18"/>
      <c r="NJ5" s="18"/>
      <c r="NK5" s="18"/>
      <c r="NL5" s="18"/>
      <c r="NM5" s="18"/>
      <c r="NN5" s="18"/>
      <c r="NO5" s="20"/>
      <c r="NP5" s="20"/>
      <c r="NQ5" s="20"/>
      <c r="NR5" s="20"/>
      <c r="NS5" s="18"/>
      <c r="NT5" s="18"/>
      <c r="NU5" s="18" t="s">
        <v>391</v>
      </c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 t="s">
        <v>391</v>
      </c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 t="s">
        <v>391</v>
      </c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 t="s">
        <v>391</v>
      </c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18" t="s">
        <v>391</v>
      </c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 t="s">
        <v>391</v>
      </c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18" t="s">
        <v>391</v>
      </c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3"/>
      <c r="SD5" s="18" t="s">
        <v>391</v>
      </c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4"/>
    </row>
    <row r="6" spans="1:514" s="25" customFormat="1" x14ac:dyDescent="0.35">
      <c r="A6" s="24" t="s">
        <v>384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 t="s">
        <v>357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 t="s">
        <v>358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 t="s">
        <v>359</v>
      </c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 t="s">
        <v>360</v>
      </c>
      <c r="BN6" s="24"/>
      <c r="BO6" s="24"/>
      <c r="BP6" s="24"/>
      <c r="BQ6" s="24"/>
      <c r="BR6" s="24"/>
      <c r="BS6" s="24"/>
      <c r="BT6" s="24"/>
      <c r="CC6" s="24" t="s">
        <v>361</v>
      </c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 t="s">
        <v>362</v>
      </c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 t="s">
        <v>363</v>
      </c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 t="s">
        <v>364</v>
      </c>
      <c r="DZ6" s="24"/>
      <c r="EA6" s="24"/>
      <c r="EB6" s="24"/>
      <c r="EC6" s="24"/>
      <c r="ED6" s="24"/>
      <c r="EE6" s="26"/>
      <c r="EF6" s="24"/>
      <c r="EG6" s="24"/>
      <c r="EH6" s="24"/>
      <c r="EI6" s="24"/>
      <c r="EJ6" s="24"/>
      <c r="EK6" s="24"/>
      <c r="EL6" s="24"/>
      <c r="EM6" s="24"/>
      <c r="EN6" s="24"/>
      <c r="EO6" s="24" t="s">
        <v>365</v>
      </c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E6" s="24" t="s">
        <v>366</v>
      </c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 t="s">
        <v>367</v>
      </c>
      <c r="FV6" s="24"/>
      <c r="FW6" s="24"/>
      <c r="FX6" s="24"/>
      <c r="FY6" s="24"/>
      <c r="FZ6" s="24"/>
      <c r="GA6" s="26"/>
      <c r="GB6" s="24"/>
      <c r="GC6" s="24"/>
      <c r="GD6" s="24"/>
      <c r="GE6" s="24"/>
      <c r="GF6" s="24"/>
      <c r="GG6" s="24"/>
      <c r="GH6" s="24"/>
      <c r="GI6" s="24"/>
      <c r="GJ6" s="24"/>
      <c r="GK6" s="24" t="s">
        <v>368</v>
      </c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 t="s">
        <v>369</v>
      </c>
      <c r="HB6" s="24"/>
      <c r="HC6" s="24"/>
      <c r="HD6" s="24"/>
      <c r="HE6" s="24"/>
      <c r="HF6" s="24"/>
      <c r="HG6" s="26"/>
      <c r="HH6" s="24"/>
      <c r="HI6" s="24"/>
      <c r="HJ6" s="24"/>
      <c r="HK6" s="24"/>
      <c r="HL6" s="24"/>
      <c r="HM6" s="24"/>
      <c r="HN6" s="24"/>
      <c r="HO6" s="24"/>
      <c r="HP6" s="24"/>
      <c r="HQ6" s="24" t="s">
        <v>370</v>
      </c>
      <c r="HR6" s="26"/>
      <c r="HS6" s="26"/>
      <c r="HT6" s="26"/>
      <c r="HU6" s="26"/>
      <c r="HV6" s="24"/>
      <c r="HW6" s="24"/>
      <c r="HX6" s="26"/>
      <c r="HY6" s="24"/>
      <c r="HZ6" s="24"/>
      <c r="IA6" s="24"/>
      <c r="IB6" s="24"/>
      <c r="IC6" s="24"/>
      <c r="ID6" s="24"/>
      <c r="IE6" s="24"/>
      <c r="IF6" s="24"/>
      <c r="IG6" s="27" t="s">
        <v>371</v>
      </c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7" t="s">
        <v>372</v>
      </c>
      <c r="IX6" s="24"/>
      <c r="IY6" s="24"/>
      <c r="IZ6" s="24"/>
      <c r="JA6" s="24"/>
      <c r="JB6" s="24"/>
      <c r="JC6" s="26"/>
      <c r="JD6" s="24"/>
      <c r="JE6" s="24"/>
      <c r="JF6" s="24"/>
      <c r="JG6" s="24"/>
      <c r="JH6" s="24"/>
      <c r="JI6" s="24"/>
      <c r="JJ6" s="24"/>
      <c r="JK6" s="24"/>
      <c r="JL6" s="24"/>
      <c r="JM6" s="27" t="s">
        <v>373</v>
      </c>
      <c r="JN6" s="24"/>
      <c r="JO6" s="24"/>
      <c r="JP6" s="24"/>
      <c r="JQ6" s="24"/>
      <c r="JR6" s="24"/>
      <c r="JS6" s="26"/>
      <c r="JT6" s="24"/>
      <c r="JU6" s="24"/>
      <c r="JV6" s="24"/>
      <c r="JW6" s="24"/>
      <c r="JX6" s="24"/>
      <c r="JY6" s="24"/>
      <c r="JZ6" s="24"/>
      <c r="KA6" s="24"/>
      <c r="KB6" s="24"/>
      <c r="KC6" s="27" t="s">
        <v>374</v>
      </c>
      <c r="KD6" s="26"/>
      <c r="KE6" s="26"/>
      <c r="KF6" s="26"/>
      <c r="KG6" s="26"/>
      <c r="KH6" s="24"/>
      <c r="KI6" s="24"/>
      <c r="KJ6" s="26"/>
      <c r="KK6" s="26"/>
      <c r="KL6" s="26"/>
      <c r="KM6" s="26"/>
      <c r="KN6" s="26"/>
      <c r="KO6" s="26"/>
      <c r="KP6" s="26"/>
      <c r="KQ6" s="26"/>
      <c r="KR6" s="26"/>
      <c r="KS6" s="27" t="s">
        <v>375</v>
      </c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 t="s">
        <v>102</v>
      </c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7" t="s">
        <v>376</v>
      </c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 t="s">
        <v>377</v>
      </c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 t="s">
        <v>378</v>
      </c>
      <c r="NF6" s="26"/>
      <c r="NG6" s="26"/>
      <c r="NH6" s="26"/>
      <c r="NI6" s="26"/>
      <c r="NJ6" s="26"/>
      <c r="NK6" s="26"/>
      <c r="NL6" s="26"/>
      <c r="NM6" s="26"/>
      <c r="NN6" s="26"/>
      <c r="NO6" s="28"/>
      <c r="NP6" s="28"/>
      <c r="NQ6" s="28"/>
      <c r="NR6" s="28"/>
      <c r="NS6" s="26"/>
      <c r="NT6" s="26"/>
      <c r="NU6" s="26" t="s">
        <v>379</v>
      </c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 t="s">
        <v>380</v>
      </c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6" t="s">
        <v>381</v>
      </c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9" t="s">
        <v>385</v>
      </c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27" t="s">
        <v>382</v>
      </c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9" t="s">
        <v>383</v>
      </c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26" t="s">
        <v>4</v>
      </c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31"/>
      <c r="SD6" s="29" t="s">
        <v>386</v>
      </c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2"/>
    </row>
    <row r="7" spans="1:514" s="19" customFormat="1" x14ac:dyDescent="0.35">
      <c r="A7" s="18" t="s">
        <v>392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 t="s">
        <v>392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 t="s">
        <v>392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392</v>
      </c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 t="s">
        <v>392</v>
      </c>
      <c r="BN7" s="18"/>
      <c r="BO7" s="18"/>
      <c r="BP7" s="18"/>
      <c r="BQ7" s="18"/>
      <c r="BR7" s="18"/>
      <c r="BS7" s="18"/>
      <c r="BT7" s="18"/>
      <c r="CC7" s="18" t="s">
        <v>392</v>
      </c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 t="s">
        <v>392</v>
      </c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 t="s">
        <v>392</v>
      </c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 t="s">
        <v>392</v>
      </c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 t="s">
        <v>392</v>
      </c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E7" s="18" t="s">
        <v>392</v>
      </c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 t="s">
        <v>392</v>
      </c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 t="s">
        <v>392</v>
      </c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 t="s">
        <v>392</v>
      </c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 t="s">
        <v>392</v>
      </c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 t="s">
        <v>392</v>
      </c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 t="s">
        <v>392</v>
      </c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 t="s">
        <v>392</v>
      </c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 t="s">
        <v>392</v>
      </c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 t="s">
        <v>392</v>
      </c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 t="s">
        <v>392</v>
      </c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 t="s">
        <v>392</v>
      </c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 t="s">
        <v>392</v>
      </c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 t="s">
        <v>392</v>
      </c>
      <c r="NF7" s="18"/>
      <c r="NG7" s="18"/>
      <c r="NH7" s="18"/>
      <c r="NI7" s="18"/>
      <c r="NJ7" s="18"/>
      <c r="NK7" s="18"/>
      <c r="NL7" s="18"/>
      <c r="NM7" s="18"/>
      <c r="NN7" s="18"/>
      <c r="NO7" s="20"/>
      <c r="NP7" s="20"/>
      <c r="NQ7" s="20"/>
      <c r="NR7" s="20"/>
      <c r="NS7" s="18"/>
      <c r="NT7" s="18"/>
      <c r="NU7" s="18" t="s">
        <v>392</v>
      </c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 t="s">
        <v>392</v>
      </c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 t="s">
        <v>392</v>
      </c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21" t="s">
        <v>392</v>
      </c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18" t="s">
        <v>392</v>
      </c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21" t="s">
        <v>392</v>
      </c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 t="s">
        <v>392</v>
      </c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4"/>
      <c r="SD7" s="21" t="s">
        <v>392</v>
      </c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4"/>
    </row>
    <row r="8" spans="1:514" s="34" customFormat="1" ht="31.5" customHeight="1" x14ac:dyDescent="0.35">
      <c r="A8" s="33" t="s">
        <v>390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 t="s">
        <v>390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 t="s">
        <v>390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 t="s">
        <v>390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 t="s">
        <v>390</v>
      </c>
      <c r="BN8" s="33"/>
      <c r="BO8" s="33"/>
      <c r="BP8" s="33"/>
      <c r="BQ8" s="33"/>
      <c r="BR8" s="33"/>
      <c r="BS8" s="33"/>
      <c r="BT8" s="33"/>
      <c r="CC8" s="33" t="s">
        <v>390</v>
      </c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 t="s">
        <v>390</v>
      </c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 t="s">
        <v>390</v>
      </c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 t="s">
        <v>390</v>
      </c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 t="s">
        <v>390</v>
      </c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E8" s="33" t="s">
        <v>390</v>
      </c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 t="s">
        <v>390</v>
      </c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 t="s">
        <v>390</v>
      </c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 t="s">
        <v>390</v>
      </c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 t="s">
        <v>390</v>
      </c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 t="s">
        <v>390</v>
      </c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 t="s">
        <v>390</v>
      </c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 t="s">
        <v>390</v>
      </c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 t="s">
        <v>390</v>
      </c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 t="s">
        <v>390</v>
      </c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 t="s">
        <v>390</v>
      </c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 t="s">
        <v>390</v>
      </c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 t="s">
        <v>390</v>
      </c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 t="s">
        <v>390</v>
      </c>
      <c r="NF8" s="33"/>
      <c r="NG8" s="33"/>
      <c r="NH8" s="33"/>
      <c r="NI8" s="33"/>
      <c r="NJ8" s="33"/>
      <c r="NK8" s="33"/>
      <c r="NL8" s="33"/>
      <c r="NM8" s="33"/>
      <c r="NN8" s="33"/>
      <c r="NO8" s="35"/>
      <c r="NP8" s="35"/>
      <c r="NQ8" s="35"/>
      <c r="NR8" s="35"/>
      <c r="NS8" s="33"/>
      <c r="NT8" s="33"/>
      <c r="NU8" s="33" t="s">
        <v>390</v>
      </c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 t="s">
        <v>390</v>
      </c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 t="s">
        <v>390</v>
      </c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6" t="s">
        <v>390</v>
      </c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3" t="s">
        <v>390</v>
      </c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6" t="s">
        <v>390</v>
      </c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 t="s">
        <v>390</v>
      </c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8"/>
      <c r="SD8" s="36" t="s">
        <v>390</v>
      </c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8"/>
    </row>
    <row r="9" spans="1:514" s="19" customFormat="1" x14ac:dyDescent="0.35">
      <c r="A9" s="18"/>
      <c r="B9" s="18"/>
      <c r="C9" s="18"/>
      <c r="D9" s="39" t="s">
        <v>5</v>
      </c>
      <c r="E9" s="39" t="s">
        <v>6</v>
      </c>
      <c r="F9" s="39" t="s">
        <v>6</v>
      </c>
      <c r="G9" s="39" t="s">
        <v>7</v>
      </c>
      <c r="H9" s="39" t="s">
        <v>7</v>
      </c>
      <c r="I9" s="39" t="s">
        <v>8</v>
      </c>
      <c r="J9" s="39" t="s">
        <v>8</v>
      </c>
      <c r="K9" s="39" t="s">
        <v>9</v>
      </c>
      <c r="L9" s="39" t="s">
        <v>10</v>
      </c>
      <c r="M9" s="39" t="s">
        <v>11</v>
      </c>
      <c r="N9" s="39" t="s">
        <v>12</v>
      </c>
      <c r="O9" s="39" t="s">
        <v>13</v>
      </c>
      <c r="P9" s="39" t="s">
        <v>14</v>
      </c>
      <c r="Q9" s="18"/>
      <c r="R9" s="18"/>
      <c r="S9" s="18"/>
      <c r="T9" s="39" t="s">
        <v>5</v>
      </c>
      <c r="U9" s="39" t="s">
        <v>6</v>
      </c>
      <c r="V9" s="39" t="s">
        <v>6</v>
      </c>
      <c r="W9" s="39" t="s">
        <v>7</v>
      </c>
      <c r="X9" s="39" t="s">
        <v>7</v>
      </c>
      <c r="Y9" s="39" t="s">
        <v>8</v>
      </c>
      <c r="Z9" s="39" t="s">
        <v>8</v>
      </c>
      <c r="AA9" s="39" t="s">
        <v>9</v>
      </c>
      <c r="AB9" s="39" t="s">
        <v>10</v>
      </c>
      <c r="AC9" s="39" t="s">
        <v>11</v>
      </c>
      <c r="AD9" s="39" t="s">
        <v>12</v>
      </c>
      <c r="AE9" s="39" t="s">
        <v>13</v>
      </c>
      <c r="AF9" s="39" t="s">
        <v>14</v>
      </c>
      <c r="AG9" s="18"/>
      <c r="AH9" s="18"/>
      <c r="AI9" s="18"/>
      <c r="AJ9" s="39" t="s">
        <v>5</v>
      </c>
      <c r="AK9" s="39" t="s">
        <v>6</v>
      </c>
      <c r="AL9" s="39" t="s">
        <v>6</v>
      </c>
      <c r="AM9" s="39" t="s">
        <v>7</v>
      </c>
      <c r="AN9" s="39" t="s">
        <v>7</v>
      </c>
      <c r="AO9" s="39" t="s">
        <v>8</v>
      </c>
      <c r="AP9" s="39" t="s">
        <v>8</v>
      </c>
      <c r="AQ9" s="39" t="s">
        <v>9</v>
      </c>
      <c r="AR9" s="39" t="s">
        <v>10</v>
      </c>
      <c r="AS9" s="39" t="s">
        <v>11</v>
      </c>
      <c r="AT9" s="39" t="s">
        <v>12</v>
      </c>
      <c r="AU9" s="39" t="s">
        <v>13</v>
      </c>
      <c r="AV9" s="39" t="s">
        <v>14</v>
      </c>
      <c r="AW9" s="18"/>
      <c r="AX9" s="18"/>
      <c r="AY9" s="18"/>
      <c r="AZ9" s="39" t="s">
        <v>5</v>
      </c>
      <c r="BA9" s="39" t="s">
        <v>6</v>
      </c>
      <c r="BB9" s="39" t="s">
        <v>6</v>
      </c>
      <c r="BC9" s="39" t="s">
        <v>7</v>
      </c>
      <c r="BD9" s="39" t="s">
        <v>7</v>
      </c>
      <c r="BE9" s="39" t="s">
        <v>8</v>
      </c>
      <c r="BF9" s="39" t="s">
        <v>8</v>
      </c>
      <c r="BG9" s="39" t="s">
        <v>9</v>
      </c>
      <c r="BH9" s="39" t="s">
        <v>10</v>
      </c>
      <c r="BI9" s="39" t="s">
        <v>11</v>
      </c>
      <c r="BJ9" s="39" t="s">
        <v>12</v>
      </c>
      <c r="BK9" s="39" t="s">
        <v>13</v>
      </c>
      <c r="BL9" s="39" t="s">
        <v>14</v>
      </c>
      <c r="BM9" s="18"/>
      <c r="BN9" s="18"/>
      <c r="BO9" s="18"/>
      <c r="BP9" s="39" t="s">
        <v>5</v>
      </c>
      <c r="BQ9" s="39" t="s">
        <v>6</v>
      </c>
      <c r="BR9" s="39" t="s">
        <v>6</v>
      </c>
      <c r="BS9" s="39" t="s">
        <v>7</v>
      </c>
      <c r="BT9" s="39" t="s">
        <v>7</v>
      </c>
      <c r="BU9" s="39" t="s">
        <v>8</v>
      </c>
      <c r="BV9" s="39" t="s">
        <v>8</v>
      </c>
      <c r="BW9" s="39" t="s">
        <v>9</v>
      </c>
      <c r="BX9" s="39" t="s">
        <v>10</v>
      </c>
      <c r="BY9" s="39" t="s">
        <v>11</v>
      </c>
      <c r="BZ9" s="39" t="s">
        <v>12</v>
      </c>
      <c r="CA9" s="39" t="s">
        <v>13</v>
      </c>
      <c r="CB9" s="39" t="s">
        <v>14</v>
      </c>
      <c r="CC9" s="18"/>
      <c r="CD9" s="18"/>
      <c r="CE9" s="18"/>
      <c r="CF9" s="39" t="s">
        <v>5</v>
      </c>
      <c r="CG9" s="39" t="s">
        <v>6</v>
      </c>
      <c r="CH9" s="39" t="s">
        <v>6</v>
      </c>
      <c r="CI9" s="39" t="s">
        <v>7</v>
      </c>
      <c r="CJ9" s="39" t="s">
        <v>7</v>
      </c>
      <c r="CK9" s="39" t="s">
        <v>8</v>
      </c>
      <c r="CL9" s="39" t="s">
        <v>8</v>
      </c>
      <c r="CM9" s="39" t="s">
        <v>9</v>
      </c>
      <c r="CN9" s="39" t="s">
        <v>10</v>
      </c>
      <c r="CO9" s="39" t="s">
        <v>11</v>
      </c>
      <c r="CP9" s="39" t="s">
        <v>12</v>
      </c>
      <c r="CQ9" s="39" t="s">
        <v>13</v>
      </c>
      <c r="CR9" s="39" t="s">
        <v>14</v>
      </c>
      <c r="CS9" s="18"/>
      <c r="CT9" s="18"/>
      <c r="CU9" s="18"/>
      <c r="CV9" s="39" t="s">
        <v>5</v>
      </c>
      <c r="CW9" s="39" t="s">
        <v>6</v>
      </c>
      <c r="CX9" s="39" t="s">
        <v>6</v>
      </c>
      <c r="CY9" s="39" t="s">
        <v>7</v>
      </c>
      <c r="CZ9" s="39" t="s">
        <v>7</v>
      </c>
      <c r="DA9" s="39" t="s">
        <v>8</v>
      </c>
      <c r="DB9" s="39" t="s">
        <v>8</v>
      </c>
      <c r="DC9" s="39" t="s">
        <v>9</v>
      </c>
      <c r="DD9" s="39" t="s">
        <v>10</v>
      </c>
      <c r="DE9" s="39" t="s">
        <v>11</v>
      </c>
      <c r="DF9" s="39" t="s">
        <v>12</v>
      </c>
      <c r="DG9" s="39" t="s">
        <v>13</v>
      </c>
      <c r="DH9" s="39" t="s">
        <v>14</v>
      </c>
      <c r="DI9" s="18"/>
      <c r="DJ9" s="18"/>
      <c r="DK9" s="18"/>
      <c r="DL9" s="39" t="s">
        <v>5</v>
      </c>
      <c r="DM9" s="39" t="s">
        <v>6</v>
      </c>
      <c r="DN9" s="39" t="s">
        <v>6</v>
      </c>
      <c r="DO9" s="39" t="s">
        <v>7</v>
      </c>
      <c r="DP9" s="39" t="s">
        <v>7</v>
      </c>
      <c r="DQ9" s="39" t="s">
        <v>8</v>
      </c>
      <c r="DR9" s="39" t="s">
        <v>8</v>
      </c>
      <c r="DS9" s="39" t="s">
        <v>9</v>
      </c>
      <c r="DT9" s="39" t="s">
        <v>10</v>
      </c>
      <c r="DU9" s="39" t="s">
        <v>11</v>
      </c>
      <c r="DV9" s="39" t="s">
        <v>12</v>
      </c>
      <c r="DW9" s="39" t="s">
        <v>13</v>
      </c>
      <c r="DX9" s="39" t="s">
        <v>14</v>
      </c>
      <c r="DY9" s="18"/>
      <c r="DZ9" s="18"/>
      <c r="EA9" s="18"/>
      <c r="EB9" s="39" t="s">
        <v>5</v>
      </c>
      <c r="EC9" s="39" t="s">
        <v>6</v>
      </c>
      <c r="ED9" s="39" t="s">
        <v>6</v>
      </c>
      <c r="EE9" s="39" t="s">
        <v>7</v>
      </c>
      <c r="EF9" s="39" t="s">
        <v>7</v>
      </c>
      <c r="EG9" s="39" t="s">
        <v>8</v>
      </c>
      <c r="EH9" s="39" t="s">
        <v>8</v>
      </c>
      <c r="EI9" s="39" t="s">
        <v>9</v>
      </c>
      <c r="EJ9" s="39" t="s">
        <v>10</v>
      </c>
      <c r="EK9" s="39" t="s">
        <v>11</v>
      </c>
      <c r="EL9" s="39" t="s">
        <v>12</v>
      </c>
      <c r="EM9" s="39" t="s">
        <v>13</v>
      </c>
      <c r="EN9" s="39" t="s">
        <v>14</v>
      </c>
      <c r="EO9" s="18"/>
      <c r="EP9" s="18"/>
      <c r="EQ9" s="18"/>
      <c r="ER9" s="39" t="s">
        <v>5</v>
      </c>
      <c r="ES9" s="39" t="s">
        <v>6</v>
      </c>
      <c r="ET9" s="39" t="s">
        <v>6</v>
      </c>
      <c r="EU9" s="39" t="s">
        <v>7</v>
      </c>
      <c r="EV9" s="39" t="s">
        <v>7</v>
      </c>
      <c r="EW9" s="39" t="s">
        <v>8</v>
      </c>
      <c r="EX9" s="39" t="s">
        <v>8</v>
      </c>
      <c r="EY9" s="39" t="s">
        <v>9</v>
      </c>
      <c r="EZ9" s="39" t="s">
        <v>10</v>
      </c>
      <c r="FA9" s="39" t="s">
        <v>11</v>
      </c>
      <c r="FB9" s="39" t="s">
        <v>12</v>
      </c>
      <c r="FC9" s="39" t="s">
        <v>13</v>
      </c>
      <c r="FD9" s="39" t="s">
        <v>14</v>
      </c>
      <c r="FE9" s="18"/>
      <c r="FF9" s="18"/>
      <c r="FG9" s="18"/>
      <c r="FH9" s="39" t="s">
        <v>5</v>
      </c>
      <c r="FI9" s="39" t="s">
        <v>6</v>
      </c>
      <c r="FJ9" s="39" t="s">
        <v>6</v>
      </c>
      <c r="FK9" s="39" t="s">
        <v>7</v>
      </c>
      <c r="FL9" s="39" t="s">
        <v>7</v>
      </c>
      <c r="FM9" s="39" t="s">
        <v>8</v>
      </c>
      <c r="FN9" s="39" t="s">
        <v>8</v>
      </c>
      <c r="FO9" s="39" t="s">
        <v>9</v>
      </c>
      <c r="FP9" s="39" t="s">
        <v>10</v>
      </c>
      <c r="FQ9" s="39" t="s">
        <v>11</v>
      </c>
      <c r="FR9" s="39" t="s">
        <v>12</v>
      </c>
      <c r="FS9" s="39" t="s">
        <v>13</v>
      </c>
      <c r="FT9" s="39" t="s">
        <v>14</v>
      </c>
      <c r="FU9" s="18"/>
      <c r="FV9" s="18"/>
      <c r="FW9" s="18"/>
      <c r="FX9" s="39" t="s">
        <v>5</v>
      </c>
      <c r="FY9" s="39" t="s">
        <v>6</v>
      </c>
      <c r="FZ9" s="39" t="s">
        <v>6</v>
      </c>
      <c r="GA9" s="39" t="s">
        <v>7</v>
      </c>
      <c r="GB9" s="39" t="s">
        <v>7</v>
      </c>
      <c r="GC9" s="39" t="s">
        <v>8</v>
      </c>
      <c r="GD9" s="39" t="s">
        <v>8</v>
      </c>
      <c r="GE9" s="39" t="s">
        <v>9</v>
      </c>
      <c r="GF9" s="39" t="s">
        <v>10</v>
      </c>
      <c r="GG9" s="39" t="s">
        <v>11</v>
      </c>
      <c r="GH9" s="39" t="s">
        <v>12</v>
      </c>
      <c r="GI9" s="39" t="s">
        <v>13</v>
      </c>
      <c r="GJ9" s="39" t="s">
        <v>14</v>
      </c>
      <c r="GK9" s="18"/>
      <c r="GL9" s="18"/>
      <c r="GM9" s="18"/>
      <c r="GN9" s="39" t="s">
        <v>5</v>
      </c>
      <c r="GO9" s="39" t="s">
        <v>6</v>
      </c>
      <c r="GP9" s="39" t="s">
        <v>6</v>
      </c>
      <c r="GQ9" s="39" t="s">
        <v>7</v>
      </c>
      <c r="GR9" s="39" t="s">
        <v>7</v>
      </c>
      <c r="GS9" s="39" t="s">
        <v>8</v>
      </c>
      <c r="GT9" s="39" t="s">
        <v>8</v>
      </c>
      <c r="GU9" s="39" t="s">
        <v>9</v>
      </c>
      <c r="GV9" s="39" t="s">
        <v>10</v>
      </c>
      <c r="GW9" s="39" t="s">
        <v>11</v>
      </c>
      <c r="GX9" s="39" t="s">
        <v>12</v>
      </c>
      <c r="GY9" s="39" t="s">
        <v>13</v>
      </c>
      <c r="GZ9" s="39" t="s">
        <v>14</v>
      </c>
      <c r="HA9" s="18"/>
      <c r="HB9" s="18"/>
      <c r="HC9" s="18"/>
      <c r="HD9" s="39" t="s">
        <v>5</v>
      </c>
      <c r="HE9" s="39" t="s">
        <v>6</v>
      </c>
      <c r="HF9" s="39" t="s">
        <v>6</v>
      </c>
      <c r="HG9" s="39" t="s">
        <v>7</v>
      </c>
      <c r="HH9" s="39" t="s">
        <v>7</v>
      </c>
      <c r="HI9" s="39" t="s">
        <v>8</v>
      </c>
      <c r="HJ9" s="39" t="s">
        <v>8</v>
      </c>
      <c r="HK9" s="39" t="s">
        <v>9</v>
      </c>
      <c r="HL9" s="39" t="s">
        <v>10</v>
      </c>
      <c r="HM9" s="39" t="s">
        <v>11</v>
      </c>
      <c r="HN9" s="39" t="s">
        <v>12</v>
      </c>
      <c r="HO9" s="39" t="s">
        <v>13</v>
      </c>
      <c r="HP9" s="39" t="s">
        <v>14</v>
      </c>
      <c r="HQ9" s="18"/>
      <c r="HR9" s="18"/>
      <c r="HS9" s="18"/>
      <c r="HT9" s="39" t="s">
        <v>5</v>
      </c>
      <c r="HU9" s="39" t="s">
        <v>6</v>
      </c>
      <c r="HV9" s="39" t="s">
        <v>6</v>
      </c>
      <c r="HW9" s="39" t="s">
        <v>7</v>
      </c>
      <c r="HX9" s="39" t="s">
        <v>7</v>
      </c>
      <c r="HY9" s="39" t="s">
        <v>8</v>
      </c>
      <c r="HZ9" s="39" t="s">
        <v>8</v>
      </c>
      <c r="IA9" s="39" t="s">
        <v>9</v>
      </c>
      <c r="IB9" s="39" t="s">
        <v>10</v>
      </c>
      <c r="IC9" s="39" t="s">
        <v>11</v>
      </c>
      <c r="ID9" s="39" t="s">
        <v>12</v>
      </c>
      <c r="IE9" s="39" t="s">
        <v>13</v>
      </c>
      <c r="IF9" s="39" t="s">
        <v>14</v>
      </c>
      <c r="IG9" s="18"/>
      <c r="IH9" s="18"/>
      <c r="II9" s="18"/>
      <c r="IJ9" s="39" t="s">
        <v>5</v>
      </c>
      <c r="IK9" s="39" t="s">
        <v>6</v>
      </c>
      <c r="IL9" s="39" t="s">
        <v>6</v>
      </c>
      <c r="IM9" s="39" t="s">
        <v>7</v>
      </c>
      <c r="IN9" s="39" t="s">
        <v>7</v>
      </c>
      <c r="IO9" s="39" t="s">
        <v>8</v>
      </c>
      <c r="IP9" s="39" t="s">
        <v>8</v>
      </c>
      <c r="IQ9" s="39" t="s">
        <v>9</v>
      </c>
      <c r="IR9" s="39" t="s">
        <v>10</v>
      </c>
      <c r="IS9" s="39" t="s">
        <v>11</v>
      </c>
      <c r="IT9" s="39" t="s">
        <v>12</v>
      </c>
      <c r="IU9" s="39" t="s">
        <v>13</v>
      </c>
      <c r="IV9" s="39" t="s">
        <v>14</v>
      </c>
      <c r="IW9" s="18"/>
      <c r="IX9" s="18"/>
      <c r="IY9" s="18"/>
      <c r="IZ9" s="39" t="s">
        <v>5</v>
      </c>
      <c r="JA9" s="39" t="s">
        <v>6</v>
      </c>
      <c r="JB9" s="39" t="s">
        <v>6</v>
      </c>
      <c r="JC9" s="39" t="s">
        <v>7</v>
      </c>
      <c r="JD9" s="39" t="s">
        <v>7</v>
      </c>
      <c r="JE9" s="39" t="s">
        <v>8</v>
      </c>
      <c r="JF9" s="39" t="s">
        <v>8</v>
      </c>
      <c r="JG9" s="39" t="s">
        <v>9</v>
      </c>
      <c r="JH9" s="39" t="s">
        <v>10</v>
      </c>
      <c r="JI9" s="39" t="s">
        <v>11</v>
      </c>
      <c r="JJ9" s="39" t="s">
        <v>12</v>
      </c>
      <c r="JK9" s="39" t="s">
        <v>13</v>
      </c>
      <c r="JL9" s="39" t="s">
        <v>14</v>
      </c>
      <c r="JM9" s="18"/>
      <c r="JN9" s="18"/>
      <c r="JO9" s="18"/>
      <c r="JP9" s="39" t="s">
        <v>5</v>
      </c>
      <c r="JQ9" s="39" t="s">
        <v>6</v>
      </c>
      <c r="JR9" s="39" t="s">
        <v>6</v>
      </c>
      <c r="JS9" s="39" t="s">
        <v>7</v>
      </c>
      <c r="JT9" s="39" t="s">
        <v>7</v>
      </c>
      <c r="JU9" s="39" t="s">
        <v>8</v>
      </c>
      <c r="JV9" s="39" t="s">
        <v>8</v>
      </c>
      <c r="JW9" s="39" t="s">
        <v>9</v>
      </c>
      <c r="JX9" s="39" t="s">
        <v>10</v>
      </c>
      <c r="JY9" s="39" t="s">
        <v>11</v>
      </c>
      <c r="JZ9" s="39" t="s">
        <v>12</v>
      </c>
      <c r="KA9" s="39" t="s">
        <v>13</v>
      </c>
      <c r="KB9" s="39" t="s">
        <v>14</v>
      </c>
      <c r="KC9" s="18"/>
      <c r="KD9" s="18"/>
      <c r="KE9" s="18"/>
      <c r="KF9" s="39" t="s">
        <v>5</v>
      </c>
      <c r="KG9" s="39" t="s">
        <v>6</v>
      </c>
      <c r="KH9" s="39" t="s">
        <v>6</v>
      </c>
      <c r="KI9" s="39" t="s">
        <v>7</v>
      </c>
      <c r="KJ9" s="39" t="s">
        <v>7</v>
      </c>
      <c r="KK9" s="39" t="s">
        <v>8</v>
      </c>
      <c r="KL9" s="39" t="s">
        <v>8</v>
      </c>
      <c r="KM9" s="39" t="s">
        <v>9</v>
      </c>
      <c r="KN9" s="39" t="s">
        <v>10</v>
      </c>
      <c r="KO9" s="39" t="s">
        <v>11</v>
      </c>
      <c r="KP9" s="39" t="s">
        <v>12</v>
      </c>
      <c r="KQ9" s="39" t="s">
        <v>13</v>
      </c>
      <c r="KR9" s="39" t="s">
        <v>14</v>
      </c>
      <c r="KS9" s="18"/>
      <c r="KT9" s="18"/>
      <c r="KU9" s="18"/>
      <c r="KV9" s="39" t="s">
        <v>5</v>
      </c>
      <c r="KW9" s="39" t="s">
        <v>6</v>
      </c>
      <c r="KX9" s="39" t="s">
        <v>6</v>
      </c>
      <c r="KY9" s="39" t="s">
        <v>7</v>
      </c>
      <c r="KZ9" s="39" t="s">
        <v>7</v>
      </c>
      <c r="LA9" s="39" t="s">
        <v>8</v>
      </c>
      <c r="LB9" s="39" t="s">
        <v>8</v>
      </c>
      <c r="LC9" s="39" t="s">
        <v>9</v>
      </c>
      <c r="LD9" s="39" t="s">
        <v>10</v>
      </c>
      <c r="LE9" s="39" t="s">
        <v>11</v>
      </c>
      <c r="LF9" s="39" t="s">
        <v>12</v>
      </c>
      <c r="LG9" s="39" t="s">
        <v>13</v>
      </c>
      <c r="LH9" s="39" t="s">
        <v>14</v>
      </c>
      <c r="LI9" s="18"/>
      <c r="LJ9" s="18"/>
      <c r="LK9" s="18"/>
      <c r="LL9" s="39" t="s">
        <v>5</v>
      </c>
      <c r="LM9" s="39" t="s">
        <v>6</v>
      </c>
      <c r="LN9" s="39" t="s">
        <v>6</v>
      </c>
      <c r="LO9" s="39" t="s">
        <v>7</v>
      </c>
      <c r="LP9" s="39" t="s">
        <v>7</v>
      </c>
      <c r="LQ9" s="39" t="s">
        <v>8</v>
      </c>
      <c r="LR9" s="39" t="s">
        <v>8</v>
      </c>
      <c r="LS9" s="39" t="s">
        <v>9</v>
      </c>
      <c r="LT9" s="39" t="s">
        <v>10</v>
      </c>
      <c r="LU9" s="39" t="s">
        <v>11</v>
      </c>
      <c r="LV9" s="39" t="s">
        <v>12</v>
      </c>
      <c r="LW9" s="39" t="s">
        <v>13</v>
      </c>
      <c r="LX9" s="39" t="s">
        <v>14</v>
      </c>
      <c r="LY9" s="18"/>
      <c r="LZ9" s="18"/>
      <c r="MA9" s="18"/>
      <c r="MB9" s="39" t="s">
        <v>5</v>
      </c>
      <c r="MC9" s="39" t="s">
        <v>6</v>
      </c>
      <c r="MD9" s="39" t="s">
        <v>6</v>
      </c>
      <c r="ME9" s="39" t="s">
        <v>7</v>
      </c>
      <c r="MF9" s="39" t="s">
        <v>7</v>
      </c>
      <c r="MG9" s="39" t="s">
        <v>8</v>
      </c>
      <c r="MH9" s="39" t="s">
        <v>8</v>
      </c>
      <c r="MI9" s="39" t="s">
        <v>9</v>
      </c>
      <c r="MJ9" s="39" t="s">
        <v>10</v>
      </c>
      <c r="MK9" s="39" t="s">
        <v>11</v>
      </c>
      <c r="ML9" s="39" t="s">
        <v>12</v>
      </c>
      <c r="MM9" s="39" t="s">
        <v>13</v>
      </c>
      <c r="MN9" s="39" t="s">
        <v>14</v>
      </c>
      <c r="MO9" s="18"/>
      <c r="MP9" s="18"/>
      <c r="MQ9" s="18"/>
      <c r="MR9" s="40" t="s">
        <v>15</v>
      </c>
      <c r="MS9" s="41"/>
      <c r="MT9" s="40" t="s">
        <v>16</v>
      </c>
      <c r="MU9" s="41"/>
      <c r="MV9" s="40" t="s">
        <v>16</v>
      </c>
      <c r="MW9" s="41"/>
      <c r="MX9" s="40" t="s">
        <v>16</v>
      </c>
      <c r="MY9" s="41"/>
      <c r="MZ9" s="40" t="s">
        <v>15</v>
      </c>
      <c r="NA9" s="41"/>
      <c r="NB9" s="40" t="s">
        <v>15</v>
      </c>
      <c r="NC9" s="41"/>
      <c r="ND9" s="40" t="s">
        <v>15</v>
      </c>
      <c r="NE9" s="18"/>
      <c r="NF9" s="18"/>
      <c r="NG9" s="18"/>
      <c r="NH9" s="39" t="s">
        <v>5</v>
      </c>
      <c r="NI9" s="39" t="s">
        <v>6</v>
      </c>
      <c r="NJ9" s="39" t="s">
        <v>6</v>
      </c>
      <c r="NK9" s="39" t="s">
        <v>7</v>
      </c>
      <c r="NL9" s="39" t="s">
        <v>7</v>
      </c>
      <c r="NM9" s="39" t="s">
        <v>8</v>
      </c>
      <c r="NN9" s="39" t="s">
        <v>8</v>
      </c>
      <c r="NO9" s="42" t="s">
        <v>9</v>
      </c>
      <c r="NP9" s="42" t="s">
        <v>10</v>
      </c>
      <c r="NQ9" s="42" t="s">
        <v>11</v>
      </c>
      <c r="NR9" s="42" t="s">
        <v>12</v>
      </c>
      <c r="NS9" s="39" t="s">
        <v>13</v>
      </c>
      <c r="NT9" s="39" t="s">
        <v>14</v>
      </c>
      <c r="NU9" s="18"/>
      <c r="NV9" s="18"/>
      <c r="NW9" s="18"/>
      <c r="NX9" s="39" t="s">
        <v>5</v>
      </c>
      <c r="NY9" s="39" t="s">
        <v>6</v>
      </c>
      <c r="NZ9" s="39" t="s">
        <v>6</v>
      </c>
      <c r="OA9" s="39" t="s">
        <v>7</v>
      </c>
      <c r="OB9" s="39" t="s">
        <v>7</v>
      </c>
      <c r="OC9" s="39" t="s">
        <v>8</v>
      </c>
      <c r="OD9" s="39" t="s">
        <v>8</v>
      </c>
      <c r="OE9" s="39" t="s">
        <v>9</v>
      </c>
      <c r="OF9" s="39" t="s">
        <v>10</v>
      </c>
      <c r="OG9" s="39" t="s">
        <v>11</v>
      </c>
      <c r="OH9" s="39" t="s">
        <v>12</v>
      </c>
      <c r="OI9" s="39" t="s">
        <v>13</v>
      </c>
      <c r="OJ9" s="39" t="s">
        <v>14</v>
      </c>
      <c r="OK9" s="18"/>
      <c r="OL9" s="18"/>
      <c r="OM9" s="18"/>
      <c r="ON9" s="39" t="s">
        <v>5</v>
      </c>
      <c r="OO9" s="39" t="s">
        <v>6</v>
      </c>
      <c r="OP9" s="39" t="s">
        <v>6</v>
      </c>
      <c r="OQ9" s="39" t="s">
        <v>7</v>
      </c>
      <c r="OR9" s="39" t="s">
        <v>7</v>
      </c>
      <c r="OS9" s="39" t="s">
        <v>8</v>
      </c>
      <c r="OT9" s="39" t="s">
        <v>8</v>
      </c>
      <c r="OU9" s="39" t="s">
        <v>9</v>
      </c>
      <c r="OV9" s="39" t="s">
        <v>10</v>
      </c>
      <c r="OW9" s="39" t="s">
        <v>11</v>
      </c>
      <c r="OX9" s="39" t="s">
        <v>12</v>
      </c>
      <c r="OY9" s="39" t="s">
        <v>13</v>
      </c>
      <c r="OZ9" s="39" t="s">
        <v>14</v>
      </c>
      <c r="PA9" s="18"/>
      <c r="PB9" s="18"/>
      <c r="PC9" s="18"/>
      <c r="PD9" s="39" t="s">
        <v>5</v>
      </c>
      <c r="PE9" s="39" t="s">
        <v>6</v>
      </c>
      <c r="PF9" s="39" t="s">
        <v>6</v>
      </c>
      <c r="PG9" s="39" t="s">
        <v>7</v>
      </c>
      <c r="PH9" s="39" t="s">
        <v>7</v>
      </c>
      <c r="PI9" s="39" t="s">
        <v>8</v>
      </c>
      <c r="PJ9" s="39" t="s">
        <v>8</v>
      </c>
      <c r="PK9" s="39" t="s">
        <v>9</v>
      </c>
      <c r="PL9" s="39" t="s">
        <v>10</v>
      </c>
      <c r="PM9" s="39" t="s">
        <v>11</v>
      </c>
      <c r="PN9" s="39" t="s">
        <v>12</v>
      </c>
      <c r="PO9" s="39" t="s">
        <v>13</v>
      </c>
      <c r="PP9" s="39" t="s">
        <v>14</v>
      </c>
      <c r="PQ9" s="21"/>
      <c r="PR9" s="21"/>
      <c r="PS9" s="21"/>
      <c r="PT9" s="39" t="s">
        <v>5</v>
      </c>
      <c r="PU9" s="39" t="s">
        <v>6</v>
      </c>
      <c r="PV9" s="39" t="s">
        <v>6</v>
      </c>
      <c r="PW9" s="39" t="s">
        <v>7</v>
      </c>
      <c r="PX9" s="39" t="s">
        <v>7</v>
      </c>
      <c r="PY9" s="39" t="s">
        <v>8</v>
      </c>
      <c r="PZ9" s="39" t="s">
        <v>8</v>
      </c>
      <c r="QA9" s="39" t="s">
        <v>9</v>
      </c>
      <c r="QB9" s="39" t="s">
        <v>10</v>
      </c>
      <c r="QC9" s="39" t="s">
        <v>11</v>
      </c>
      <c r="QD9" s="39" t="s">
        <v>12</v>
      </c>
      <c r="QE9" s="39" t="s">
        <v>13</v>
      </c>
      <c r="QF9" s="39" t="s">
        <v>14</v>
      </c>
      <c r="QG9" s="18"/>
      <c r="QH9" s="18"/>
      <c r="QI9" s="18"/>
      <c r="QJ9" s="39" t="s">
        <v>5</v>
      </c>
      <c r="QK9" s="39" t="s">
        <v>6</v>
      </c>
      <c r="QL9" s="39" t="s">
        <v>6</v>
      </c>
      <c r="QM9" s="39" t="s">
        <v>7</v>
      </c>
      <c r="QN9" s="39" t="s">
        <v>7</v>
      </c>
      <c r="QO9" s="39" t="s">
        <v>8</v>
      </c>
      <c r="QP9" s="39" t="s">
        <v>8</v>
      </c>
      <c r="QQ9" s="39" t="s">
        <v>9</v>
      </c>
      <c r="QR9" s="39" t="s">
        <v>10</v>
      </c>
      <c r="QS9" s="39" t="s">
        <v>11</v>
      </c>
      <c r="QT9" s="39" t="s">
        <v>12</v>
      </c>
      <c r="QU9" s="39" t="s">
        <v>13</v>
      </c>
      <c r="QV9" s="39" t="s">
        <v>14</v>
      </c>
      <c r="QW9" s="21"/>
      <c r="QX9" s="21"/>
      <c r="QY9" s="21"/>
      <c r="QZ9" s="39" t="s">
        <v>5</v>
      </c>
      <c r="RA9" s="39" t="s">
        <v>6</v>
      </c>
      <c r="RB9" s="39" t="s">
        <v>6</v>
      </c>
      <c r="RC9" s="39" t="s">
        <v>7</v>
      </c>
      <c r="RD9" s="39" t="s">
        <v>7</v>
      </c>
      <c r="RE9" s="39" t="s">
        <v>8</v>
      </c>
      <c r="RF9" s="39" t="s">
        <v>8</v>
      </c>
      <c r="RG9" s="39" t="s">
        <v>9</v>
      </c>
      <c r="RH9" s="39" t="s">
        <v>10</v>
      </c>
      <c r="RI9" s="39" t="s">
        <v>11</v>
      </c>
      <c r="RJ9" s="39" t="s">
        <v>12</v>
      </c>
      <c r="RK9" s="39" t="s">
        <v>13</v>
      </c>
      <c r="RL9" s="39" t="s">
        <v>14</v>
      </c>
      <c r="RM9" s="21"/>
      <c r="RN9" s="21"/>
      <c r="RO9" s="21"/>
      <c r="RP9" s="39" t="s">
        <v>5</v>
      </c>
      <c r="RQ9" s="39" t="s">
        <v>6</v>
      </c>
      <c r="RR9" s="39" t="s">
        <v>6</v>
      </c>
      <c r="RS9" s="39" t="s">
        <v>7</v>
      </c>
      <c r="RT9" s="39" t="s">
        <v>7</v>
      </c>
      <c r="RU9" s="39" t="s">
        <v>8</v>
      </c>
      <c r="RV9" s="39" t="s">
        <v>8</v>
      </c>
      <c r="RW9" s="39" t="s">
        <v>9</v>
      </c>
      <c r="RX9" s="39" t="s">
        <v>10</v>
      </c>
      <c r="RY9" s="39" t="s">
        <v>11</v>
      </c>
      <c r="RZ9" s="39" t="s">
        <v>12</v>
      </c>
      <c r="SA9" s="39" t="s">
        <v>13</v>
      </c>
      <c r="SB9" s="39" t="s">
        <v>14</v>
      </c>
      <c r="SC9" s="4"/>
      <c r="SD9" s="21"/>
      <c r="SE9" s="21"/>
      <c r="SF9" s="21"/>
      <c r="SG9" s="39" t="s">
        <v>5</v>
      </c>
      <c r="SH9" s="39" t="s">
        <v>6</v>
      </c>
      <c r="SI9" s="39" t="s">
        <v>6</v>
      </c>
      <c r="SJ9" s="39" t="s">
        <v>7</v>
      </c>
      <c r="SK9" s="39" t="s">
        <v>7</v>
      </c>
      <c r="SL9" s="39" t="s">
        <v>8</v>
      </c>
      <c r="SM9" s="39" t="s">
        <v>8</v>
      </c>
      <c r="SN9" s="39" t="s">
        <v>9</v>
      </c>
      <c r="SO9" s="39" t="s">
        <v>10</v>
      </c>
      <c r="SP9" s="39" t="s">
        <v>11</v>
      </c>
      <c r="SQ9" s="39" t="s">
        <v>12</v>
      </c>
      <c r="SR9" s="39" t="s">
        <v>13</v>
      </c>
      <c r="SS9" s="39" t="s">
        <v>14</v>
      </c>
      <c r="ST9" s="4"/>
    </row>
    <row r="10" spans="1:514" x14ac:dyDescent="0.35">
      <c r="A10" s="43"/>
      <c r="B10" s="43"/>
      <c r="C10" s="43"/>
      <c r="D10" s="44"/>
      <c r="E10" s="45"/>
      <c r="F10" s="46"/>
      <c r="G10" s="47"/>
      <c r="H10" s="48" t="s">
        <v>17</v>
      </c>
      <c r="I10" s="49">
        <v>2022</v>
      </c>
      <c r="J10" s="50" t="s">
        <v>18</v>
      </c>
      <c r="K10" s="51">
        <v>2023</v>
      </c>
      <c r="L10" s="50" t="s">
        <v>18</v>
      </c>
      <c r="M10" s="51">
        <v>2024</v>
      </c>
      <c r="N10" s="50" t="s">
        <v>18</v>
      </c>
      <c r="O10" s="51">
        <v>2025</v>
      </c>
      <c r="P10" s="52" t="s">
        <v>18</v>
      </c>
      <c r="Q10" s="43"/>
      <c r="R10" s="43"/>
      <c r="S10" s="43"/>
      <c r="T10" s="44"/>
      <c r="U10" s="45"/>
      <c r="V10" s="46"/>
      <c r="W10" s="47"/>
      <c r="X10" s="48" t="s">
        <v>17</v>
      </c>
      <c r="Y10" s="49">
        <v>2022</v>
      </c>
      <c r="Z10" s="50" t="s">
        <v>18</v>
      </c>
      <c r="AA10" s="51">
        <v>2023</v>
      </c>
      <c r="AB10" s="50" t="s">
        <v>18</v>
      </c>
      <c r="AC10" s="51">
        <v>2024</v>
      </c>
      <c r="AD10" s="50" t="s">
        <v>18</v>
      </c>
      <c r="AE10" s="51">
        <v>2025</v>
      </c>
      <c r="AF10" s="52" t="s">
        <v>18</v>
      </c>
      <c r="AG10" s="43"/>
      <c r="AH10" s="43"/>
      <c r="AI10" s="43"/>
      <c r="AJ10" s="44"/>
      <c r="AK10" s="45"/>
      <c r="AL10" s="46"/>
      <c r="AM10" s="47"/>
      <c r="AN10" s="48" t="s">
        <v>17</v>
      </c>
      <c r="AO10" s="49">
        <v>2022</v>
      </c>
      <c r="AP10" s="50" t="s">
        <v>18</v>
      </c>
      <c r="AQ10" s="51">
        <v>2023</v>
      </c>
      <c r="AR10" s="50" t="s">
        <v>18</v>
      </c>
      <c r="AS10" s="51">
        <v>2024</v>
      </c>
      <c r="AT10" s="50" t="s">
        <v>18</v>
      </c>
      <c r="AU10" s="51">
        <v>2025</v>
      </c>
      <c r="AV10" s="52" t="s">
        <v>18</v>
      </c>
      <c r="AW10" s="43"/>
      <c r="AX10" s="43"/>
      <c r="AY10" s="43"/>
      <c r="AZ10" s="44"/>
      <c r="BA10" s="45"/>
      <c r="BB10" s="46"/>
      <c r="BC10" s="47"/>
      <c r="BD10" s="48" t="s">
        <v>17</v>
      </c>
      <c r="BE10" s="49">
        <v>2022</v>
      </c>
      <c r="BF10" s="50" t="s">
        <v>18</v>
      </c>
      <c r="BG10" s="51">
        <v>2023</v>
      </c>
      <c r="BH10" s="50" t="s">
        <v>18</v>
      </c>
      <c r="BI10" s="51">
        <v>2024</v>
      </c>
      <c r="BJ10" s="50" t="s">
        <v>18</v>
      </c>
      <c r="BK10" s="51">
        <v>2025</v>
      </c>
      <c r="BL10" s="52" t="s">
        <v>18</v>
      </c>
      <c r="BM10" s="43"/>
      <c r="BN10" s="43"/>
      <c r="BO10" s="43"/>
      <c r="BP10" s="44"/>
      <c r="BQ10" s="45"/>
      <c r="BR10" s="46"/>
      <c r="BS10" s="47"/>
      <c r="BT10" s="48" t="s">
        <v>17</v>
      </c>
      <c r="BU10" s="49">
        <v>2022</v>
      </c>
      <c r="BV10" s="50" t="s">
        <v>18</v>
      </c>
      <c r="BW10" s="51">
        <v>2023</v>
      </c>
      <c r="BX10" s="50" t="s">
        <v>18</v>
      </c>
      <c r="BY10" s="51">
        <v>2024</v>
      </c>
      <c r="BZ10" s="50" t="s">
        <v>18</v>
      </c>
      <c r="CA10" s="51">
        <v>2025</v>
      </c>
      <c r="CB10" s="52" t="s">
        <v>18</v>
      </c>
      <c r="CC10" s="43"/>
      <c r="CD10" s="43"/>
      <c r="CE10" s="43"/>
      <c r="CF10" s="44"/>
      <c r="CG10" s="45"/>
      <c r="CH10" s="46"/>
      <c r="CI10" s="47"/>
      <c r="CJ10" s="48" t="s">
        <v>17</v>
      </c>
      <c r="CK10" s="49">
        <v>2022</v>
      </c>
      <c r="CL10" s="50" t="s">
        <v>18</v>
      </c>
      <c r="CM10" s="51">
        <v>2023</v>
      </c>
      <c r="CN10" s="50" t="s">
        <v>18</v>
      </c>
      <c r="CO10" s="51">
        <v>2024</v>
      </c>
      <c r="CP10" s="50" t="s">
        <v>18</v>
      </c>
      <c r="CQ10" s="51">
        <v>2025</v>
      </c>
      <c r="CR10" s="52" t="s">
        <v>18</v>
      </c>
      <c r="CS10" s="43"/>
      <c r="CT10" s="43"/>
      <c r="CU10" s="43"/>
      <c r="CV10" s="44"/>
      <c r="CW10" s="45"/>
      <c r="CX10" s="46"/>
      <c r="CY10" s="47"/>
      <c r="CZ10" s="48" t="s">
        <v>17</v>
      </c>
      <c r="DA10" s="49">
        <v>2022</v>
      </c>
      <c r="DB10" s="50" t="s">
        <v>18</v>
      </c>
      <c r="DC10" s="51">
        <v>2023</v>
      </c>
      <c r="DD10" s="50" t="s">
        <v>18</v>
      </c>
      <c r="DE10" s="51">
        <v>2024</v>
      </c>
      <c r="DF10" s="50" t="s">
        <v>18</v>
      </c>
      <c r="DG10" s="51">
        <v>2025</v>
      </c>
      <c r="DH10" s="52" t="s">
        <v>18</v>
      </c>
      <c r="DI10" s="43"/>
      <c r="DJ10" s="43"/>
      <c r="DK10" s="43"/>
      <c r="DL10" s="44"/>
      <c r="DM10" s="45"/>
      <c r="DN10" s="46"/>
      <c r="DO10" s="47"/>
      <c r="DP10" s="48" t="s">
        <v>17</v>
      </c>
      <c r="DQ10" s="49">
        <v>2022</v>
      </c>
      <c r="DR10" s="50" t="s">
        <v>18</v>
      </c>
      <c r="DS10" s="51">
        <v>2023</v>
      </c>
      <c r="DT10" s="50" t="s">
        <v>18</v>
      </c>
      <c r="DU10" s="51">
        <v>2024</v>
      </c>
      <c r="DV10" s="50" t="s">
        <v>18</v>
      </c>
      <c r="DW10" s="51">
        <v>2025</v>
      </c>
      <c r="DX10" s="52" t="s">
        <v>18</v>
      </c>
      <c r="DY10" s="43"/>
      <c r="DZ10" s="43"/>
      <c r="EA10" s="43"/>
      <c r="EB10" s="44"/>
      <c r="EC10" s="45"/>
      <c r="ED10" s="46"/>
      <c r="EE10" s="47"/>
      <c r="EF10" s="48" t="s">
        <v>17</v>
      </c>
      <c r="EG10" s="49">
        <v>2022</v>
      </c>
      <c r="EH10" s="50" t="s">
        <v>18</v>
      </c>
      <c r="EI10" s="51">
        <v>2023</v>
      </c>
      <c r="EJ10" s="50" t="s">
        <v>18</v>
      </c>
      <c r="EK10" s="51">
        <v>2024</v>
      </c>
      <c r="EL10" s="50" t="s">
        <v>18</v>
      </c>
      <c r="EM10" s="51">
        <v>2025</v>
      </c>
      <c r="EN10" s="52" t="s">
        <v>18</v>
      </c>
      <c r="EO10" s="43"/>
      <c r="EP10" s="43"/>
      <c r="EQ10" s="43"/>
      <c r="ER10" s="44"/>
      <c r="ES10" s="45"/>
      <c r="ET10" s="46"/>
      <c r="EU10" s="47"/>
      <c r="EV10" s="48" t="s">
        <v>17</v>
      </c>
      <c r="EW10" s="49">
        <v>2022</v>
      </c>
      <c r="EX10" s="50" t="s">
        <v>18</v>
      </c>
      <c r="EY10" s="51">
        <v>2023</v>
      </c>
      <c r="EZ10" s="50" t="s">
        <v>18</v>
      </c>
      <c r="FA10" s="51">
        <v>2024</v>
      </c>
      <c r="FB10" s="50" t="s">
        <v>18</v>
      </c>
      <c r="FC10" s="51">
        <v>2025</v>
      </c>
      <c r="FD10" s="52" t="s">
        <v>18</v>
      </c>
      <c r="FE10" s="43"/>
      <c r="FF10" s="43"/>
      <c r="FG10" s="43"/>
      <c r="FH10" s="44"/>
      <c r="FI10" s="45"/>
      <c r="FJ10" s="46"/>
      <c r="FK10" s="47"/>
      <c r="FL10" s="48" t="s">
        <v>17</v>
      </c>
      <c r="FM10" s="49">
        <v>2022</v>
      </c>
      <c r="FN10" s="50" t="s">
        <v>18</v>
      </c>
      <c r="FO10" s="51">
        <v>2023</v>
      </c>
      <c r="FP10" s="50" t="s">
        <v>18</v>
      </c>
      <c r="FQ10" s="51">
        <v>2024</v>
      </c>
      <c r="FR10" s="50" t="s">
        <v>18</v>
      </c>
      <c r="FS10" s="51">
        <v>2025</v>
      </c>
      <c r="FT10" s="52" t="s">
        <v>18</v>
      </c>
      <c r="FU10" s="43"/>
      <c r="FV10" s="43"/>
      <c r="FW10" s="43"/>
      <c r="FX10" s="44"/>
      <c r="FY10" s="45"/>
      <c r="FZ10" s="46"/>
      <c r="GA10" s="47"/>
      <c r="GB10" s="48" t="s">
        <v>17</v>
      </c>
      <c r="GC10" s="49">
        <v>2022</v>
      </c>
      <c r="GD10" s="50" t="s">
        <v>18</v>
      </c>
      <c r="GE10" s="51">
        <v>2023</v>
      </c>
      <c r="GF10" s="50" t="s">
        <v>18</v>
      </c>
      <c r="GG10" s="51">
        <v>2024</v>
      </c>
      <c r="GH10" s="50" t="s">
        <v>18</v>
      </c>
      <c r="GI10" s="51">
        <v>2025</v>
      </c>
      <c r="GJ10" s="52" t="s">
        <v>18</v>
      </c>
      <c r="GK10" s="43"/>
      <c r="GL10" s="43"/>
      <c r="GM10" s="43"/>
      <c r="GN10" s="44"/>
      <c r="GO10" s="45"/>
      <c r="GP10" s="46"/>
      <c r="GQ10" s="47"/>
      <c r="GR10" s="48" t="s">
        <v>17</v>
      </c>
      <c r="GS10" s="49">
        <v>2022</v>
      </c>
      <c r="GT10" s="50" t="s">
        <v>18</v>
      </c>
      <c r="GU10" s="51">
        <v>2023</v>
      </c>
      <c r="GV10" s="50" t="s">
        <v>18</v>
      </c>
      <c r="GW10" s="51">
        <v>2024</v>
      </c>
      <c r="GX10" s="50" t="s">
        <v>18</v>
      </c>
      <c r="GY10" s="51">
        <v>2025</v>
      </c>
      <c r="GZ10" s="52" t="s">
        <v>18</v>
      </c>
      <c r="HA10" s="43"/>
      <c r="HB10" s="43"/>
      <c r="HC10" s="43"/>
      <c r="HD10" s="44"/>
      <c r="HE10" s="45"/>
      <c r="HF10" s="46"/>
      <c r="HG10" s="47"/>
      <c r="HH10" s="48" t="s">
        <v>17</v>
      </c>
      <c r="HI10" s="49">
        <v>2022</v>
      </c>
      <c r="HJ10" s="50" t="s">
        <v>18</v>
      </c>
      <c r="HK10" s="51">
        <v>2023</v>
      </c>
      <c r="HL10" s="50" t="s">
        <v>18</v>
      </c>
      <c r="HM10" s="51">
        <v>2024</v>
      </c>
      <c r="HN10" s="50" t="s">
        <v>18</v>
      </c>
      <c r="HO10" s="51">
        <v>2025</v>
      </c>
      <c r="HP10" s="52" t="s">
        <v>18</v>
      </c>
      <c r="HQ10" s="43"/>
      <c r="HR10" s="43"/>
      <c r="HS10" s="43"/>
      <c r="HT10" s="44"/>
      <c r="HU10" s="45"/>
      <c r="HV10" s="46"/>
      <c r="HW10" s="47"/>
      <c r="HX10" s="48" t="s">
        <v>17</v>
      </c>
      <c r="HY10" s="49">
        <v>2022</v>
      </c>
      <c r="HZ10" s="50" t="s">
        <v>18</v>
      </c>
      <c r="IA10" s="51">
        <v>2023</v>
      </c>
      <c r="IB10" s="50" t="s">
        <v>18</v>
      </c>
      <c r="IC10" s="51">
        <v>2024</v>
      </c>
      <c r="ID10" s="50" t="s">
        <v>18</v>
      </c>
      <c r="IE10" s="51">
        <v>2025</v>
      </c>
      <c r="IF10" s="52" t="s">
        <v>18</v>
      </c>
      <c r="IG10" s="43"/>
      <c r="IH10" s="43"/>
      <c r="II10" s="43"/>
      <c r="IJ10" s="44"/>
      <c r="IK10" s="45"/>
      <c r="IL10" s="46"/>
      <c r="IM10" s="47"/>
      <c r="IN10" s="48" t="s">
        <v>17</v>
      </c>
      <c r="IO10" s="49">
        <v>2022</v>
      </c>
      <c r="IP10" s="50" t="s">
        <v>18</v>
      </c>
      <c r="IQ10" s="51">
        <v>2023</v>
      </c>
      <c r="IR10" s="50" t="s">
        <v>18</v>
      </c>
      <c r="IS10" s="51">
        <v>2024</v>
      </c>
      <c r="IT10" s="50" t="s">
        <v>18</v>
      </c>
      <c r="IU10" s="51">
        <v>2025</v>
      </c>
      <c r="IV10" s="52" t="s">
        <v>18</v>
      </c>
      <c r="IW10" s="43"/>
      <c r="IX10" s="43"/>
      <c r="IY10" s="43"/>
      <c r="IZ10" s="44"/>
      <c r="JA10" s="45"/>
      <c r="JB10" s="46"/>
      <c r="JC10" s="47"/>
      <c r="JD10" s="48" t="s">
        <v>17</v>
      </c>
      <c r="JE10" s="49">
        <v>2022</v>
      </c>
      <c r="JF10" s="50" t="s">
        <v>18</v>
      </c>
      <c r="JG10" s="51">
        <v>2023</v>
      </c>
      <c r="JH10" s="50" t="s">
        <v>18</v>
      </c>
      <c r="JI10" s="51">
        <v>2024</v>
      </c>
      <c r="JJ10" s="50" t="s">
        <v>18</v>
      </c>
      <c r="JK10" s="51">
        <v>2025</v>
      </c>
      <c r="JL10" s="52" t="s">
        <v>18</v>
      </c>
      <c r="JM10" s="43"/>
      <c r="JN10" s="43"/>
      <c r="JO10" s="43"/>
      <c r="JP10" s="44"/>
      <c r="JQ10" s="45"/>
      <c r="JR10" s="46"/>
      <c r="JS10" s="47"/>
      <c r="JT10" s="48" t="s">
        <v>17</v>
      </c>
      <c r="JU10" s="49">
        <v>2022</v>
      </c>
      <c r="JV10" s="50" t="s">
        <v>18</v>
      </c>
      <c r="JW10" s="51">
        <v>2023</v>
      </c>
      <c r="JX10" s="50" t="s">
        <v>18</v>
      </c>
      <c r="JY10" s="51">
        <v>2024</v>
      </c>
      <c r="JZ10" s="50" t="s">
        <v>18</v>
      </c>
      <c r="KA10" s="51">
        <v>2025</v>
      </c>
      <c r="KB10" s="52" t="s">
        <v>18</v>
      </c>
      <c r="KF10" s="44"/>
      <c r="KG10" s="45"/>
      <c r="KH10" s="46"/>
      <c r="KI10" s="47"/>
      <c r="KJ10" s="48" t="s">
        <v>17</v>
      </c>
      <c r="KK10" s="49">
        <v>2022</v>
      </c>
      <c r="KL10" s="50" t="s">
        <v>18</v>
      </c>
      <c r="KM10" s="51">
        <v>2023</v>
      </c>
      <c r="KN10" s="50" t="s">
        <v>18</v>
      </c>
      <c r="KO10" s="51">
        <v>2024</v>
      </c>
      <c r="KP10" s="50" t="s">
        <v>18</v>
      </c>
      <c r="KQ10" s="51">
        <v>2025</v>
      </c>
      <c r="KR10" s="52" t="s">
        <v>18</v>
      </c>
      <c r="KV10" s="44"/>
      <c r="KW10" s="45"/>
      <c r="KX10" s="46"/>
      <c r="KY10" s="47"/>
      <c r="KZ10" s="48" t="s">
        <v>17</v>
      </c>
      <c r="LA10" s="49">
        <v>2022</v>
      </c>
      <c r="LB10" s="50" t="s">
        <v>18</v>
      </c>
      <c r="LC10" s="51">
        <v>2023</v>
      </c>
      <c r="LD10" s="50" t="s">
        <v>18</v>
      </c>
      <c r="LE10" s="51">
        <v>2024</v>
      </c>
      <c r="LF10" s="50" t="s">
        <v>18</v>
      </c>
      <c r="LG10" s="51">
        <v>2025</v>
      </c>
      <c r="LH10" s="52" t="s">
        <v>18</v>
      </c>
      <c r="LI10" s="43"/>
      <c r="LJ10" s="43"/>
      <c r="LK10" s="43"/>
      <c r="LL10" s="44"/>
      <c r="LM10" s="45"/>
      <c r="LN10" s="46"/>
      <c r="LO10" s="47"/>
      <c r="LP10" s="48" t="s">
        <v>17</v>
      </c>
      <c r="LQ10" s="49">
        <v>2022</v>
      </c>
      <c r="LR10" s="50" t="s">
        <v>18</v>
      </c>
      <c r="LS10" s="51">
        <v>2023</v>
      </c>
      <c r="LT10" s="50" t="s">
        <v>18</v>
      </c>
      <c r="LU10" s="51">
        <v>2024</v>
      </c>
      <c r="LV10" s="50" t="s">
        <v>18</v>
      </c>
      <c r="LW10" s="51">
        <v>2025</v>
      </c>
      <c r="LX10" s="52" t="s">
        <v>18</v>
      </c>
      <c r="MB10" s="44"/>
      <c r="MC10" s="45"/>
      <c r="MD10" s="46"/>
      <c r="ME10" s="47"/>
      <c r="MF10" s="48" t="s">
        <v>17</v>
      </c>
      <c r="MG10" s="49">
        <v>2022</v>
      </c>
      <c r="MH10" s="50" t="s">
        <v>18</v>
      </c>
      <c r="MI10" s="51">
        <v>2023</v>
      </c>
      <c r="MJ10" s="50" t="s">
        <v>18</v>
      </c>
      <c r="MK10" s="51">
        <v>2024</v>
      </c>
      <c r="ML10" s="50" t="s">
        <v>18</v>
      </c>
      <c r="MM10" s="51">
        <v>2025</v>
      </c>
      <c r="MN10" s="52" t="s">
        <v>18</v>
      </c>
      <c r="MR10" s="44"/>
      <c r="MS10" s="45"/>
      <c r="MT10" s="46"/>
      <c r="MU10" s="47"/>
      <c r="MV10" s="48" t="s">
        <v>17</v>
      </c>
      <c r="MW10" s="49">
        <v>2022</v>
      </c>
      <c r="MX10" s="50" t="s">
        <v>18</v>
      </c>
      <c r="MY10" s="51">
        <v>2023</v>
      </c>
      <c r="MZ10" s="50" t="s">
        <v>18</v>
      </c>
      <c r="NA10" s="51">
        <v>2024</v>
      </c>
      <c r="NB10" s="50" t="s">
        <v>18</v>
      </c>
      <c r="NC10" s="51">
        <v>2025</v>
      </c>
      <c r="ND10" s="52" t="s">
        <v>18</v>
      </c>
      <c r="NH10" s="44"/>
      <c r="NI10" s="45"/>
      <c r="NJ10" s="46"/>
      <c r="NK10" s="47"/>
      <c r="NL10" s="48" t="s">
        <v>17</v>
      </c>
      <c r="NM10" s="49">
        <v>2022</v>
      </c>
      <c r="NN10" s="50" t="s">
        <v>18</v>
      </c>
      <c r="NO10" s="53">
        <v>2023</v>
      </c>
      <c r="NP10" s="54" t="s">
        <v>18</v>
      </c>
      <c r="NQ10" s="53">
        <v>2024</v>
      </c>
      <c r="NR10" s="54" t="s">
        <v>18</v>
      </c>
      <c r="NS10" s="51">
        <v>2025</v>
      </c>
      <c r="NT10" s="52" t="s">
        <v>18</v>
      </c>
      <c r="NX10" s="44"/>
      <c r="NY10" s="45"/>
      <c r="NZ10" s="46"/>
      <c r="OA10" s="47"/>
      <c r="OB10" s="48" t="s">
        <v>17</v>
      </c>
      <c r="OC10" s="49">
        <v>2022</v>
      </c>
      <c r="OD10" s="50" t="s">
        <v>18</v>
      </c>
      <c r="OE10" s="51">
        <v>2023</v>
      </c>
      <c r="OF10" s="50" t="s">
        <v>18</v>
      </c>
      <c r="OG10" s="51">
        <v>2024</v>
      </c>
      <c r="OH10" s="50" t="s">
        <v>18</v>
      </c>
      <c r="OI10" s="51">
        <v>2025</v>
      </c>
      <c r="OJ10" s="52" t="s">
        <v>18</v>
      </c>
      <c r="OK10" s="43"/>
      <c r="OL10" s="43"/>
      <c r="OM10" s="43"/>
      <c r="ON10" s="44"/>
      <c r="OO10" s="45"/>
      <c r="OP10" s="46"/>
      <c r="OQ10" s="47"/>
      <c r="OR10" s="48" t="s">
        <v>17</v>
      </c>
      <c r="OS10" s="49">
        <v>2022</v>
      </c>
      <c r="OT10" s="50" t="s">
        <v>18</v>
      </c>
      <c r="OU10" s="51">
        <v>2023</v>
      </c>
      <c r="OV10" s="50" t="s">
        <v>18</v>
      </c>
      <c r="OW10" s="51">
        <v>2024</v>
      </c>
      <c r="OX10" s="50" t="s">
        <v>18</v>
      </c>
      <c r="OY10" s="51">
        <v>2025</v>
      </c>
      <c r="OZ10" s="52" t="s">
        <v>18</v>
      </c>
      <c r="PA10" s="43"/>
      <c r="PB10" s="43"/>
      <c r="PC10" s="43"/>
      <c r="PD10" s="44"/>
      <c r="PE10" s="45"/>
      <c r="PF10" s="46"/>
      <c r="PG10" s="47"/>
      <c r="PH10" s="48" t="s">
        <v>17</v>
      </c>
      <c r="PI10" s="49">
        <v>2022</v>
      </c>
      <c r="PJ10" s="50" t="s">
        <v>18</v>
      </c>
      <c r="PK10" s="51">
        <v>2023</v>
      </c>
      <c r="PL10" s="50" t="s">
        <v>18</v>
      </c>
      <c r="PM10" s="51">
        <v>2024</v>
      </c>
      <c r="PN10" s="50" t="s">
        <v>18</v>
      </c>
      <c r="PO10" s="51">
        <v>2025</v>
      </c>
      <c r="PP10" s="52" t="s">
        <v>18</v>
      </c>
      <c r="PQ10" s="55"/>
      <c r="PR10" s="55"/>
      <c r="PS10" s="55"/>
      <c r="PT10" s="44"/>
      <c r="PU10" s="45"/>
      <c r="PV10" s="46"/>
      <c r="PW10" s="47"/>
      <c r="PX10" s="48" t="s">
        <v>17</v>
      </c>
      <c r="PY10" s="49">
        <v>2022</v>
      </c>
      <c r="PZ10" s="50" t="s">
        <v>18</v>
      </c>
      <c r="QA10" s="51">
        <v>2023</v>
      </c>
      <c r="QB10" s="50" t="s">
        <v>18</v>
      </c>
      <c r="QC10" s="51">
        <v>2024</v>
      </c>
      <c r="QD10" s="50" t="s">
        <v>18</v>
      </c>
      <c r="QE10" s="51">
        <v>2025</v>
      </c>
      <c r="QF10" s="52" t="s">
        <v>18</v>
      </c>
      <c r="QJ10" s="44"/>
      <c r="QK10" s="45"/>
      <c r="QL10" s="46"/>
      <c r="QM10" s="47"/>
      <c r="QN10" s="48" t="s">
        <v>17</v>
      </c>
      <c r="QO10" s="49">
        <v>2022</v>
      </c>
      <c r="QP10" s="50" t="s">
        <v>18</v>
      </c>
      <c r="QQ10" s="51">
        <v>2023</v>
      </c>
      <c r="QR10" s="50" t="s">
        <v>18</v>
      </c>
      <c r="QS10" s="51">
        <v>2024</v>
      </c>
      <c r="QT10" s="50" t="s">
        <v>18</v>
      </c>
      <c r="QU10" s="51">
        <v>2025</v>
      </c>
      <c r="QV10" s="52" t="s">
        <v>18</v>
      </c>
      <c r="QW10" s="55"/>
      <c r="QX10" s="55"/>
      <c r="QY10" s="55"/>
      <c r="QZ10" s="44"/>
      <c r="RA10" s="45"/>
      <c r="RB10" s="46"/>
      <c r="RC10" s="47"/>
      <c r="RD10" s="48" t="s">
        <v>17</v>
      </c>
      <c r="RE10" s="49">
        <v>2022</v>
      </c>
      <c r="RF10" s="50" t="s">
        <v>18</v>
      </c>
      <c r="RG10" s="51">
        <v>2023</v>
      </c>
      <c r="RH10" s="50" t="s">
        <v>18</v>
      </c>
      <c r="RI10" s="51">
        <v>2024</v>
      </c>
      <c r="RJ10" s="50" t="s">
        <v>18</v>
      </c>
      <c r="RK10" s="51">
        <v>2025</v>
      </c>
      <c r="RL10" s="52" t="s">
        <v>18</v>
      </c>
      <c r="RM10" s="55"/>
      <c r="RN10" s="55"/>
      <c r="RO10" s="55"/>
      <c r="RP10" s="44"/>
      <c r="RQ10" s="45"/>
      <c r="RR10" s="46"/>
      <c r="RS10" s="47"/>
      <c r="RT10" s="48" t="s">
        <v>17</v>
      </c>
      <c r="RU10" s="49">
        <v>2022</v>
      </c>
      <c r="RV10" s="50" t="s">
        <v>18</v>
      </c>
      <c r="RW10" s="51">
        <v>2023</v>
      </c>
      <c r="RX10" s="50" t="s">
        <v>18</v>
      </c>
      <c r="RY10" s="51">
        <v>2024</v>
      </c>
      <c r="RZ10" s="50" t="s">
        <v>18</v>
      </c>
      <c r="SA10" s="51">
        <v>2025</v>
      </c>
      <c r="SB10" s="52" t="s">
        <v>18</v>
      </c>
      <c r="SC10" s="4"/>
      <c r="SD10" s="55"/>
      <c r="SE10" s="55"/>
      <c r="SF10" s="55"/>
      <c r="SG10" s="44"/>
      <c r="SH10" s="45"/>
      <c r="SI10" s="46"/>
      <c r="SJ10" s="47"/>
      <c r="SK10" s="48" t="s">
        <v>17</v>
      </c>
      <c r="SL10" s="49">
        <v>2022</v>
      </c>
      <c r="SM10" s="50" t="s">
        <v>18</v>
      </c>
      <c r="SN10" s="51">
        <v>2023</v>
      </c>
      <c r="SO10" s="50" t="s">
        <v>18</v>
      </c>
      <c r="SP10" s="51">
        <v>2024</v>
      </c>
      <c r="SQ10" s="50" t="s">
        <v>18</v>
      </c>
      <c r="SR10" s="51">
        <v>2025</v>
      </c>
      <c r="SS10" s="52" t="s">
        <v>18</v>
      </c>
      <c r="ST10" s="4"/>
    </row>
    <row r="11" spans="1:514" x14ac:dyDescent="0.35">
      <c r="A11" s="43"/>
      <c r="C11" s="43"/>
      <c r="D11" s="56" t="s">
        <v>19</v>
      </c>
      <c r="E11" s="57"/>
      <c r="F11" s="58" t="s">
        <v>20</v>
      </c>
      <c r="G11" s="59" t="s">
        <v>21</v>
      </c>
      <c r="H11" s="60" t="s">
        <v>18</v>
      </c>
      <c r="I11" s="61" t="s">
        <v>22</v>
      </c>
      <c r="J11" s="58" t="s">
        <v>23</v>
      </c>
      <c r="K11" s="59" t="s">
        <v>24</v>
      </c>
      <c r="L11" s="58" t="s">
        <v>23</v>
      </c>
      <c r="M11" s="59" t="s">
        <v>25</v>
      </c>
      <c r="N11" s="58" t="s">
        <v>23</v>
      </c>
      <c r="O11" s="59" t="s">
        <v>26</v>
      </c>
      <c r="P11" s="60" t="s">
        <v>23</v>
      </c>
      <c r="Q11" s="43"/>
      <c r="R11" s="43"/>
      <c r="S11" s="43"/>
      <c r="T11" s="56" t="s">
        <v>19</v>
      </c>
      <c r="U11" s="57"/>
      <c r="V11" s="58" t="s">
        <v>20</v>
      </c>
      <c r="W11" s="59" t="s">
        <v>21</v>
      </c>
      <c r="X11" s="60" t="s">
        <v>18</v>
      </c>
      <c r="Y11" s="61" t="s">
        <v>22</v>
      </c>
      <c r="Z11" s="58" t="s">
        <v>23</v>
      </c>
      <c r="AA11" s="59" t="s">
        <v>24</v>
      </c>
      <c r="AB11" s="58" t="s">
        <v>23</v>
      </c>
      <c r="AC11" s="59" t="s">
        <v>25</v>
      </c>
      <c r="AD11" s="58" t="s">
        <v>23</v>
      </c>
      <c r="AE11" s="59" t="s">
        <v>26</v>
      </c>
      <c r="AF11" s="60" t="s">
        <v>23</v>
      </c>
      <c r="AG11" s="43"/>
      <c r="AH11" s="43"/>
      <c r="AI11" s="43"/>
      <c r="AJ11" s="56" t="s">
        <v>19</v>
      </c>
      <c r="AK11" s="57"/>
      <c r="AL11" s="58" t="s">
        <v>20</v>
      </c>
      <c r="AM11" s="59" t="s">
        <v>21</v>
      </c>
      <c r="AN11" s="60" t="s">
        <v>18</v>
      </c>
      <c r="AO11" s="61" t="s">
        <v>22</v>
      </c>
      <c r="AP11" s="58" t="s">
        <v>23</v>
      </c>
      <c r="AQ11" s="59" t="s">
        <v>24</v>
      </c>
      <c r="AR11" s="58" t="s">
        <v>23</v>
      </c>
      <c r="AS11" s="59" t="s">
        <v>25</v>
      </c>
      <c r="AT11" s="58" t="s">
        <v>23</v>
      </c>
      <c r="AU11" s="59" t="s">
        <v>26</v>
      </c>
      <c r="AV11" s="60" t="s">
        <v>23</v>
      </c>
      <c r="AW11" s="43"/>
      <c r="AX11" s="43"/>
      <c r="AY11" s="43"/>
      <c r="AZ11" s="56" t="s">
        <v>19</v>
      </c>
      <c r="BA11" s="57"/>
      <c r="BB11" s="58" t="s">
        <v>20</v>
      </c>
      <c r="BC11" s="59" t="s">
        <v>21</v>
      </c>
      <c r="BD11" s="60" t="s">
        <v>18</v>
      </c>
      <c r="BE11" s="61" t="s">
        <v>22</v>
      </c>
      <c r="BF11" s="58" t="s">
        <v>23</v>
      </c>
      <c r="BG11" s="59" t="s">
        <v>24</v>
      </c>
      <c r="BH11" s="58" t="s">
        <v>23</v>
      </c>
      <c r="BI11" s="59" t="s">
        <v>25</v>
      </c>
      <c r="BJ11" s="58" t="s">
        <v>23</v>
      </c>
      <c r="BK11" s="59" t="s">
        <v>26</v>
      </c>
      <c r="BL11" s="60" t="s">
        <v>23</v>
      </c>
      <c r="BM11" s="43"/>
      <c r="BN11" s="43"/>
      <c r="BO11" s="43"/>
      <c r="BP11" s="56" t="s">
        <v>19</v>
      </c>
      <c r="BQ11" s="57"/>
      <c r="BR11" s="58" t="s">
        <v>20</v>
      </c>
      <c r="BS11" s="59" t="s">
        <v>21</v>
      </c>
      <c r="BT11" s="60" t="s">
        <v>18</v>
      </c>
      <c r="BU11" s="61" t="s">
        <v>22</v>
      </c>
      <c r="BV11" s="58" t="s">
        <v>23</v>
      </c>
      <c r="BW11" s="59" t="s">
        <v>24</v>
      </c>
      <c r="BX11" s="58" t="s">
        <v>23</v>
      </c>
      <c r="BY11" s="59" t="s">
        <v>25</v>
      </c>
      <c r="BZ11" s="58" t="s">
        <v>23</v>
      </c>
      <c r="CA11" s="59" t="s">
        <v>26</v>
      </c>
      <c r="CB11" s="60" t="s">
        <v>23</v>
      </c>
      <c r="CC11" s="43"/>
      <c r="CD11" s="43"/>
      <c r="CE11" s="43"/>
      <c r="CF11" s="56" t="s">
        <v>19</v>
      </c>
      <c r="CG11" s="57"/>
      <c r="CH11" s="58" t="s">
        <v>20</v>
      </c>
      <c r="CI11" s="59" t="s">
        <v>21</v>
      </c>
      <c r="CJ11" s="60" t="s">
        <v>18</v>
      </c>
      <c r="CK11" s="61" t="s">
        <v>22</v>
      </c>
      <c r="CL11" s="58" t="s">
        <v>23</v>
      </c>
      <c r="CM11" s="59" t="s">
        <v>24</v>
      </c>
      <c r="CN11" s="58" t="s">
        <v>23</v>
      </c>
      <c r="CO11" s="59" t="s">
        <v>25</v>
      </c>
      <c r="CP11" s="58" t="s">
        <v>23</v>
      </c>
      <c r="CQ11" s="59" t="s">
        <v>26</v>
      </c>
      <c r="CR11" s="60" t="s">
        <v>23</v>
      </c>
      <c r="CS11" s="43"/>
      <c r="CT11" s="43"/>
      <c r="CU11" s="43"/>
      <c r="CV11" s="56" t="s">
        <v>19</v>
      </c>
      <c r="CW11" s="57"/>
      <c r="CX11" s="58" t="s">
        <v>20</v>
      </c>
      <c r="CY11" s="59" t="s">
        <v>21</v>
      </c>
      <c r="CZ11" s="60" t="s">
        <v>18</v>
      </c>
      <c r="DA11" s="61" t="s">
        <v>22</v>
      </c>
      <c r="DB11" s="58" t="s">
        <v>23</v>
      </c>
      <c r="DC11" s="59" t="s">
        <v>24</v>
      </c>
      <c r="DD11" s="58" t="s">
        <v>23</v>
      </c>
      <c r="DE11" s="59" t="s">
        <v>25</v>
      </c>
      <c r="DF11" s="58" t="s">
        <v>23</v>
      </c>
      <c r="DG11" s="59" t="s">
        <v>26</v>
      </c>
      <c r="DH11" s="60" t="s">
        <v>23</v>
      </c>
      <c r="DI11" s="43"/>
      <c r="DJ11" s="43"/>
      <c r="DK11" s="43"/>
      <c r="DL11" s="56" t="s">
        <v>19</v>
      </c>
      <c r="DM11" s="57"/>
      <c r="DN11" s="58" t="s">
        <v>20</v>
      </c>
      <c r="DO11" s="59" t="s">
        <v>21</v>
      </c>
      <c r="DP11" s="60" t="s">
        <v>18</v>
      </c>
      <c r="DQ11" s="61" t="s">
        <v>22</v>
      </c>
      <c r="DR11" s="58" t="s">
        <v>23</v>
      </c>
      <c r="DS11" s="59" t="s">
        <v>24</v>
      </c>
      <c r="DT11" s="58" t="s">
        <v>23</v>
      </c>
      <c r="DU11" s="59" t="s">
        <v>25</v>
      </c>
      <c r="DV11" s="58" t="s">
        <v>23</v>
      </c>
      <c r="DW11" s="59" t="s">
        <v>26</v>
      </c>
      <c r="DX11" s="60" t="s">
        <v>23</v>
      </c>
      <c r="DY11" s="43"/>
      <c r="DZ11" s="43"/>
      <c r="EA11" s="43"/>
      <c r="EB11" s="56" t="s">
        <v>19</v>
      </c>
      <c r="EC11" s="57"/>
      <c r="ED11" s="58" t="s">
        <v>20</v>
      </c>
      <c r="EE11" s="59" t="s">
        <v>21</v>
      </c>
      <c r="EF11" s="60" t="s">
        <v>18</v>
      </c>
      <c r="EG11" s="61" t="s">
        <v>22</v>
      </c>
      <c r="EH11" s="58" t="s">
        <v>23</v>
      </c>
      <c r="EI11" s="59" t="s">
        <v>24</v>
      </c>
      <c r="EJ11" s="58" t="s">
        <v>23</v>
      </c>
      <c r="EK11" s="59" t="s">
        <v>25</v>
      </c>
      <c r="EL11" s="58" t="s">
        <v>23</v>
      </c>
      <c r="EM11" s="59" t="s">
        <v>26</v>
      </c>
      <c r="EN11" s="60" t="s">
        <v>23</v>
      </c>
      <c r="EO11" s="43"/>
      <c r="EP11" s="43"/>
      <c r="EQ11" s="43"/>
      <c r="ER11" s="56" t="s">
        <v>19</v>
      </c>
      <c r="ES11" s="57"/>
      <c r="ET11" s="58" t="s">
        <v>20</v>
      </c>
      <c r="EU11" s="59" t="s">
        <v>21</v>
      </c>
      <c r="EV11" s="60" t="s">
        <v>18</v>
      </c>
      <c r="EW11" s="61" t="s">
        <v>22</v>
      </c>
      <c r="EX11" s="58" t="s">
        <v>23</v>
      </c>
      <c r="EY11" s="59" t="s">
        <v>24</v>
      </c>
      <c r="EZ11" s="58" t="s">
        <v>23</v>
      </c>
      <c r="FA11" s="59" t="s">
        <v>25</v>
      </c>
      <c r="FB11" s="58" t="s">
        <v>23</v>
      </c>
      <c r="FC11" s="59" t="s">
        <v>26</v>
      </c>
      <c r="FD11" s="60" t="s">
        <v>23</v>
      </c>
      <c r="FE11" s="43"/>
      <c r="FF11" s="43"/>
      <c r="FG11" s="43"/>
      <c r="FH11" s="56" t="s">
        <v>19</v>
      </c>
      <c r="FI11" s="57"/>
      <c r="FJ11" s="58" t="s">
        <v>20</v>
      </c>
      <c r="FK11" s="59" t="s">
        <v>21</v>
      </c>
      <c r="FL11" s="60" t="s">
        <v>18</v>
      </c>
      <c r="FM11" s="61" t="s">
        <v>22</v>
      </c>
      <c r="FN11" s="58" t="s">
        <v>23</v>
      </c>
      <c r="FO11" s="59" t="s">
        <v>24</v>
      </c>
      <c r="FP11" s="58" t="s">
        <v>23</v>
      </c>
      <c r="FQ11" s="59" t="s">
        <v>25</v>
      </c>
      <c r="FR11" s="58" t="s">
        <v>23</v>
      </c>
      <c r="FS11" s="59" t="s">
        <v>26</v>
      </c>
      <c r="FT11" s="60" t="s">
        <v>23</v>
      </c>
      <c r="FU11" s="43"/>
      <c r="FV11" s="43"/>
      <c r="FW11" s="43"/>
      <c r="FX11" s="56" t="s">
        <v>19</v>
      </c>
      <c r="FY11" s="57"/>
      <c r="FZ11" s="58" t="s">
        <v>20</v>
      </c>
      <c r="GA11" s="59" t="s">
        <v>21</v>
      </c>
      <c r="GB11" s="60" t="s">
        <v>18</v>
      </c>
      <c r="GC11" s="61" t="s">
        <v>22</v>
      </c>
      <c r="GD11" s="58" t="s">
        <v>23</v>
      </c>
      <c r="GE11" s="59" t="s">
        <v>24</v>
      </c>
      <c r="GF11" s="58" t="s">
        <v>23</v>
      </c>
      <c r="GG11" s="59" t="s">
        <v>25</v>
      </c>
      <c r="GH11" s="58" t="s">
        <v>23</v>
      </c>
      <c r="GI11" s="59" t="s">
        <v>26</v>
      </c>
      <c r="GJ11" s="60" t="s">
        <v>23</v>
      </c>
      <c r="GK11" s="43"/>
      <c r="GL11" s="43"/>
      <c r="GM11" s="43"/>
      <c r="GN11" s="56" t="s">
        <v>19</v>
      </c>
      <c r="GO11" s="57"/>
      <c r="GP11" s="58" t="s">
        <v>20</v>
      </c>
      <c r="GQ11" s="59" t="s">
        <v>21</v>
      </c>
      <c r="GR11" s="60" t="s">
        <v>18</v>
      </c>
      <c r="GS11" s="61" t="s">
        <v>22</v>
      </c>
      <c r="GT11" s="58" t="s">
        <v>23</v>
      </c>
      <c r="GU11" s="59" t="s">
        <v>24</v>
      </c>
      <c r="GV11" s="58" t="s">
        <v>23</v>
      </c>
      <c r="GW11" s="59" t="s">
        <v>25</v>
      </c>
      <c r="GX11" s="58" t="s">
        <v>23</v>
      </c>
      <c r="GY11" s="59" t="s">
        <v>26</v>
      </c>
      <c r="GZ11" s="60" t="s">
        <v>23</v>
      </c>
      <c r="HA11" s="43"/>
      <c r="HB11" s="43"/>
      <c r="HC11" s="43"/>
      <c r="HD11" s="56" t="s">
        <v>19</v>
      </c>
      <c r="HE11" s="57"/>
      <c r="HF11" s="58" t="s">
        <v>20</v>
      </c>
      <c r="HG11" s="59" t="s">
        <v>21</v>
      </c>
      <c r="HH11" s="60" t="s">
        <v>18</v>
      </c>
      <c r="HI11" s="61" t="s">
        <v>22</v>
      </c>
      <c r="HJ11" s="58" t="s">
        <v>23</v>
      </c>
      <c r="HK11" s="59" t="s">
        <v>24</v>
      </c>
      <c r="HL11" s="58" t="s">
        <v>23</v>
      </c>
      <c r="HM11" s="59" t="s">
        <v>25</v>
      </c>
      <c r="HN11" s="58" t="s">
        <v>23</v>
      </c>
      <c r="HO11" s="59" t="s">
        <v>26</v>
      </c>
      <c r="HP11" s="60" t="s">
        <v>23</v>
      </c>
      <c r="HQ11" s="43"/>
      <c r="HR11" s="43"/>
      <c r="HS11" s="43"/>
      <c r="HT11" s="56" t="s">
        <v>19</v>
      </c>
      <c r="HU11" s="57"/>
      <c r="HV11" s="58" t="s">
        <v>20</v>
      </c>
      <c r="HW11" s="59" t="s">
        <v>21</v>
      </c>
      <c r="HX11" s="60" t="s">
        <v>18</v>
      </c>
      <c r="HY11" s="61" t="s">
        <v>22</v>
      </c>
      <c r="HZ11" s="58" t="s">
        <v>23</v>
      </c>
      <c r="IA11" s="59" t="s">
        <v>24</v>
      </c>
      <c r="IB11" s="58" t="s">
        <v>23</v>
      </c>
      <c r="IC11" s="59" t="s">
        <v>25</v>
      </c>
      <c r="ID11" s="58" t="s">
        <v>23</v>
      </c>
      <c r="IE11" s="59" t="s">
        <v>26</v>
      </c>
      <c r="IF11" s="60" t="s">
        <v>23</v>
      </c>
      <c r="IG11" s="43"/>
      <c r="IH11" s="43"/>
      <c r="II11" s="43"/>
      <c r="IJ11" s="56" t="s">
        <v>19</v>
      </c>
      <c r="IK11" s="57"/>
      <c r="IL11" s="58" t="s">
        <v>20</v>
      </c>
      <c r="IM11" s="59" t="s">
        <v>21</v>
      </c>
      <c r="IN11" s="60" t="s">
        <v>18</v>
      </c>
      <c r="IO11" s="61" t="s">
        <v>22</v>
      </c>
      <c r="IP11" s="58" t="s">
        <v>23</v>
      </c>
      <c r="IQ11" s="59" t="s">
        <v>24</v>
      </c>
      <c r="IR11" s="58" t="s">
        <v>23</v>
      </c>
      <c r="IS11" s="59" t="s">
        <v>25</v>
      </c>
      <c r="IT11" s="58" t="s">
        <v>23</v>
      </c>
      <c r="IU11" s="59" t="s">
        <v>26</v>
      </c>
      <c r="IV11" s="60" t="s">
        <v>23</v>
      </c>
      <c r="IW11" s="43"/>
      <c r="IX11" s="43"/>
      <c r="IY11" s="43"/>
      <c r="IZ11" s="56" t="s">
        <v>19</v>
      </c>
      <c r="JA11" s="57"/>
      <c r="JB11" s="58" t="s">
        <v>20</v>
      </c>
      <c r="JC11" s="59" t="s">
        <v>21</v>
      </c>
      <c r="JD11" s="60" t="s">
        <v>18</v>
      </c>
      <c r="JE11" s="61" t="s">
        <v>22</v>
      </c>
      <c r="JF11" s="58" t="s">
        <v>23</v>
      </c>
      <c r="JG11" s="59" t="s">
        <v>24</v>
      </c>
      <c r="JH11" s="58" t="s">
        <v>23</v>
      </c>
      <c r="JI11" s="59" t="s">
        <v>25</v>
      </c>
      <c r="JJ11" s="58" t="s">
        <v>23</v>
      </c>
      <c r="JK11" s="59" t="s">
        <v>26</v>
      </c>
      <c r="JL11" s="60" t="s">
        <v>23</v>
      </c>
      <c r="JM11" s="43"/>
      <c r="JN11" s="43"/>
      <c r="JO11" s="43"/>
      <c r="JP11" s="56" t="s">
        <v>19</v>
      </c>
      <c r="JQ11" s="57"/>
      <c r="JR11" s="58" t="s">
        <v>20</v>
      </c>
      <c r="JS11" s="59" t="s">
        <v>21</v>
      </c>
      <c r="JT11" s="60" t="s">
        <v>18</v>
      </c>
      <c r="JU11" s="61" t="s">
        <v>22</v>
      </c>
      <c r="JV11" s="58" t="s">
        <v>23</v>
      </c>
      <c r="JW11" s="59" t="s">
        <v>24</v>
      </c>
      <c r="JX11" s="58" t="s">
        <v>23</v>
      </c>
      <c r="JY11" s="59" t="s">
        <v>25</v>
      </c>
      <c r="JZ11" s="58" t="s">
        <v>23</v>
      </c>
      <c r="KA11" s="59" t="s">
        <v>26</v>
      </c>
      <c r="KB11" s="60" t="s">
        <v>23</v>
      </c>
      <c r="KF11" s="56" t="s">
        <v>19</v>
      </c>
      <c r="KG11" s="57"/>
      <c r="KH11" s="58" t="s">
        <v>20</v>
      </c>
      <c r="KI11" s="59" t="s">
        <v>21</v>
      </c>
      <c r="KJ11" s="60" t="s">
        <v>18</v>
      </c>
      <c r="KK11" s="61" t="s">
        <v>22</v>
      </c>
      <c r="KL11" s="58" t="s">
        <v>23</v>
      </c>
      <c r="KM11" s="59" t="s">
        <v>24</v>
      </c>
      <c r="KN11" s="58" t="s">
        <v>23</v>
      </c>
      <c r="KO11" s="59" t="s">
        <v>25</v>
      </c>
      <c r="KP11" s="58" t="s">
        <v>23</v>
      </c>
      <c r="KQ11" s="59" t="s">
        <v>26</v>
      </c>
      <c r="KR11" s="60" t="s">
        <v>23</v>
      </c>
      <c r="KV11" s="56" t="s">
        <v>19</v>
      </c>
      <c r="KW11" s="57"/>
      <c r="KX11" s="58" t="s">
        <v>20</v>
      </c>
      <c r="KY11" s="59" t="s">
        <v>21</v>
      </c>
      <c r="KZ11" s="60" t="s">
        <v>18</v>
      </c>
      <c r="LA11" s="61" t="s">
        <v>22</v>
      </c>
      <c r="LB11" s="58" t="s">
        <v>23</v>
      </c>
      <c r="LC11" s="59" t="s">
        <v>24</v>
      </c>
      <c r="LD11" s="58" t="s">
        <v>23</v>
      </c>
      <c r="LE11" s="59" t="s">
        <v>25</v>
      </c>
      <c r="LF11" s="58" t="s">
        <v>23</v>
      </c>
      <c r="LG11" s="59" t="s">
        <v>26</v>
      </c>
      <c r="LH11" s="60" t="s">
        <v>23</v>
      </c>
      <c r="LI11" s="43"/>
      <c r="LJ11" s="43"/>
      <c r="LK11" s="43"/>
      <c r="LL11" s="56" t="s">
        <v>19</v>
      </c>
      <c r="LM11" s="57"/>
      <c r="LN11" s="58" t="s">
        <v>20</v>
      </c>
      <c r="LO11" s="59" t="s">
        <v>21</v>
      </c>
      <c r="LP11" s="60" t="s">
        <v>18</v>
      </c>
      <c r="LQ11" s="61" t="s">
        <v>22</v>
      </c>
      <c r="LR11" s="58" t="s">
        <v>23</v>
      </c>
      <c r="LS11" s="59" t="s">
        <v>24</v>
      </c>
      <c r="LT11" s="58" t="s">
        <v>23</v>
      </c>
      <c r="LU11" s="59" t="s">
        <v>25</v>
      </c>
      <c r="LV11" s="58" t="s">
        <v>23</v>
      </c>
      <c r="LW11" s="59" t="s">
        <v>26</v>
      </c>
      <c r="LX11" s="60" t="s">
        <v>23</v>
      </c>
      <c r="MB11" s="56" t="s">
        <v>19</v>
      </c>
      <c r="MC11" s="57"/>
      <c r="MD11" s="58" t="s">
        <v>20</v>
      </c>
      <c r="ME11" s="59" t="s">
        <v>21</v>
      </c>
      <c r="MF11" s="60" t="s">
        <v>18</v>
      </c>
      <c r="MG11" s="61" t="s">
        <v>22</v>
      </c>
      <c r="MH11" s="58" t="s">
        <v>23</v>
      </c>
      <c r="MI11" s="59" t="s">
        <v>24</v>
      </c>
      <c r="MJ11" s="58" t="s">
        <v>23</v>
      </c>
      <c r="MK11" s="59" t="s">
        <v>25</v>
      </c>
      <c r="ML11" s="58" t="s">
        <v>23</v>
      </c>
      <c r="MM11" s="59" t="s">
        <v>26</v>
      </c>
      <c r="MN11" s="60" t="s">
        <v>23</v>
      </c>
      <c r="MR11" s="56" t="s">
        <v>19</v>
      </c>
      <c r="MS11" s="57"/>
      <c r="MT11" s="58" t="s">
        <v>20</v>
      </c>
      <c r="MU11" s="59" t="s">
        <v>21</v>
      </c>
      <c r="MV11" s="60" t="s">
        <v>18</v>
      </c>
      <c r="MW11" s="61" t="s">
        <v>22</v>
      </c>
      <c r="MX11" s="58" t="s">
        <v>23</v>
      </c>
      <c r="MY11" s="59" t="s">
        <v>24</v>
      </c>
      <c r="MZ11" s="58" t="s">
        <v>23</v>
      </c>
      <c r="NA11" s="59" t="s">
        <v>25</v>
      </c>
      <c r="NB11" s="58" t="s">
        <v>23</v>
      </c>
      <c r="NC11" s="59" t="s">
        <v>26</v>
      </c>
      <c r="ND11" s="60" t="s">
        <v>23</v>
      </c>
      <c r="NH11" s="56" t="s">
        <v>19</v>
      </c>
      <c r="NI11" s="57"/>
      <c r="NJ11" s="58" t="s">
        <v>20</v>
      </c>
      <c r="NK11" s="59" t="s">
        <v>21</v>
      </c>
      <c r="NL11" s="60" t="s">
        <v>18</v>
      </c>
      <c r="NM11" s="61" t="s">
        <v>22</v>
      </c>
      <c r="NN11" s="58" t="s">
        <v>23</v>
      </c>
      <c r="NO11" s="62" t="s">
        <v>24</v>
      </c>
      <c r="NP11" s="63" t="s">
        <v>23</v>
      </c>
      <c r="NQ11" s="62" t="s">
        <v>25</v>
      </c>
      <c r="NR11" s="63" t="s">
        <v>23</v>
      </c>
      <c r="NS11" s="59" t="s">
        <v>26</v>
      </c>
      <c r="NT11" s="60" t="s">
        <v>23</v>
      </c>
      <c r="NX11" s="56" t="s">
        <v>19</v>
      </c>
      <c r="NY11" s="57"/>
      <c r="NZ11" s="58" t="s">
        <v>20</v>
      </c>
      <c r="OA11" s="59" t="s">
        <v>21</v>
      </c>
      <c r="OB11" s="60" t="s">
        <v>18</v>
      </c>
      <c r="OC11" s="61" t="s">
        <v>22</v>
      </c>
      <c r="OD11" s="58" t="s">
        <v>23</v>
      </c>
      <c r="OE11" s="59" t="s">
        <v>24</v>
      </c>
      <c r="OF11" s="58" t="s">
        <v>23</v>
      </c>
      <c r="OG11" s="59" t="s">
        <v>25</v>
      </c>
      <c r="OH11" s="58" t="s">
        <v>23</v>
      </c>
      <c r="OI11" s="59" t="s">
        <v>26</v>
      </c>
      <c r="OJ11" s="60" t="s">
        <v>23</v>
      </c>
      <c r="OK11" s="43"/>
      <c r="OL11" s="43"/>
      <c r="OM11" s="43"/>
      <c r="ON11" s="56" t="s">
        <v>19</v>
      </c>
      <c r="OO11" s="57"/>
      <c r="OP11" s="58" t="s">
        <v>20</v>
      </c>
      <c r="OQ11" s="59" t="s">
        <v>21</v>
      </c>
      <c r="OR11" s="60" t="s">
        <v>18</v>
      </c>
      <c r="OS11" s="61" t="s">
        <v>22</v>
      </c>
      <c r="OT11" s="58" t="s">
        <v>23</v>
      </c>
      <c r="OU11" s="59" t="s">
        <v>24</v>
      </c>
      <c r="OV11" s="58" t="s">
        <v>23</v>
      </c>
      <c r="OW11" s="59" t="s">
        <v>25</v>
      </c>
      <c r="OX11" s="58" t="s">
        <v>23</v>
      </c>
      <c r="OY11" s="59" t="s">
        <v>26</v>
      </c>
      <c r="OZ11" s="60" t="s">
        <v>23</v>
      </c>
      <c r="PA11" s="43"/>
      <c r="PB11" s="43"/>
      <c r="PC11" s="43"/>
      <c r="PD11" s="56" t="s">
        <v>19</v>
      </c>
      <c r="PE11" s="57"/>
      <c r="PF11" s="58" t="s">
        <v>20</v>
      </c>
      <c r="PG11" s="59" t="s">
        <v>21</v>
      </c>
      <c r="PH11" s="60" t="s">
        <v>18</v>
      </c>
      <c r="PI11" s="61" t="s">
        <v>22</v>
      </c>
      <c r="PJ11" s="58" t="s">
        <v>23</v>
      </c>
      <c r="PK11" s="59" t="s">
        <v>24</v>
      </c>
      <c r="PL11" s="58" t="s">
        <v>23</v>
      </c>
      <c r="PM11" s="59" t="s">
        <v>25</v>
      </c>
      <c r="PN11" s="58" t="s">
        <v>23</v>
      </c>
      <c r="PO11" s="59" t="s">
        <v>26</v>
      </c>
      <c r="PP11" s="60" t="s">
        <v>23</v>
      </c>
      <c r="PQ11" s="55"/>
      <c r="PR11" s="55"/>
      <c r="PS11" s="55"/>
      <c r="PT11" s="56" t="s">
        <v>19</v>
      </c>
      <c r="PU11" s="57"/>
      <c r="PV11" s="58" t="s">
        <v>20</v>
      </c>
      <c r="PW11" s="59" t="s">
        <v>21</v>
      </c>
      <c r="PX11" s="60" t="s">
        <v>18</v>
      </c>
      <c r="PY11" s="61" t="s">
        <v>22</v>
      </c>
      <c r="PZ11" s="58" t="s">
        <v>23</v>
      </c>
      <c r="QA11" s="59" t="s">
        <v>24</v>
      </c>
      <c r="QB11" s="58" t="s">
        <v>23</v>
      </c>
      <c r="QC11" s="59" t="s">
        <v>25</v>
      </c>
      <c r="QD11" s="58" t="s">
        <v>23</v>
      </c>
      <c r="QE11" s="59" t="s">
        <v>26</v>
      </c>
      <c r="QF11" s="60" t="s">
        <v>23</v>
      </c>
      <c r="QJ11" s="56" t="s">
        <v>19</v>
      </c>
      <c r="QK11" s="57"/>
      <c r="QL11" s="58" t="s">
        <v>20</v>
      </c>
      <c r="QM11" s="59" t="s">
        <v>21</v>
      </c>
      <c r="QN11" s="60" t="s">
        <v>18</v>
      </c>
      <c r="QO11" s="61" t="s">
        <v>22</v>
      </c>
      <c r="QP11" s="58" t="s">
        <v>23</v>
      </c>
      <c r="QQ11" s="59" t="s">
        <v>24</v>
      </c>
      <c r="QR11" s="58" t="s">
        <v>23</v>
      </c>
      <c r="QS11" s="59" t="s">
        <v>25</v>
      </c>
      <c r="QT11" s="58" t="s">
        <v>23</v>
      </c>
      <c r="QU11" s="59" t="s">
        <v>26</v>
      </c>
      <c r="QV11" s="60" t="s">
        <v>23</v>
      </c>
      <c r="QW11" s="55"/>
      <c r="QX11" s="55"/>
      <c r="QY11" s="55"/>
      <c r="QZ11" s="56" t="s">
        <v>19</v>
      </c>
      <c r="RA11" s="57"/>
      <c r="RB11" s="58" t="s">
        <v>20</v>
      </c>
      <c r="RC11" s="59" t="s">
        <v>21</v>
      </c>
      <c r="RD11" s="60" t="s">
        <v>18</v>
      </c>
      <c r="RE11" s="61" t="s">
        <v>22</v>
      </c>
      <c r="RF11" s="58" t="s">
        <v>23</v>
      </c>
      <c r="RG11" s="59" t="s">
        <v>24</v>
      </c>
      <c r="RH11" s="58" t="s">
        <v>23</v>
      </c>
      <c r="RI11" s="59" t="s">
        <v>25</v>
      </c>
      <c r="RJ11" s="58" t="s">
        <v>23</v>
      </c>
      <c r="RK11" s="59" t="s">
        <v>26</v>
      </c>
      <c r="RL11" s="60" t="s">
        <v>23</v>
      </c>
      <c r="RM11" s="55"/>
      <c r="RN11" s="55"/>
      <c r="RO11" s="55"/>
      <c r="RP11" s="56" t="s">
        <v>19</v>
      </c>
      <c r="RQ11" s="57"/>
      <c r="RR11" s="58" t="s">
        <v>20</v>
      </c>
      <c r="RS11" s="59" t="s">
        <v>21</v>
      </c>
      <c r="RT11" s="60" t="s">
        <v>18</v>
      </c>
      <c r="RU11" s="61" t="s">
        <v>22</v>
      </c>
      <c r="RV11" s="58" t="s">
        <v>23</v>
      </c>
      <c r="RW11" s="59" t="s">
        <v>24</v>
      </c>
      <c r="RX11" s="58" t="s">
        <v>23</v>
      </c>
      <c r="RY11" s="59" t="s">
        <v>25</v>
      </c>
      <c r="RZ11" s="58" t="s">
        <v>23</v>
      </c>
      <c r="SA11" s="59" t="s">
        <v>26</v>
      </c>
      <c r="SB11" s="60" t="s">
        <v>23</v>
      </c>
      <c r="SC11" s="4"/>
      <c r="SD11" s="55"/>
      <c r="SE11" s="55"/>
      <c r="SF11" s="55"/>
      <c r="SG11" s="56" t="s">
        <v>19</v>
      </c>
      <c r="SH11" s="57"/>
      <c r="SI11" s="58" t="s">
        <v>20</v>
      </c>
      <c r="SJ11" s="59" t="s">
        <v>21</v>
      </c>
      <c r="SK11" s="60" t="s">
        <v>18</v>
      </c>
      <c r="SL11" s="61" t="s">
        <v>22</v>
      </c>
      <c r="SM11" s="58" t="s">
        <v>23</v>
      </c>
      <c r="SN11" s="59" t="s">
        <v>24</v>
      </c>
      <c r="SO11" s="58" t="s">
        <v>23</v>
      </c>
      <c r="SP11" s="59" t="s">
        <v>25</v>
      </c>
      <c r="SQ11" s="58" t="s">
        <v>23</v>
      </c>
      <c r="SR11" s="59" t="s">
        <v>26</v>
      </c>
      <c r="SS11" s="60" t="s">
        <v>23</v>
      </c>
      <c r="ST11" s="4"/>
    </row>
    <row r="12" spans="1:514" x14ac:dyDescent="0.35">
      <c r="C12" s="64"/>
      <c r="D12" s="56" t="s">
        <v>27</v>
      </c>
      <c r="E12" s="59" t="s">
        <v>28</v>
      </c>
      <c r="F12" s="58" t="s">
        <v>29</v>
      </c>
      <c r="G12" s="59" t="s">
        <v>30</v>
      </c>
      <c r="H12" s="60" t="s">
        <v>29</v>
      </c>
      <c r="I12" s="61" t="s">
        <v>31</v>
      </c>
      <c r="J12" s="58" t="s">
        <v>32</v>
      </c>
      <c r="K12" s="59" t="s">
        <v>31</v>
      </c>
      <c r="L12" s="58" t="s">
        <v>33</v>
      </c>
      <c r="M12" s="59" t="s">
        <v>31</v>
      </c>
      <c r="N12" s="58" t="s">
        <v>33</v>
      </c>
      <c r="O12" s="59" t="s">
        <v>31</v>
      </c>
      <c r="P12" s="60" t="s">
        <v>33</v>
      </c>
      <c r="S12" s="64"/>
      <c r="T12" s="56" t="s">
        <v>27</v>
      </c>
      <c r="U12" s="59" t="s">
        <v>28</v>
      </c>
      <c r="V12" s="58" t="s">
        <v>29</v>
      </c>
      <c r="W12" s="59" t="s">
        <v>30</v>
      </c>
      <c r="X12" s="60" t="s">
        <v>29</v>
      </c>
      <c r="Y12" s="61" t="s">
        <v>31</v>
      </c>
      <c r="Z12" s="58" t="s">
        <v>32</v>
      </c>
      <c r="AA12" s="59" t="s">
        <v>31</v>
      </c>
      <c r="AB12" s="58" t="s">
        <v>33</v>
      </c>
      <c r="AC12" s="59" t="s">
        <v>31</v>
      </c>
      <c r="AD12" s="58" t="s">
        <v>33</v>
      </c>
      <c r="AE12" s="59" t="s">
        <v>31</v>
      </c>
      <c r="AF12" s="60" t="s">
        <v>33</v>
      </c>
      <c r="AG12" s="65"/>
      <c r="AH12" s="64"/>
      <c r="AI12" s="64"/>
      <c r="AJ12" s="56" t="s">
        <v>27</v>
      </c>
      <c r="AK12" s="59" t="s">
        <v>28</v>
      </c>
      <c r="AL12" s="58" t="s">
        <v>29</v>
      </c>
      <c r="AM12" s="59" t="s">
        <v>30</v>
      </c>
      <c r="AN12" s="60" t="s">
        <v>29</v>
      </c>
      <c r="AO12" s="61" t="s">
        <v>31</v>
      </c>
      <c r="AP12" s="58" t="s">
        <v>32</v>
      </c>
      <c r="AQ12" s="59" t="s">
        <v>31</v>
      </c>
      <c r="AR12" s="58" t="s">
        <v>33</v>
      </c>
      <c r="AS12" s="59" t="s">
        <v>31</v>
      </c>
      <c r="AT12" s="58" t="s">
        <v>33</v>
      </c>
      <c r="AU12" s="59" t="s">
        <v>31</v>
      </c>
      <c r="AV12" s="60" t="s">
        <v>33</v>
      </c>
      <c r="AY12" s="64"/>
      <c r="AZ12" s="56" t="s">
        <v>27</v>
      </c>
      <c r="BA12" s="59" t="s">
        <v>28</v>
      </c>
      <c r="BB12" s="58" t="s">
        <v>29</v>
      </c>
      <c r="BC12" s="59" t="s">
        <v>30</v>
      </c>
      <c r="BD12" s="60" t="s">
        <v>29</v>
      </c>
      <c r="BE12" s="61" t="s">
        <v>31</v>
      </c>
      <c r="BF12" s="58" t="s">
        <v>32</v>
      </c>
      <c r="BG12" s="59" t="s">
        <v>31</v>
      </c>
      <c r="BH12" s="58" t="s">
        <v>33</v>
      </c>
      <c r="BI12" s="59" t="s">
        <v>31</v>
      </c>
      <c r="BJ12" s="58" t="s">
        <v>33</v>
      </c>
      <c r="BK12" s="59" t="s">
        <v>31</v>
      </c>
      <c r="BL12" s="60" t="s">
        <v>33</v>
      </c>
      <c r="BM12" s="65"/>
      <c r="BN12" s="64"/>
      <c r="BO12" s="64"/>
      <c r="BP12" s="56" t="s">
        <v>27</v>
      </c>
      <c r="BQ12" s="59" t="s">
        <v>28</v>
      </c>
      <c r="BR12" s="58" t="s">
        <v>29</v>
      </c>
      <c r="BS12" s="59" t="s">
        <v>30</v>
      </c>
      <c r="BT12" s="60" t="s">
        <v>29</v>
      </c>
      <c r="BU12" s="61" t="s">
        <v>31</v>
      </c>
      <c r="BV12" s="58" t="s">
        <v>32</v>
      </c>
      <c r="BW12" s="59" t="s">
        <v>31</v>
      </c>
      <c r="BX12" s="58" t="s">
        <v>33</v>
      </c>
      <c r="BY12" s="59" t="s">
        <v>31</v>
      </c>
      <c r="BZ12" s="58" t="s">
        <v>33</v>
      </c>
      <c r="CA12" s="59" t="s">
        <v>31</v>
      </c>
      <c r="CB12" s="60" t="s">
        <v>33</v>
      </c>
      <c r="CC12" s="5"/>
      <c r="CD12" s="66"/>
      <c r="CE12" s="64"/>
      <c r="CF12" s="56" t="s">
        <v>27</v>
      </c>
      <c r="CG12" s="59" t="s">
        <v>28</v>
      </c>
      <c r="CH12" s="58" t="s">
        <v>29</v>
      </c>
      <c r="CI12" s="59" t="s">
        <v>30</v>
      </c>
      <c r="CJ12" s="60" t="s">
        <v>29</v>
      </c>
      <c r="CK12" s="61" t="s">
        <v>31</v>
      </c>
      <c r="CL12" s="58" t="s">
        <v>32</v>
      </c>
      <c r="CM12" s="59" t="s">
        <v>31</v>
      </c>
      <c r="CN12" s="58" t="s">
        <v>33</v>
      </c>
      <c r="CO12" s="59" t="s">
        <v>31</v>
      </c>
      <c r="CP12" s="58" t="s">
        <v>33</v>
      </c>
      <c r="CQ12" s="59" t="s">
        <v>31</v>
      </c>
      <c r="CR12" s="60" t="s">
        <v>33</v>
      </c>
      <c r="CS12" s="5"/>
      <c r="CT12" s="5"/>
      <c r="CU12" s="67"/>
      <c r="CV12" s="56" t="s">
        <v>27</v>
      </c>
      <c r="CW12" s="59" t="s">
        <v>28</v>
      </c>
      <c r="CX12" s="58" t="s">
        <v>29</v>
      </c>
      <c r="CY12" s="59" t="s">
        <v>30</v>
      </c>
      <c r="CZ12" s="60" t="s">
        <v>29</v>
      </c>
      <c r="DA12" s="61" t="s">
        <v>31</v>
      </c>
      <c r="DB12" s="58" t="s">
        <v>32</v>
      </c>
      <c r="DC12" s="59" t="s">
        <v>31</v>
      </c>
      <c r="DD12" s="58" t="s">
        <v>33</v>
      </c>
      <c r="DE12" s="59" t="s">
        <v>31</v>
      </c>
      <c r="DF12" s="58" t="s">
        <v>33</v>
      </c>
      <c r="DG12" s="59" t="s">
        <v>31</v>
      </c>
      <c r="DH12" s="60" t="s">
        <v>33</v>
      </c>
      <c r="DI12" s="68"/>
      <c r="DJ12" s="67"/>
      <c r="DK12" s="67"/>
      <c r="DL12" s="56" t="s">
        <v>27</v>
      </c>
      <c r="DM12" s="59" t="s">
        <v>28</v>
      </c>
      <c r="DN12" s="58" t="s">
        <v>29</v>
      </c>
      <c r="DO12" s="59" t="s">
        <v>30</v>
      </c>
      <c r="DP12" s="60" t="s">
        <v>29</v>
      </c>
      <c r="DQ12" s="61" t="s">
        <v>31</v>
      </c>
      <c r="DR12" s="58" t="s">
        <v>32</v>
      </c>
      <c r="DS12" s="59" t="s">
        <v>31</v>
      </c>
      <c r="DT12" s="58" t="s">
        <v>33</v>
      </c>
      <c r="DU12" s="59" t="s">
        <v>31</v>
      </c>
      <c r="DV12" s="58" t="s">
        <v>33</v>
      </c>
      <c r="DW12" s="59" t="s">
        <v>31</v>
      </c>
      <c r="DX12" s="60" t="s">
        <v>33</v>
      </c>
      <c r="DY12" s="5"/>
      <c r="DZ12" s="5"/>
      <c r="EA12" s="5"/>
      <c r="EB12" s="56" t="s">
        <v>27</v>
      </c>
      <c r="EC12" s="59" t="s">
        <v>28</v>
      </c>
      <c r="ED12" s="58" t="s">
        <v>29</v>
      </c>
      <c r="EE12" s="59" t="s">
        <v>30</v>
      </c>
      <c r="EF12" s="60" t="s">
        <v>29</v>
      </c>
      <c r="EG12" s="61" t="s">
        <v>31</v>
      </c>
      <c r="EH12" s="58" t="s">
        <v>32</v>
      </c>
      <c r="EI12" s="59" t="s">
        <v>31</v>
      </c>
      <c r="EJ12" s="58" t="s">
        <v>33</v>
      </c>
      <c r="EK12" s="59" t="s">
        <v>31</v>
      </c>
      <c r="EL12" s="58" t="s">
        <v>33</v>
      </c>
      <c r="EM12" s="59" t="s">
        <v>31</v>
      </c>
      <c r="EN12" s="60" t="s">
        <v>33</v>
      </c>
      <c r="EO12" s="65"/>
      <c r="EP12" s="64"/>
      <c r="EQ12" s="64"/>
      <c r="ER12" s="56" t="s">
        <v>27</v>
      </c>
      <c r="ES12" s="59" t="s">
        <v>28</v>
      </c>
      <c r="ET12" s="58" t="s">
        <v>29</v>
      </c>
      <c r="EU12" s="59" t="s">
        <v>30</v>
      </c>
      <c r="EV12" s="60" t="s">
        <v>29</v>
      </c>
      <c r="EW12" s="61" t="s">
        <v>31</v>
      </c>
      <c r="EX12" s="58" t="s">
        <v>32</v>
      </c>
      <c r="EY12" s="59" t="s">
        <v>31</v>
      </c>
      <c r="EZ12" s="58" t="s">
        <v>33</v>
      </c>
      <c r="FA12" s="59" t="s">
        <v>31</v>
      </c>
      <c r="FB12" s="58" t="s">
        <v>33</v>
      </c>
      <c r="FC12" s="59" t="s">
        <v>31</v>
      </c>
      <c r="FD12" s="60" t="s">
        <v>33</v>
      </c>
      <c r="FG12" s="67"/>
      <c r="FH12" s="56" t="s">
        <v>27</v>
      </c>
      <c r="FI12" s="59" t="s">
        <v>28</v>
      </c>
      <c r="FJ12" s="58" t="s">
        <v>29</v>
      </c>
      <c r="FK12" s="59" t="s">
        <v>30</v>
      </c>
      <c r="FL12" s="60" t="s">
        <v>29</v>
      </c>
      <c r="FM12" s="61" t="s">
        <v>31</v>
      </c>
      <c r="FN12" s="58" t="s">
        <v>32</v>
      </c>
      <c r="FO12" s="59" t="s">
        <v>31</v>
      </c>
      <c r="FP12" s="58" t="s">
        <v>33</v>
      </c>
      <c r="FQ12" s="59" t="s">
        <v>31</v>
      </c>
      <c r="FR12" s="58" t="s">
        <v>33</v>
      </c>
      <c r="FS12" s="59" t="s">
        <v>31</v>
      </c>
      <c r="FT12" s="60" t="s">
        <v>33</v>
      </c>
      <c r="FU12" s="69"/>
      <c r="FV12" s="70"/>
      <c r="FW12" s="67"/>
      <c r="FX12" s="56" t="s">
        <v>27</v>
      </c>
      <c r="FY12" s="59" t="s">
        <v>28</v>
      </c>
      <c r="FZ12" s="58" t="s">
        <v>29</v>
      </c>
      <c r="GA12" s="59" t="s">
        <v>30</v>
      </c>
      <c r="GB12" s="60" t="s">
        <v>29</v>
      </c>
      <c r="GC12" s="61" t="s">
        <v>31</v>
      </c>
      <c r="GD12" s="58" t="s">
        <v>32</v>
      </c>
      <c r="GE12" s="59" t="s">
        <v>31</v>
      </c>
      <c r="GF12" s="58" t="s">
        <v>33</v>
      </c>
      <c r="GG12" s="59" t="s">
        <v>31</v>
      </c>
      <c r="GH12" s="58" t="s">
        <v>33</v>
      </c>
      <c r="GI12" s="59" t="s">
        <v>31</v>
      </c>
      <c r="GJ12" s="60" t="s">
        <v>33</v>
      </c>
      <c r="GM12" s="67"/>
      <c r="GN12" s="56" t="s">
        <v>27</v>
      </c>
      <c r="GO12" s="59" t="s">
        <v>28</v>
      </c>
      <c r="GP12" s="58" t="s">
        <v>29</v>
      </c>
      <c r="GQ12" s="59" t="s">
        <v>30</v>
      </c>
      <c r="GR12" s="60" t="s">
        <v>29</v>
      </c>
      <c r="GS12" s="61" t="s">
        <v>31</v>
      </c>
      <c r="GT12" s="58" t="s">
        <v>32</v>
      </c>
      <c r="GU12" s="59" t="s">
        <v>31</v>
      </c>
      <c r="GV12" s="58" t="s">
        <v>33</v>
      </c>
      <c r="GW12" s="59" t="s">
        <v>31</v>
      </c>
      <c r="GX12" s="58" t="s">
        <v>33</v>
      </c>
      <c r="GY12" s="59" t="s">
        <v>31</v>
      </c>
      <c r="GZ12" s="60" t="s">
        <v>33</v>
      </c>
      <c r="HC12" s="67"/>
      <c r="HD12" s="56" t="s">
        <v>27</v>
      </c>
      <c r="HE12" s="59" t="s">
        <v>28</v>
      </c>
      <c r="HF12" s="58" t="s">
        <v>29</v>
      </c>
      <c r="HG12" s="59" t="s">
        <v>30</v>
      </c>
      <c r="HH12" s="60" t="s">
        <v>29</v>
      </c>
      <c r="HI12" s="61" t="s">
        <v>31</v>
      </c>
      <c r="HJ12" s="58" t="s">
        <v>32</v>
      </c>
      <c r="HK12" s="59" t="s">
        <v>31</v>
      </c>
      <c r="HL12" s="58" t="s">
        <v>33</v>
      </c>
      <c r="HM12" s="59" t="s">
        <v>31</v>
      </c>
      <c r="HN12" s="58" t="s">
        <v>33</v>
      </c>
      <c r="HO12" s="59" t="s">
        <v>31</v>
      </c>
      <c r="HP12" s="60" t="s">
        <v>33</v>
      </c>
      <c r="HS12" s="67"/>
      <c r="HT12" s="56" t="s">
        <v>27</v>
      </c>
      <c r="HU12" s="59" t="s">
        <v>28</v>
      </c>
      <c r="HV12" s="58" t="s">
        <v>29</v>
      </c>
      <c r="HW12" s="59" t="s">
        <v>30</v>
      </c>
      <c r="HX12" s="60" t="s">
        <v>29</v>
      </c>
      <c r="HY12" s="61" t="s">
        <v>31</v>
      </c>
      <c r="HZ12" s="58" t="s">
        <v>32</v>
      </c>
      <c r="IA12" s="59" t="s">
        <v>31</v>
      </c>
      <c r="IB12" s="58" t="s">
        <v>33</v>
      </c>
      <c r="IC12" s="59" t="s">
        <v>31</v>
      </c>
      <c r="ID12" s="58" t="s">
        <v>33</v>
      </c>
      <c r="IE12" s="59" t="s">
        <v>31</v>
      </c>
      <c r="IF12" s="60" t="s">
        <v>33</v>
      </c>
      <c r="II12" s="67"/>
      <c r="IJ12" s="56" t="s">
        <v>27</v>
      </c>
      <c r="IK12" s="59" t="s">
        <v>28</v>
      </c>
      <c r="IL12" s="58" t="s">
        <v>29</v>
      </c>
      <c r="IM12" s="59" t="s">
        <v>30</v>
      </c>
      <c r="IN12" s="60" t="s">
        <v>29</v>
      </c>
      <c r="IO12" s="61" t="s">
        <v>31</v>
      </c>
      <c r="IP12" s="58" t="s">
        <v>32</v>
      </c>
      <c r="IQ12" s="59" t="s">
        <v>31</v>
      </c>
      <c r="IR12" s="58" t="s">
        <v>33</v>
      </c>
      <c r="IS12" s="59" t="s">
        <v>31</v>
      </c>
      <c r="IT12" s="58" t="s">
        <v>33</v>
      </c>
      <c r="IU12" s="59" t="s">
        <v>31</v>
      </c>
      <c r="IV12" s="60" t="s">
        <v>33</v>
      </c>
      <c r="IY12" s="67"/>
      <c r="IZ12" s="56" t="s">
        <v>27</v>
      </c>
      <c r="JA12" s="59" t="s">
        <v>28</v>
      </c>
      <c r="JB12" s="58" t="s">
        <v>29</v>
      </c>
      <c r="JC12" s="59" t="s">
        <v>30</v>
      </c>
      <c r="JD12" s="60" t="s">
        <v>29</v>
      </c>
      <c r="JE12" s="61" t="s">
        <v>31</v>
      </c>
      <c r="JF12" s="58" t="s">
        <v>32</v>
      </c>
      <c r="JG12" s="59" t="s">
        <v>31</v>
      </c>
      <c r="JH12" s="58" t="s">
        <v>33</v>
      </c>
      <c r="JI12" s="59" t="s">
        <v>31</v>
      </c>
      <c r="JJ12" s="58" t="s">
        <v>33</v>
      </c>
      <c r="JK12" s="59" t="s">
        <v>31</v>
      </c>
      <c r="JL12" s="60" t="s">
        <v>33</v>
      </c>
      <c r="JM12" s="69"/>
      <c r="JN12" s="70"/>
      <c r="JO12" s="67"/>
      <c r="JP12" s="56" t="s">
        <v>27</v>
      </c>
      <c r="JQ12" s="59" t="s">
        <v>28</v>
      </c>
      <c r="JR12" s="58" t="s">
        <v>29</v>
      </c>
      <c r="JS12" s="59" t="s">
        <v>30</v>
      </c>
      <c r="JT12" s="60" t="s">
        <v>29</v>
      </c>
      <c r="JU12" s="61" t="s">
        <v>31</v>
      </c>
      <c r="JV12" s="58" t="s">
        <v>32</v>
      </c>
      <c r="JW12" s="59" t="s">
        <v>31</v>
      </c>
      <c r="JX12" s="58" t="s">
        <v>33</v>
      </c>
      <c r="JY12" s="59" t="s">
        <v>31</v>
      </c>
      <c r="JZ12" s="58" t="s">
        <v>33</v>
      </c>
      <c r="KA12" s="59" t="s">
        <v>31</v>
      </c>
      <c r="KB12" s="60" t="s">
        <v>33</v>
      </c>
      <c r="KC12" s="71"/>
      <c r="KF12" s="56" t="s">
        <v>27</v>
      </c>
      <c r="KG12" s="59" t="s">
        <v>28</v>
      </c>
      <c r="KH12" s="58" t="s">
        <v>29</v>
      </c>
      <c r="KI12" s="59" t="s">
        <v>30</v>
      </c>
      <c r="KJ12" s="60" t="s">
        <v>29</v>
      </c>
      <c r="KK12" s="61" t="s">
        <v>31</v>
      </c>
      <c r="KL12" s="58" t="s">
        <v>32</v>
      </c>
      <c r="KM12" s="59" t="s">
        <v>31</v>
      </c>
      <c r="KN12" s="58" t="s">
        <v>33</v>
      </c>
      <c r="KO12" s="59" t="s">
        <v>31</v>
      </c>
      <c r="KP12" s="58" t="s">
        <v>33</v>
      </c>
      <c r="KQ12" s="59" t="s">
        <v>31</v>
      </c>
      <c r="KR12" s="60" t="s">
        <v>33</v>
      </c>
      <c r="KV12" s="56" t="s">
        <v>27</v>
      </c>
      <c r="KW12" s="59" t="s">
        <v>28</v>
      </c>
      <c r="KX12" s="58" t="s">
        <v>29</v>
      </c>
      <c r="KY12" s="59" t="s">
        <v>30</v>
      </c>
      <c r="KZ12" s="60" t="s">
        <v>29</v>
      </c>
      <c r="LA12" s="61" t="s">
        <v>31</v>
      </c>
      <c r="LB12" s="58" t="s">
        <v>32</v>
      </c>
      <c r="LC12" s="59" t="s">
        <v>31</v>
      </c>
      <c r="LD12" s="58" t="s">
        <v>33</v>
      </c>
      <c r="LE12" s="59" t="s">
        <v>31</v>
      </c>
      <c r="LF12" s="58" t="s">
        <v>33</v>
      </c>
      <c r="LG12" s="59" t="s">
        <v>31</v>
      </c>
      <c r="LH12" s="60" t="s">
        <v>33</v>
      </c>
      <c r="LI12" s="5"/>
      <c r="LJ12" s="5"/>
      <c r="LK12" s="67"/>
      <c r="LL12" s="56" t="s">
        <v>27</v>
      </c>
      <c r="LM12" s="59" t="s">
        <v>28</v>
      </c>
      <c r="LN12" s="58" t="s">
        <v>29</v>
      </c>
      <c r="LO12" s="59" t="s">
        <v>30</v>
      </c>
      <c r="LP12" s="60" t="s">
        <v>29</v>
      </c>
      <c r="LQ12" s="61" t="s">
        <v>31</v>
      </c>
      <c r="LR12" s="58" t="s">
        <v>32</v>
      </c>
      <c r="LS12" s="59" t="s">
        <v>31</v>
      </c>
      <c r="LT12" s="58" t="s">
        <v>33</v>
      </c>
      <c r="LU12" s="59" t="s">
        <v>31</v>
      </c>
      <c r="LV12" s="58" t="s">
        <v>33</v>
      </c>
      <c r="LW12" s="59" t="s">
        <v>31</v>
      </c>
      <c r="LX12" s="60" t="s">
        <v>33</v>
      </c>
      <c r="MA12" s="67"/>
      <c r="MB12" s="56" t="s">
        <v>27</v>
      </c>
      <c r="MC12" s="59" t="s">
        <v>28</v>
      </c>
      <c r="MD12" s="58" t="s">
        <v>29</v>
      </c>
      <c r="ME12" s="59" t="s">
        <v>30</v>
      </c>
      <c r="MF12" s="60" t="s">
        <v>29</v>
      </c>
      <c r="MG12" s="61" t="s">
        <v>31</v>
      </c>
      <c r="MH12" s="58" t="s">
        <v>32</v>
      </c>
      <c r="MI12" s="59" t="s">
        <v>31</v>
      </c>
      <c r="MJ12" s="58" t="s">
        <v>33</v>
      </c>
      <c r="MK12" s="59" t="s">
        <v>31</v>
      </c>
      <c r="ML12" s="58" t="s">
        <v>33</v>
      </c>
      <c r="MM12" s="59" t="s">
        <v>31</v>
      </c>
      <c r="MN12" s="60" t="s">
        <v>33</v>
      </c>
      <c r="MQ12" s="67"/>
      <c r="MR12" s="56" t="s">
        <v>27</v>
      </c>
      <c r="MS12" s="59" t="s">
        <v>28</v>
      </c>
      <c r="MT12" s="58" t="s">
        <v>29</v>
      </c>
      <c r="MU12" s="59" t="s">
        <v>30</v>
      </c>
      <c r="MV12" s="60" t="s">
        <v>29</v>
      </c>
      <c r="MW12" s="61" t="s">
        <v>31</v>
      </c>
      <c r="MX12" s="58" t="s">
        <v>32</v>
      </c>
      <c r="MY12" s="59" t="s">
        <v>31</v>
      </c>
      <c r="MZ12" s="58" t="s">
        <v>33</v>
      </c>
      <c r="NA12" s="59" t="s">
        <v>31</v>
      </c>
      <c r="NB12" s="58" t="s">
        <v>33</v>
      </c>
      <c r="NC12" s="59" t="s">
        <v>31</v>
      </c>
      <c r="ND12" s="60" t="s">
        <v>33</v>
      </c>
      <c r="NG12" s="67"/>
      <c r="NH12" s="56" t="s">
        <v>27</v>
      </c>
      <c r="NI12" s="59" t="s">
        <v>28</v>
      </c>
      <c r="NJ12" s="58" t="s">
        <v>29</v>
      </c>
      <c r="NK12" s="59" t="s">
        <v>30</v>
      </c>
      <c r="NL12" s="60" t="s">
        <v>29</v>
      </c>
      <c r="NM12" s="61" t="s">
        <v>31</v>
      </c>
      <c r="NN12" s="58" t="s">
        <v>32</v>
      </c>
      <c r="NO12" s="62" t="s">
        <v>31</v>
      </c>
      <c r="NP12" s="63" t="s">
        <v>33</v>
      </c>
      <c r="NQ12" s="62" t="s">
        <v>31</v>
      </c>
      <c r="NR12" s="63" t="s">
        <v>33</v>
      </c>
      <c r="NS12" s="59" t="s">
        <v>31</v>
      </c>
      <c r="NT12" s="60" t="s">
        <v>33</v>
      </c>
      <c r="NW12" s="67"/>
      <c r="NX12" s="56" t="s">
        <v>27</v>
      </c>
      <c r="NY12" s="59" t="s">
        <v>28</v>
      </c>
      <c r="NZ12" s="58" t="s">
        <v>29</v>
      </c>
      <c r="OA12" s="59" t="s">
        <v>30</v>
      </c>
      <c r="OB12" s="60" t="s">
        <v>29</v>
      </c>
      <c r="OC12" s="61" t="s">
        <v>31</v>
      </c>
      <c r="OD12" s="58" t="s">
        <v>32</v>
      </c>
      <c r="OE12" s="59" t="s">
        <v>31</v>
      </c>
      <c r="OF12" s="58" t="s">
        <v>33</v>
      </c>
      <c r="OG12" s="59" t="s">
        <v>31</v>
      </c>
      <c r="OH12" s="58" t="s">
        <v>33</v>
      </c>
      <c r="OI12" s="59" t="s">
        <v>31</v>
      </c>
      <c r="OJ12" s="60" t="s">
        <v>33</v>
      </c>
      <c r="OK12" s="71"/>
      <c r="OL12" s="71"/>
      <c r="ON12" s="56" t="s">
        <v>27</v>
      </c>
      <c r="OO12" s="59" t="s">
        <v>28</v>
      </c>
      <c r="OP12" s="58" t="s">
        <v>29</v>
      </c>
      <c r="OQ12" s="59" t="s">
        <v>30</v>
      </c>
      <c r="OR12" s="60" t="s">
        <v>29</v>
      </c>
      <c r="OS12" s="61" t="s">
        <v>31</v>
      </c>
      <c r="OT12" s="58" t="s">
        <v>32</v>
      </c>
      <c r="OU12" s="59" t="s">
        <v>31</v>
      </c>
      <c r="OV12" s="58" t="s">
        <v>33</v>
      </c>
      <c r="OW12" s="59" t="s">
        <v>31</v>
      </c>
      <c r="OX12" s="58" t="s">
        <v>33</v>
      </c>
      <c r="OY12" s="59" t="s">
        <v>31</v>
      </c>
      <c r="OZ12" s="60" t="s">
        <v>33</v>
      </c>
      <c r="PC12" s="67"/>
      <c r="PD12" s="56" t="s">
        <v>27</v>
      </c>
      <c r="PE12" s="59" t="s">
        <v>28</v>
      </c>
      <c r="PF12" s="58" t="s">
        <v>29</v>
      </c>
      <c r="PG12" s="59" t="s">
        <v>30</v>
      </c>
      <c r="PH12" s="60" t="s">
        <v>29</v>
      </c>
      <c r="PI12" s="61" t="s">
        <v>31</v>
      </c>
      <c r="PJ12" s="58" t="s">
        <v>32</v>
      </c>
      <c r="PK12" s="59" t="s">
        <v>31</v>
      </c>
      <c r="PL12" s="58" t="s">
        <v>33</v>
      </c>
      <c r="PM12" s="59" t="s">
        <v>31</v>
      </c>
      <c r="PN12" s="58" t="s">
        <v>33</v>
      </c>
      <c r="PO12" s="59" t="s">
        <v>31</v>
      </c>
      <c r="PP12" s="60" t="s">
        <v>33</v>
      </c>
      <c r="PQ12" s="72"/>
      <c r="PR12" s="72"/>
      <c r="PS12" s="73"/>
      <c r="PT12" s="56" t="s">
        <v>27</v>
      </c>
      <c r="PU12" s="59" t="s">
        <v>28</v>
      </c>
      <c r="PV12" s="58" t="s">
        <v>29</v>
      </c>
      <c r="PW12" s="59" t="s">
        <v>30</v>
      </c>
      <c r="PX12" s="60" t="s">
        <v>29</v>
      </c>
      <c r="PY12" s="61" t="s">
        <v>31</v>
      </c>
      <c r="PZ12" s="58" t="s">
        <v>32</v>
      </c>
      <c r="QA12" s="59" t="s">
        <v>31</v>
      </c>
      <c r="QB12" s="58" t="s">
        <v>33</v>
      </c>
      <c r="QC12" s="59" t="s">
        <v>31</v>
      </c>
      <c r="QD12" s="58" t="s">
        <v>33</v>
      </c>
      <c r="QE12" s="59" t="s">
        <v>31</v>
      </c>
      <c r="QF12" s="60" t="s">
        <v>33</v>
      </c>
      <c r="QJ12" s="56" t="s">
        <v>27</v>
      </c>
      <c r="QK12" s="59" t="s">
        <v>28</v>
      </c>
      <c r="QL12" s="58" t="s">
        <v>29</v>
      </c>
      <c r="QM12" s="59" t="s">
        <v>30</v>
      </c>
      <c r="QN12" s="60" t="s">
        <v>29</v>
      </c>
      <c r="QO12" s="61" t="s">
        <v>31</v>
      </c>
      <c r="QP12" s="58" t="s">
        <v>32</v>
      </c>
      <c r="QQ12" s="59" t="s">
        <v>31</v>
      </c>
      <c r="QR12" s="58" t="s">
        <v>33</v>
      </c>
      <c r="QS12" s="59" t="s">
        <v>31</v>
      </c>
      <c r="QT12" s="58" t="s">
        <v>33</v>
      </c>
      <c r="QU12" s="59" t="s">
        <v>31</v>
      </c>
      <c r="QV12" s="60" t="s">
        <v>33</v>
      </c>
      <c r="QW12" s="72"/>
      <c r="QX12" s="72"/>
      <c r="QY12" s="73"/>
      <c r="QZ12" s="56" t="s">
        <v>27</v>
      </c>
      <c r="RA12" s="59" t="s">
        <v>28</v>
      </c>
      <c r="RB12" s="58" t="s">
        <v>29</v>
      </c>
      <c r="RC12" s="59" t="s">
        <v>30</v>
      </c>
      <c r="RD12" s="60" t="s">
        <v>29</v>
      </c>
      <c r="RE12" s="61" t="s">
        <v>31</v>
      </c>
      <c r="RF12" s="58" t="s">
        <v>32</v>
      </c>
      <c r="RG12" s="59" t="s">
        <v>31</v>
      </c>
      <c r="RH12" s="58" t="s">
        <v>33</v>
      </c>
      <c r="RI12" s="59" t="s">
        <v>31</v>
      </c>
      <c r="RJ12" s="58" t="s">
        <v>33</v>
      </c>
      <c r="RK12" s="59" t="s">
        <v>31</v>
      </c>
      <c r="RL12" s="60" t="s">
        <v>33</v>
      </c>
      <c r="RM12" s="72"/>
      <c r="RN12" s="72"/>
      <c r="RO12" s="73"/>
      <c r="RP12" s="56" t="s">
        <v>27</v>
      </c>
      <c r="RQ12" s="59" t="s">
        <v>28</v>
      </c>
      <c r="RR12" s="58" t="s">
        <v>29</v>
      </c>
      <c r="RS12" s="59" t="s">
        <v>30</v>
      </c>
      <c r="RT12" s="60" t="s">
        <v>29</v>
      </c>
      <c r="RU12" s="61" t="s">
        <v>31</v>
      </c>
      <c r="RV12" s="58" t="s">
        <v>32</v>
      </c>
      <c r="RW12" s="59" t="s">
        <v>31</v>
      </c>
      <c r="RX12" s="58" t="s">
        <v>33</v>
      </c>
      <c r="RY12" s="59" t="s">
        <v>31</v>
      </c>
      <c r="RZ12" s="58" t="s">
        <v>33</v>
      </c>
      <c r="SA12" s="59" t="s">
        <v>31</v>
      </c>
      <c r="SB12" s="60" t="s">
        <v>33</v>
      </c>
      <c r="SC12" s="4"/>
      <c r="SD12" s="72"/>
      <c r="SE12" s="72"/>
      <c r="SF12" s="73"/>
      <c r="SG12" s="56" t="s">
        <v>27</v>
      </c>
      <c r="SH12" s="59" t="s">
        <v>28</v>
      </c>
      <c r="SI12" s="58" t="s">
        <v>29</v>
      </c>
      <c r="SJ12" s="59" t="s">
        <v>30</v>
      </c>
      <c r="SK12" s="60" t="s">
        <v>29</v>
      </c>
      <c r="SL12" s="61" t="s">
        <v>31</v>
      </c>
      <c r="SM12" s="58" t="s">
        <v>32</v>
      </c>
      <c r="SN12" s="59" t="s">
        <v>31</v>
      </c>
      <c r="SO12" s="58" t="s">
        <v>33</v>
      </c>
      <c r="SP12" s="59" t="s">
        <v>31</v>
      </c>
      <c r="SQ12" s="58" t="s">
        <v>33</v>
      </c>
      <c r="SR12" s="59" t="s">
        <v>31</v>
      </c>
      <c r="SS12" s="60" t="s">
        <v>33</v>
      </c>
      <c r="ST12" s="4"/>
    </row>
    <row r="13" spans="1:514" x14ac:dyDescent="0.35">
      <c r="A13" s="74" t="s">
        <v>34</v>
      </c>
      <c r="C13" s="66"/>
      <c r="D13" s="75" t="s">
        <v>35</v>
      </c>
      <c r="E13" s="76" t="s">
        <v>36</v>
      </c>
      <c r="F13" s="77" t="s">
        <v>37</v>
      </c>
      <c r="G13" s="76" t="s">
        <v>36</v>
      </c>
      <c r="H13" s="78" t="s">
        <v>37</v>
      </c>
      <c r="I13" s="79" t="s">
        <v>36</v>
      </c>
      <c r="J13" s="77" t="s">
        <v>24</v>
      </c>
      <c r="K13" s="76" t="s">
        <v>36</v>
      </c>
      <c r="L13" s="77" t="s">
        <v>24</v>
      </c>
      <c r="M13" s="76" t="s">
        <v>36</v>
      </c>
      <c r="N13" s="77" t="s">
        <v>25</v>
      </c>
      <c r="O13" s="76" t="s">
        <v>36</v>
      </c>
      <c r="P13" s="78" t="s">
        <v>26</v>
      </c>
      <c r="Q13" s="74" t="s">
        <v>34</v>
      </c>
      <c r="S13" s="66"/>
      <c r="T13" s="75" t="s">
        <v>35</v>
      </c>
      <c r="U13" s="76" t="s">
        <v>36</v>
      </c>
      <c r="V13" s="77" t="s">
        <v>37</v>
      </c>
      <c r="W13" s="76" t="s">
        <v>36</v>
      </c>
      <c r="X13" s="78" t="s">
        <v>37</v>
      </c>
      <c r="Y13" s="79" t="s">
        <v>36</v>
      </c>
      <c r="Z13" s="77" t="s">
        <v>24</v>
      </c>
      <c r="AA13" s="76" t="s">
        <v>36</v>
      </c>
      <c r="AB13" s="77" t="s">
        <v>24</v>
      </c>
      <c r="AC13" s="76" t="s">
        <v>36</v>
      </c>
      <c r="AD13" s="77" t="s">
        <v>25</v>
      </c>
      <c r="AE13" s="76" t="s">
        <v>36</v>
      </c>
      <c r="AF13" s="78" t="s">
        <v>26</v>
      </c>
      <c r="AG13" s="74" t="s">
        <v>34</v>
      </c>
      <c r="AH13" s="66"/>
      <c r="AI13" s="66"/>
      <c r="AJ13" s="75" t="s">
        <v>35</v>
      </c>
      <c r="AK13" s="76" t="s">
        <v>36</v>
      </c>
      <c r="AL13" s="77" t="s">
        <v>37</v>
      </c>
      <c r="AM13" s="76" t="s">
        <v>36</v>
      </c>
      <c r="AN13" s="78" t="s">
        <v>37</v>
      </c>
      <c r="AO13" s="79" t="s">
        <v>36</v>
      </c>
      <c r="AP13" s="77" t="s">
        <v>24</v>
      </c>
      <c r="AQ13" s="76" t="s">
        <v>36</v>
      </c>
      <c r="AR13" s="77" t="s">
        <v>24</v>
      </c>
      <c r="AS13" s="76" t="s">
        <v>36</v>
      </c>
      <c r="AT13" s="77" t="s">
        <v>25</v>
      </c>
      <c r="AU13" s="76" t="s">
        <v>36</v>
      </c>
      <c r="AV13" s="78" t="s">
        <v>26</v>
      </c>
      <c r="AW13" s="74" t="s">
        <v>34</v>
      </c>
      <c r="AY13" s="66"/>
      <c r="AZ13" s="75" t="s">
        <v>35</v>
      </c>
      <c r="BA13" s="76" t="s">
        <v>36</v>
      </c>
      <c r="BB13" s="77" t="s">
        <v>37</v>
      </c>
      <c r="BC13" s="76" t="s">
        <v>36</v>
      </c>
      <c r="BD13" s="78" t="s">
        <v>37</v>
      </c>
      <c r="BE13" s="79" t="s">
        <v>36</v>
      </c>
      <c r="BF13" s="77" t="s">
        <v>24</v>
      </c>
      <c r="BG13" s="76" t="s">
        <v>36</v>
      </c>
      <c r="BH13" s="77" t="s">
        <v>24</v>
      </c>
      <c r="BI13" s="76" t="s">
        <v>36</v>
      </c>
      <c r="BJ13" s="77" t="s">
        <v>25</v>
      </c>
      <c r="BK13" s="76" t="s">
        <v>36</v>
      </c>
      <c r="BL13" s="78" t="s">
        <v>26</v>
      </c>
      <c r="BM13" s="74" t="s">
        <v>34</v>
      </c>
      <c r="BN13" s="66"/>
      <c r="BO13" s="66"/>
      <c r="BP13" s="75" t="s">
        <v>35</v>
      </c>
      <c r="BQ13" s="76" t="s">
        <v>36</v>
      </c>
      <c r="BR13" s="77" t="s">
        <v>37</v>
      </c>
      <c r="BS13" s="76" t="s">
        <v>36</v>
      </c>
      <c r="BT13" s="78" t="s">
        <v>37</v>
      </c>
      <c r="BU13" s="79" t="s">
        <v>36</v>
      </c>
      <c r="BV13" s="77" t="s">
        <v>24</v>
      </c>
      <c r="BW13" s="76" t="s">
        <v>36</v>
      </c>
      <c r="BX13" s="77" t="s">
        <v>24</v>
      </c>
      <c r="BY13" s="76" t="s">
        <v>36</v>
      </c>
      <c r="BZ13" s="77" t="s">
        <v>25</v>
      </c>
      <c r="CA13" s="76" t="s">
        <v>36</v>
      </c>
      <c r="CB13" s="78" t="s">
        <v>26</v>
      </c>
      <c r="CC13" s="80" t="s">
        <v>34</v>
      </c>
      <c r="CD13" s="80"/>
      <c r="CE13" s="66"/>
      <c r="CF13" s="75" t="s">
        <v>35</v>
      </c>
      <c r="CG13" s="76" t="s">
        <v>36</v>
      </c>
      <c r="CH13" s="77" t="s">
        <v>37</v>
      </c>
      <c r="CI13" s="76" t="s">
        <v>36</v>
      </c>
      <c r="CJ13" s="78" t="s">
        <v>37</v>
      </c>
      <c r="CK13" s="79" t="s">
        <v>36</v>
      </c>
      <c r="CL13" s="77" t="s">
        <v>24</v>
      </c>
      <c r="CM13" s="76" t="s">
        <v>36</v>
      </c>
      <c r="CN13" s="77" t="s">
        <v>24</v>
      </c>
      <c r="CO13" s="76" t="s">
        <v>36</v>
      </c>
      <c r="CP13" s="77" t="s">
        <v>25</v>
      </c>
      <c r="CQ13" s="76" t="s">
        <v>36</v>
      </c>
      <c r="CR13" s="78" t="s">
        <v>26</v>
      </c>
      <c r="CS13" s="74" t="s">
        <v>34</v>
      </c>
      <c r="CT13" s="66"/>
      <c r="CU13" s="68"/>
      <c r="CV13" s="75" t="s">
        <v>35</v>
      </c>
      <c r="CW13" s="76" t="s">
        <v>36</v>
      </c>
      <c r="CX13" s="77" t="s">
        <v>37</v>
      </c>
      <c r="CY13" s="76" t="s">
        <v>36</v>
      </c>
      <c r="CZ13" s="78" t="s">
        <v>37</v>
      </c>
      <c r="DA13" s="79" t="s">
        <v>36</v>
      </c>
      <c r="DB13" s="77" t="s">
        <v>24</v>
      </c>
      <c r="DC13" s="76" t="s">
        <v>36</v>
      </c>
      <c r="DD13" s="77" t="s">
        <v>24</v>
      </c>
      <c r="DE13" s="76" t="s">
        <v>36</v>
      </c>
      <c r="DF13" s="77" t="s">
        <v>25</v>
      </c>
      <c r="DG13" s="76" t="s">
        <v>36</v>
      </c>
      <c r="DH13" s="78" t="s">
        <v>26</v>
      </c>
      <c r="DI13" s="81" t="s">
        <v>34</v>
      </c>
      <c r="DJ13" s="68"/>
      <c r="DK13" s="68"/>
      <c r="DL13" s="75" t="s">
        <v>35</v>
      </c>
      <c r="DM13" s="76" t="s">
        <v>36</v>
      </c>
      <c r="DN13" s="77" t="s">
        <v>37</v>
      </c>
      <c r="DO13" s="76" t="s">
        <v>36</v>
      </c>
      <c r="DP13" s="78" t="s">
        <v>37</v>
      </c>
      <c r="DQ13" s="79" t="s">
        <v>36</v>
      </c>
      <c r="DR13" s="77" t="s">
        <v>24</v>
      </c>
      <c r="DS13" s="76" t="s">
        <v>36</v>
      </c>
      <c r="DT13" s="77" t="s">
        <v>24</v>
      </c>
      <c r="DU13" s="76" t="s">
        <v>36</v>
      </c>
      <c r="DV13" s="77" t="s">
        <v>25</v>
      </c>
      <c r="DW13" s="76" t="s">
        <v>36</v>
      </c>
      <c r="DX13" s="78" t="s">
        <v>26</v>
      </c>
      <c r="DY13" s="82" t="s">
        <v>34</v>
      </c>
      <c r="DZ13" s="66"/>
      <c r="EA13" s="66"/>
      <c r="EB13" s="75" t="s">
        <v>35</v>
      </c>
      <c r="EC13" s="76" t="s">
        <v>36</v>
      </c>
      <c r="ED13" s="77" t="s">
        <v>37</v>
      </c>
      <c r="EE13" s="76" t="s">
        <v>36</v>
      </c>
      <c r="EF13" s="78" t="s">
        <v>37</v>
      </c>
      <c r="EG13" s="79" t="s">
        <v>36</v>
      </c>
      <c r="EH13" s="77" t="s">
        <v>24</v>
      </c>
      <c r="EI13" s="76" t="s">
        <v>36</v>
      </c>
      <c r="EJ13" s="77" t="s">
        <v>24</v>
      </c>
      <c r="EK13" s="76" t="s">
        <v>36</v>
      </c>
      <c r="EL13" s="77" t="s">
        <v>25</v>
      </c>
      <c r="EM13" s="76" t="s">
        <v>36</v>
      </c>
      <c r="EN13" s="78" t="s">
        <v>26</v>
      </c>
      <c r="EO13" s="74" t="s">
        <v>34</v>
      </c>
      <c r="EP13" s="66"/>
      <c r="EQ13" s="66"/>
      <c r="ER13" s="75" t="s">
        <v>35</v>
      </c>
      <c r="ES13" s="76" t="s">
        <v>36</v>
      </c>
      <c r="ET13" s="77" t="s">
        <v>37</v>
      </c>
      <c r="EU13" s="76" t="s">
        <v>36</v>
      </c>
      <c r="EV13" s="78" t="s">
        <v>37</v>
      </c>
      <c r="EW13" s="79" t="s">
        <v>36</v>
      </c>
      <c r="EX13" s="77" t="s">
        <v>24</v>
      </c>
      <c r="EY13" s="76" t="s">
        <v>36</v>
      </c>
      <c r="EZ13" s="77" t="s">
        <v>24</v>
      </c>
      <c r="FA13" s="76" t="s">
        <v>36</v>
      </c>
      <c r="FB13" s="77" t="s">
        <v>25</v>
      </c>
      <c r="FC13" s="76" t="s">
        <v>36</v>
      </c>
      <c r="FD13" s="78" t="s">
        <v>26</v>
      </c>
      <c r="FE13" s="80" t="s">
        <v>34</v>
      </c>
      <c r="FF13" s="80"/>
      <c r="FG13" s="68"/>
      <c r="FH13" s="75" t="s">
        <v>35</v>
      </c>
      <c r="FI13" s="76" t="s">
        <v>36</v>
      </c>
      <c r="FJ13" s="77" t="s">
        <v>37</v>
      </c>
      <c r="FK13" s="76" t="s">
        <v>36</v>
      </c>
      <c r="FL13" s="78" t="s">
        <v>37</v>
      </c>
      <c r="FM13" s="79" t="s">
        <v>36</v>
      </c>
      <c r="FN13" s="77" t="s">
        <v>24</v>
      </c>
      <c r="FO13" s="76" t="s">
        <v>36</v>
      </c>
      <c r="FP13" s="77" t="s">
        <v>24</v>
      </c>
      <c r="FQ13" s="76" t="s">
        <v>36</v>
      </c>
      <c r="FR13" s="77" t="s">
        <v>25</v>
      </c>
      <c r="FS13" s="76" t="s">
        <v>36</v>
      </c>
      <c r="FT13" s="78" t="s">
        <v>26</v>
      </c>
      <c r="FU13" s="80" t="s">
        <v>34</v>
      </c>
      <c r="FV13" s="69"/>
      <c r="FW13" s="68"/>
      <c r="FX13" s="75" t="s">
        <v>35</v>
      </c>
      <c r="FY13" s="76" t="s">
        <v>36</v>
      </c>
      <c r="FZ13" s="77" t="s">
        <v>37</v>
      </c>
      <c r="GA13" s="76" t="s">
        <v>36</v>
      </c>
      <c r="GB13" s="78" t="s">
        <v>37</v>
      </c>
      <c r="GC13" s="79" t="s">
        <v>36</v>
      </c>
      <c r="GD13" s="77" t="s">
        <v>24</v>
      </c>
      <c r="GE13" s="76" t="s">
        <v>36</v>
      </c>
      <c r="GF13" s="77" t="s">
        <v>24</v>
      </c>
      <c r="GG13" s="76" t="s">
        <v>36</v>
      </c>
      <c r="GH13" s="77" t="s">
        <v>25</v>
      </c>
      <c r="GI13" s="76" t="s">
        <v>36</v>
      </c>
      <c r="GJ13" s="78" t="s">
        <v>26</v>
      </c>
      <c r="GK13" s="74" t="s">
        <v>34</v>
      </c>
      <c r="GL13" s="83"/>
      <c r="GM13" s="68"/>
      <c r="GN13" s="75" t="s">
        <v>35</v>
      </c>
      <c r="GO13" s="76" t="s">
        <v>36</v>
      </c>
      <c r="GP13" s="77" t="s">
        <v>37</v>
      </c>
      <c r="GQ13" s="76" t="s">
        <v>36</v>
      </c>
      <c r="GR13" s="78" t="s">
        <v>37</v>
      </c>
      <c r="GS13" s="79" t="s">
        <v>36</v>
      </c>
      <c r="GT13" s="77" t="s">
        <v>24</v>
      </c>
      <c r="GU13" s="76" t="s">
        <v>36</v>
      </c>
      <c r="GV13" s="77" t="s">
        <v>24</v>
      </c>
      <c r="GW13" s="76" t="s">
        <v>36</v>
      </c>
      <c r="GX13" s="77" t="s">
        <v>25</v>
      </c>
      <c r="GY13" s="76" t="s">
        <v>36</v>
      </c>
      <c r="GZ13" s="78" t="s">
        <v>26</v>
      </c>
      <c r="HA13" s="84" t="s">
        <v>34</v>
      </c>
      <c r="HB13" s="85"/>
      <c r="HC13" s="68"/>
      <c r="HD13" s="75" t="s">
        <v>35</v>
      </c>
      <c r="HE13" s="76" t="s">
        <v>36</v>
      </c>
      <c r="HF13" s="77" t="s">
        <v>37</v>
      </c>
      <c r="HG13" s="76" t="s">
        <v>36</v>
      </c>
      <c r="HH13" s="78" t="s">
        <v>37</v>
      </c>
      <c r="HI13" s="79" t="s">
        <v>36</v>
      </c>
      <c r="HJ13" s="77" t="s">
        <v>24</v>
      </c>
      <c r="HK13" s="76" t="s">
        <v>36</v>
      </c>
      <c r="HL13" s="77" t="s">
        <v>24</v>
      </c>
      <c r="HM13" s="76" t="s">
        <v>36</v>
      </c>
      <c r="HN13" s="77" t="s">
        <v>25</v>
      </c>
      <c r="HO13" s="76" t="s">
        <v>36</v>
      </c>
      <c r="HP13" s="78" t="s">
        <v>26</v>
      </c>
      <c r="HQ13" s="74" t="s">
        <v>34</v>
      </c>
      <c r="HR13" s="66"/>
      <c r="HS13" s="68"/>
      <c r="HT13" s="75" t="s">
        <v>35</v>
      </c>
      <c r="HU13" s="76" t="s">
        <v>36</v>
      </c>
      <c r="HV13" s="77" t="s">
        <v>37</v>
      </c>
      <c r="HW13" s="76" t="s">
        <v>36</v>
      </c>
      <c r="HX13" s="78" t="s">
        <v>37</v>
      </c>
      <c r="HY13" s="79" t="s">
        <v>36</v>
      </c>
      <c r="HZ13" s="77" t="s">
        <v>24</v>
      </c>
      <c r="IA13" s="76" t="s">
        <v>36</v>
      </c>
      <c r="IB13" s="77" t="s">
        <v>24</v>
      </c>
      <c r="IC13" s="76" t="s">
        <v>36</v>
      </c>
      <c r="ID13" s="77" t="s">
        <v>25</v>
      </c>
      <c r="IE13" s="76" t="s">
        <v>36</v>
      </c>
      <c r="IF13" s="78" t="s">
        <v>26</v>
      </c>
      <c r="IG13" s="74" t="s">
        <v>34</v>
      </c>
      <c r="II13" s="68"/>
      <c r="IJ13" s="75" t="s">
        <v>35</v>
      </c>
      <c r="IK13" s="76" t="s">
        <v>36</v>
      </c>
      <c r="IL13" s="77" t="s">
        <v>37</v>
      </c>
      <c r="IM13" s="76" t="s">
        <v>36</v>
      </c>
      <c r="IN13" s="78" t="s">
        <v>37</v>
      </c>
      <c r="IO13" s="79" t="s">
        <v>36</v>
      </c>
      <c r="IP13" s="77" t="s">
        <v>24</v>
      </c>
      <c r="IQ13" s="76" t="s">
        <v>36</v>
      </c>
      <c r="IR13" s="77" t="s">
        <v>24</v>
      </c>
      <c r="IS13" s="76" t="s">
        <v>36</v>
      </c>
      <c r="IT13" s="77" t="s">
        <v>25</v>
      </c>
      <c r="IU13" s="76" t="s">
        <v>36</v>
      </c>
      <c r="IV13" s="78" t="s">
        <v>26</v>
      </c>
      <c r="IW13" s="74" t="s">
        <v>34</v>
      </c>
      <c r="IX13" s="66"/>
      <c r="IY13" s="68"/>
      <c r="IZ13" s="75" t="s">
        <v>35</v>
      </c>
      <c r="JA13" s="76" t="s">
        <v>36</v>
      </c>
      <c r="JB13" s="77" t="s">
        <v>37</v>
      </c>
      <c r="JC13" s="76" t="s">
        <v>36</v>
      </c>
      <c r="JD13" s="78" t="s">
        <v>37</v>
      </c>
      <c r="JE13" s="79" t="s">
        <v>36</v>
      </c>
      <c r="JF13" s="77" t="s">
        <v>24</v>
      </c>
      <c r="JG13" s="76" t="s">
        <v>36</v>
      </c>
      <c r="JH13" s="77" t="s">
        <v>24</v>
      </c>
      <c r="JI13" s="76" t="s">
        <v>36</v>
      </c>
      <c r="JJ13" s="77" t="s">
        <v>25</v>
      </c>
      <c r="JK13" s="76" t="s">
        <v>36</v>
      </c>
      <c r="JL13" s="78" t="s">
        <v>26</v>
      </c>
      <c r="JM13" s="80" t="s">
        <v>34</v>
      </c>
      <c r="JN13" s="69"/>
      <c r="JO13" s="68"/>
      <c r="JP13" s="75" t="s">
        <v>35</v>
      </c>
      <c r="JQ13" s="76" t="s">
        <v>36</v>
      </c>
      <c r="JR13" s="77" t="s">
        <v>37</v>
      </c>
      <c r="JS13" s="76" t="s">
        <v>36</v>
      </c>
      <c r="JT13" s="78" t="s">
        <v>37</v>
      </c>
      <c r="JU13" s="79" t="s">
        <v>36</v>
      </c>
      <c r="JV13" s="77" t="s">
        <v>24</v>
      </c>
      <c r="JW13" s="76" t="s">
        <v>36</v>
      </c>
      <c r="JX13" s="77" t="s">
        <v>24</v>
      </c>
      <c r="JY13" s="76" t="s">
        <v>36</v>
      </c>
      <c r="JZ13" s="77" t="s">
        <v>25</v>
      </c>
      <c r="KA13" s="76" t="s">
        <v>36</v>
      </c>
      <c r="KB13" s="78" t="s">
        <v>26</v>
      </c>
      <c r="KC13" s="86" t="s">
        <v>34</v>
      </c>
      <c r="KD13" s="85"/>
      <c r="KE13" s="85"/>
      <c r="KF13" s="75" t="s">
        <v>35</v>
      </c>
      <c r="KG13" s="76" t="s">
        <v>36</v>
      </c>
      <c r="KH13" s="77" t="s">
        <v>37</v>
      </c>
      <c r="KI13" s="76" t="s">
        <v>36</v>
      </c>
      <c r="KJ13" s="78" t="s">
        <v>37</v>
      </c>
      <c r="KK13" s="79" t="s">
        <v>36</v>
      </c>
      <c r="KL13" s="77" t="s">
        <v>24</v>
      </c>
      <c r="KM13" s="76" t="s">
        <v>36</v>
      </c>
      <c r="KN13" s="77" t="s">
        <v>24</v>
      </c>
      <c r="KO13" s="76" t="s">
        <v>36</v>
      </c>
      <c r="KP13" s="77" t="s">
        <v>25</v>
      </c>
      <c r="KQ13" s="76" t="s">
        <v>36</v>
      </c>
      <c r="KR13" s="78" t="s">
        <v>26</v>
      </c>
      <c r="KS13" s="86" t="s">
        <v>34</v>
      </c>
      <c r="KU13" s="85"/>
      <c r="KV13" s="75" t="s">
        <v>35</v>
      </c>
      <c r="KW13" s="76" t="s">
        <v>36</v>
      </c>
      <c r="KX13" s="77" t="s">
        <v>37</v>
      </c>
      <c r="KY13" s="76" t="s">
        <v>36</v>
      </c>
      <c r="KZ13" s="78" t="s">
        <v>37</v>
      </c>
      <c r="LA13" s="79" t="s">
        <v>36</v>
      </c>
      <c r="LB13" s="77" t="s">
        <v>24</v>
      </c>
      <c r="LC13" s="76" t="s">
        <v>36</v>
      </c>
      <c r="LD13" s="77" t="s">
        <v>24</v>
      </c>
      <c r="LE13" s="76" t="s">
        <v>36</v>
      </c>
      <c r="LF13" s="77" t="s">
        <v>25</v>
      </c>
      <c r="LG13" s="76" t="s">
        <v>36</v>
      </c>
      <c r="LH13" s="78" t="s">
        <v>26</v>
      </c>
      <c r="LI13" s="74" t="s">
        <v>34</v>
      </c>
      <c r="LJ13" s="66"/>
      <c r="LK13" s="68"/>
      <c r="LL13" s="75" t="s">
        <v>35</v>
      </c>
      <c r="LM13" s="76" t="s">
        <v>36</v>
      </c>
      <c r="LN13" s="77" t="s">
        <v>37</v>
      </c>
      <c r="LO13" s="76" t="s">
        <v>36</v>
      </c>
      <c r="LP13" s="78" t="s">
        <v>37</v>
      </c>
      <c r="LQ13" s="79" t="s">
        <v>36</v>
      </c>
      <c r="LR13" s="77" t="s">
        <v>24</v>
      </c>
      <c r="LS13" s="76" t="s">
        <v>36</v>
      </c>
      <c r="LT13" s="77" t="s">
        <v>24</v>
      </c>
      <c r="LU13" s="76" t="s">
        <v>36</v>
      </c>
      <c r="LV13" s="77" t="s">
        <v>25</v>
      </c>
      <c r="LW13" s="76" t="s">
        <v>36</v>
      </c>
      <c r="LX13" s="78" t="s">
        <v>26</v>
      </c>
      <c r="LY13" s="74" t="s">
        <v>34</v>
      </c>
      <c r="LZ13" s="66"/>
      <c r="MA13" s="68"/>
      <c r="MB13" s="75" t="s">
        <v>35</v>
      </c>
      <c r="MC13" s="76" t="s">
        <v>36</v>
      </c>
      <c r="MD13" s="77" t="s">
        <v>37</v>
      </c>
      <c r="ME13" s="76" t="s">
        <v>36</v>
      </c>
      <c r="MF13" s="78" t="s">
        <v>37</v>
      </c>
      <c r="MG13" s="79" t="s">
        <v>36</v>
      </c>
      <c r="MH13" s="77" t="s">
        <v>24</v>
      </c>
      <c r="MI13" s="76" t="s">
        <v>36</v>
      </c>
      <c r="MJ13" s="77" t="s">
        <v>24</v>
      </c>
      <c r="MK13" s="76" t="s">
        <v>36</v>
      </c>
      <c r="ML13" s="77" t="s">
        <v>25</v>
      </c>
      <c r="MM13" s="76" t="s">
        <v>36</v>
      </c>
      <c r="MN13" s="78" t="s">
        <v>26</v>
      </c>
      <c r="MO13" s="74" t="s">
        <v>34</v>
      </c>
      <c r="MP13" s="66"/>
      <c r="MQ13" s="68"/>
      <c r="MR13" s="75" t="s">
        <v>35</v>
      </c>
      <c r="MS13" s="76" t="s">
        <v>36</v>
      </c>
      <c r="MT13" s="77" t="s">
        <v>37</v>
      </c>
      <c r="MU13" s="76" t="s">
        <v>36</v>
      </c>
      <c r="MV13" s="78" t="s">
        <v>37</v>
      </c>
      <c r="MW13" s="79" t="s">
        <v>36</v>
      </c>
      <c r="MX13" s="77" t="s">
        <v>24</v>
      </c>
      <c r="MY13" s="76" t="s">
        <v>36</v>
      </c>
      <c r="MZ13" s="77" t="s">
        <v>24</v>
      </c>
      <c r="NA13" s="76" t="s">
        <v>36</v>
      </c>
      <c r="NB13" s="77" t="s">
        <v>25</v>
      </c>
      <c r="NC13" s="76" t="s">
        <v>36</v>
      </c>
      <c r="ND13" s="78" t="s">
        <v>26</v>
      </c>
      <c r="NE13" s="74" t="s">
        <v>34</v>
      </c>
      <c r="NF13" s="66"/>
      <c r="NG13" s="68"/>
      <c r="NH13" s="75" t="s">
        <v>35</v>
      </c>
      <c r="NI13" s="76" t="s">
        <v>36</v>
      </c>
      <c r="NJ13" s="77" t="s">
        <v>37</v>
      </c>
      <c r="NK13" s="76" t="s">
        <v>36</v>
      </c>
      <c r="NL13" s="78" t="s">
        <v>37</v>
      </c>
      <c r="NM13" s="79" t="s">
        <v>36</v>
      </c>
      <c r="NN13" s="77" t="s">
        <v>24</v>
      </c>
      <c r="NO13" s="87" t="s">
        <v>36</v>
      </c>
      <c r="NP13" s="88" t="s">
        <v>24</v>
      </c>
      <c r="NQ13" s="87" t="s">
        <v>36</v>
      </c>
      <c r="NR13" s="88" t="s">
        <v>25</v>
      </c>
      <c r="NS13" s="76" t="s">
        <v>36</v>
      </c>
      <c r="NT13" s="78" t="s">
        <v>26</v>
      </c>
      <c r="NU13" s="74" t="s">
        <v>34</v>
      </c>
      <c r="NV13" s="66"/>
      <c r="NW13" s="68"/>
      <c r="NX13" s="75" t="s">
        <v>35</v>
      </c>
      <c r="NY13" s="76" t="s">
        <v>36</v>
      </c>
      <c r="NZ13" s="77" t="s">
        <v>37</v>
      </c>
      <c r="OA13" s="76" t="s">
        <v>36</v>
      </c>
      <c r="OB13" s="78" t="s">
        <v>37</v>
      </c>
      <c r="OC13" s="79" t="s">
        <v>36</v>
      </c>
      <c r="OD13" s="77" t="s">
        <v>24</v>
      </c>
      <c r="OE13" s="76" t="s">
        <v>36</v>
      </c>
      <c r="OF13" s="77" t="s">
        <v>24</v>
      </c>
      <c r="OG13" s="76" t="s">
        <v>36</v>
      </c>
      <c r="OH13" s="77" t="s">
        <v>25</v>
      </c>
      <c r="OI13" s="76" t="s">
        <v>36</v>
      </c>
      <c r="OJ13" s="78" t="s">
        <v>26</v>
      </c>
      <c r="OK13" s="86" t="s">
        <v>34</v>
      </c>
      <c r="OL13" s="89"/>
      <c r="OM13" s="66"/>
      <c r="ON13" s="75" t="s">
        <v>35</v>
      </c>
      <c r="OO13" s="76" t="s">
        <v>36</v>
      </c>
      <c r="OP13" s="77" t="s">
        <v>37</v>
      </c>
      <c r="OQ13" s="76" t="s">
        <v>36</v>
      </c>
      <c r="OR13" s="78" t="s">
        <v>37</v>
      </c>
      <c r="OS13" s="79" t="s">
        <v>36</v>
      </c>
      <c r="OT13" s="77" t="s">
        <v>24</v>
      </c>
      <c r="OU13" s="76" t="s">
        <v>36</v>
      </c>
      <c r="OV13" s="77" t="s">
        <v>24</v>
      </c>
      <c r="OW13" s="76" t="s">
        <v>36</v>
      </c>
      <c r="OX13" s="77" t="s">
        <v>25</v>
      </c>
      <c r="OY13" s="76" t="s">
        <v>36</v>
      </c>
      <c r="OZ13" s="78" t="s">
        <v>26</v>
      </c>
      <c r="PA13" s="74" t="s">
        <v>34</v>
      </c>
      <c r="PB13" s="66"/>
      <c r="PC13" s="68"/>
      <c r="PD13" s="75" t="s">
        <v>35</v>
      </c>
      <c r="PE13" s="76" t="s">
        <v>36</v>
      </c>
      <c r="PF13" s="77" t="s">
        <v>37</v>
      </c>
      <c r="PG13" s="76" t="s">
        <v>36</v>
      </c>
      <c r="PH13" s="78" t="s">
        <v>37</v>
      </c>
      <c r="PI13" s="79" t="s">
        <v>36</v>
      </c>
      <c r="PJ13" s="77" t="s">
        <v>24</v>
      </c>
      <c r="PK13" s="76" t="s">
        <v>36</v>
      </c>
      <c r="PL13" s="77" t="s">
        <v>24</v>
      </c>
      <c r="PM13" s="76" t="s">
        <v>36</v>
      </c>
      <c r="PN13" s="77" t="s">
        <v>25</v>
      </c>
      <c r="PO13" s="76" t="s">
        <v>36</v>
      </c>
      <c r="PP13" s="78" t="s">
        <v>26</v>
      </c>
      <c r="PQ13" s="90" t="s">
        <v>34</v>
      </c>
      <c r="PR13" s="91"/>
      <c r="PS13" s="92"/>
      <c r="PT13" s="75" t="s">
        <v>35</v>
      </c>
      <c r="PU13" s="76" t="s">
        <v>36</v>
      </c>
      <c r="PV13" s="77" t="s">
        <v>37</v>
      </c>
      <c r="PW13" s="76" t="s">
        <v>36</v>
      </c>
      <c r="PX13" s="78" t="s">
        <v>37</v>
      </c>
      <c r="PY13" s="79" t="s">
        <v>36</v>
      </c>
      <c r="PZ13" s="77" t="s">
        <v>24</v>
      </c>
      <c r="QA13" s="76" t="s">
        <v>36</v>
      </c>
      <c r="QB13" s="77" t="s">
        <v>24</v>
      </c>
      <c r="QC13" s="76" t="s">
        <v>36</v>
      </c>
      <c r="QD13" s="77" t="s">
        <v>25</v>
      </c>
      <c r="QE13" s="76" t="s">
        <v>36</v>
      </c>
      <c r="QF13" s="78" t="s">
        <v>26</v>
      </c>
      <c r="QG13" s="86" t="s">
        <v>34</v>
      </c>
      <c r="QI13" s="85"/>
      <c r="QJ13" s="75" t="s">
        <v>35</v>
      </c>
      <c r="QK13" s="76" t="s">
        <v>36</v>
      </c>
      <c r="QL13" s="77" t="s">
        <v>37</v>
      </c>
      <c r="QM13" s="76" t="s">
        <v>36</v>
      </c>
      <c r="QN13" s="78" t="s">
        <v>37</v>
      </c>
      <c r="QO13" s="79" t="s">
        <v>36</v>
      </c>
      <c r="QP13" s="77" t="s">
        <v>24</v>
      </c>
      <c r="QQ13" s="76" t="s">
        <v>36</v>
      </c>
      <c r="QR13" s="77" t="s">
        <v>24</v>
      </c>
      <c r="QS13" s="76" t="s">
        <v>36</v>
      </c>
      <c r="QT13" s="77" t="s">
        <v>25</v>
      </c>
      <c r="QU13" s="76" t="s">
        <v>36</v>
      </c>
      <c r="QV13" s="78" t="s">
        <v>26</v>
      </c>
      <c r="QW13" s="90" t="s">
        <v>34</v>
      </c>
      <c r="QX13" s="91"/>
      <c r="QY13" s="92"/>
      <c r="QZ13" s="75" t="s">
        <v>35</v>
      </c>
      <c r="RA13" s="76" t="s">
        <v>36</v>
      </c>
      <c r="RB13" s="77" t="s">
        <v>37</v>
      </c>
      <c r="RC13" s="76" t="s">
        <v>36</v>
      </c>
      <c r="RD13" s="78" t="s">
        <v>37</v>
      </c>
      <c r="RE13" s="79" t="s">
        <v>36</v>
      </c>
      <c r="RF13" s="77" t="s">
        <v>24</v>
      </c>
      <c r="RG13" s="76" t="s">
        <v>36</v>
      </c>
      <c r="RH13" s="77" t="s">
        <v>24</v>
      </c>
      <c r="RI13" s="76" t="s">
        <v>36</v>
      </c>
      <c r="RJ13" s="77" t="s">
        <v>25</v>
      </c>
      <c r="RK13" s="76" t="s">
        <v>36</v>
      </c>
      <c r="RL13" s="78" t="s">
        <v>26</v>
      </c>
      <c r="RM13" s="90" t="s">
        <v>34</v>
      </c>
      <c r="RN13" s="91"/>
      <c r="RO13" s="92"/>
      <c r="RP13" s="75" t="s">
        <v>35</v>
      </c>
      <c r="RQ13" s="76" t="s">
        <v>36</v>
      </c>
      <c r="RR13" s="77" t="s">
        <v>37</v>
      </c>
      <c r="RS13" s="76" t="s">
        <v>36</v>
      </c>
      <c r="RT13" s="78" t="s">
        <v>37</v>
      </c>
      <c r="RU13" s="79" t="s">
        <v>36</v>
      </c>
      <c r="RV13" s="77" t="s">
        <v>24</v>
      </c>
      <c r="RW13" s="76" t="s">
        <v>36</v>
      </c>
      <c r="RX13" s="77" t="s">
        <v>24</v>
      </c>
      <c r="RY13" s="76" t="s">
        <v>36</v>
      </c>
      <c r="RZ13" s="77" t="s">
        <v>25</v>
      </c>
      <c r="SA13" s="76" t="s">
        <v>36</v>
      </c>
      <c r="SB13" s="78" t="s">
        <v>26</v>
      </c>
      <c r="SC13" s="4"/>
      <c r="SD13" s="90" t="s">
        <v>34</v>
      </c>
      <c r="SE13" s="91"/>
      <c r="SF13" s="92"/>
      <c r="SG13" s="75" t="s">
        <v>35</v>
      </c>
      <c r="SH13" s="76" t="s">
        <v>36</v>
      </c>
      <c r="SI13" s="77" t="s">
        <v>37</v>
      </c>
      <c r="SJ13" s="76" t="s">
        <v>36</v>
      </c>
      <c r="SK13" s="78" t="s">
        <v>37</v>
      </c>
      <c r="SL13" s="79" t="s">
        <v>36</v>
      </c>
      <c r="SM13" s="77" t="s">
        <v>24</v>
      </c>
      <c r="SN13" s="76" t="s">
        <v>36</v>
      </c>
      <c r="SO13" s="77" t="s">
        <v>24</v>
      </c>
      <c r="SP13" s="76" t="s">
        <v>36</v>
      </c>
      <c r="SQ13" s="77" t="s">
        <v>25</v>
      </c>
      <c r="SR13" s="76" t="s">
        <v>36</v>
      </c>
      <c r="SS13" s="78" t="s">
        <v>26</v>
      </c>
      <c r="ST13" s="4"/>
    </row>
    <row r="14" spans="1:514" ht="15" thickBot="1" x14ac:dyDescent="0.4">
      <c r="A14" s="93" t="s">
        <v>38</v>
      </c>
      <c r="B14" s="94" t="s">
        <v>39</v>
      </c>
      <c r="C14" s="95" t="s">
        <v>40</v>
      </c>
      <c r="D14" s="96" t="s">
        <v>41</v>
      </c>
      <c r="E14" s="97" t="s">
        <v>42</v>
      </c>
      <c r="F14" s="96" t="s">
        <v>43</v>
      </c>
      <c r="G14" s="97" t="s">
        <v>44</v>
      </c>
      <c r="H14" s="96" t="s">
        <v>45</v>
      </c>
      <c r="I14" s="97" t="s">
        <v>46</v>
      </c>
      <c r="J14" s="96" t="s">
        <v>47</v>
      </c>
      <c r="K14" s="97" t="s">
        <v>48</v>
      </c>
      <c r="L14" s="96" t="s">
        <v>49</v>
      </c>
      <c r="M14" s="97" t="s">
        <v>50</v>
      </c>
      <c r="N14" s="96" t="s">
        <v>51</v>
      </c>
      <c r="O14" s="97" t="s">
        <v>52</v>
      </c>
      <c r="P14" s="96" t="s">
        <v>53</v>
      </c>
      <c r="Q14" s="93" t="s">
        <v>38</v>
      </c>
      <c r="R14" s="98" t="s">
        <v>39</v>
      </c>
      <c r="S14" s="95" t="s">
        <v>40</v>
      </c>
      <c r="T14" s="96" t="s">
        <v>41</v>
      </c>
      <c r="U14" s="97" t="s">
        <v>42</v>
      </c>
      <c r="V14" s="96" t="s">
        <v>43</v>
      </c>
      <c r="W14" s="97" t="s">
        <v>44</v>
      </c>
      <c r="X14" s="96" t="s">
        <v>45</v>
      </c>
      <c r="Y14" s="97" t="s">
        <v>46</v>
      </c>
      <c r="Z14" s="96" t="s">
        <v>47</v>
      </c>
      <c r="AA14" s="97" t="s">
        <v>48</v>
      </c>
      <c r="AB14" s="96" t="s">
        <v>49</v>
      </c>
      <c r="AC14" s="97" t="s">
        <v>50</v>
      </c>
      <c r="AD14" s="96" t="s">
        <v>51</v>
      </c>
      <c r="AE14" s="97" t="s">
        <v>52</v>
      </c>
      <c r="AF14" s="96" t="s">
        <v>53</v>
      </c>
      <c r="AG14" s="99" t="s">
        <v>38</v>
      </c>
      <c r="AH14" s="94" t="s">
        <v>39</v>
      </c>
      <c r="AI14" s="95" t="s">
        <v>40</v>
      </c>
      <c r="AJ14" s="96" t="s">
        <v>41</v>
      </c>
      <c r="AK14" s="97" t="s">
        <v>42</v>
      </c>
      <c r="AL14" s="96" t="s">
        <v>43</v>
      </c>
      <c r="AM14" s="97" t="s">
        <v>44</v>
      </c>
      <c r="AN14" s="96" t="s">
        <v>45</v>
      </c>
      <c r="AO14" s="97" t="s">
        <v>46</v>
      </c>
      <c r="AP14" s="96" t="s">
        <v>47</v>
      </c>
      <c r="AQ14" s="97" t="s">
        <v>48</v>
      </c>
      <c r="AR14" s="96" t="s">
        <v>49</v>
      </c>
      <c r="AS14" s="97" t="s">
        <v>50</v>
      </c>
      <c r="AT14" s="96" t="s">
        <v>51</v>
      </c>
      <c r="AU14" s="97" t="s">
        <v>52</v>
      </c>
      <c r="AV14" s="96" t="s">
        <v>53</v>
      </c>
      <c r="AW14" s="93" t="s">
        <v>38</v>
      </c>
      <c r="AX14" s="94" t="s">
        <v>39</v>
      </c>
      <c r="AY14" s="95" t="s">
        <v>40</v>
      </c>
      <c r="AZ14" s="96" t="s">
        <v>41</v>
      </c>
      <c r="BA14" s="97" t="s">
        <v>42</v>
      </c>
      <c r="BB14" s="96" t="s">
        <v>43</v>
      </c>
      <c r="BC14" s="97" t="s">
        <v>44</v>
      </c>
      <c r="BD14" s="96" t="s">
        <v>45</v>
      </c>
      <c r="BE14" s="97" t="s">
        <v>46</v>
      </c>
      <c r="BF14" s="96" t="s">
        <v>47</v>
      </c>
      <c r="BG14" s="97" t="s">
        <v>48</v>
      </c>
      <c r="BH14" s="96" t="s">
        <v>49</v>
      </c>
      <c r="BI14" s="97" t="s">
        <v>50</v>
      </c>
      <c r="BJ14" s="96" t="s">
        <v>51</v>
      </c>
      <c r="BK14" s="97" t="s">
        <v>52</v>
      </c>
      <c r="BL14" s="96" t="s">
        <v>53</v>
      </c>
      <c r="BM14" s="99" t="s">
        <v>38</v>
      </c>
      <c r="BN14" s="94" t="s">
        <v>39</v>
      </c>
      <c r="BO14" s="95" t="s">
        <v>40</v>
      </c>
      <c r="BP14" s="96" t="s">
        <v>41</v>
      </c>
      <c r="BQ14" s="97" t="s">
        <v>42</v>
      </c>
      <c r="BR14" s="96" t="s">
        <v>43</v>
      </c>
      <c r="BS14" s="97" t="s">
        <v>44</v>
      </c>
      <c r="BT14" s="96" t="s">
        <v>45</v>
      </c>
      <c r="BU14" s="97" t="s">
        <v>46</v>
      </c>
      <c r="BV14" s="96" t="s">
        <v>47</v>
      </c>
      <c r="BW14" s="97" t="s">
        <v>48</v>
      </c>
      <c r="BX14" s="96" t="s">
        <v>49</v>
      </c>
      <c r="BY14" s="97" t="s">
        <v>50</v>
      </c>
      <c r="BZ14" s="96" t="s">
        <v>51</v>
      </c>
      <c r="CA14" s="97" t="s">
        <v>52</v>
      </c>
      <c r="CB14" s="96" t="s">
        <v>53</v>
      </c>
      <c r="CC14" s="94" t="s">
        <v>38</v>
      </c>
      <c r="CD14" s="94" t="s">
        <v>39</v>
      </c>
      <c r="CE14" s="95" t="s">
        <v>40</v>
      </c>
      <c r="CF14" s="96" t="s">
        <v>41</v>
      </c>
      <c r="CG14" s="97" t="s">
        <v>42</v>
      </c>
      <c r="CH14" s="96" t="s">
        <v>43</v>
      </c>
      <c r="CI14" s="97" t="s">
        <v>44</v>
      </c>
      <c r="CJ14" s="96" t="s">
        <v>45</v>
      </c>
      <c r="CK14" s="97" t="s">
        <v>46</v>
      </c>
      <c r="CL14" s="96" t="s">
        <v>47</v>
      </c>
      <c r="CM14" s="97" t="s">
        <v>48</v>
      </c>
      <c r="CN14" s="96" t="s">
        <v>49</v>
      </c>
      <c r="CO14" s="97" t="s">
        <v>50</v>
      </c>
      <c r="CP14" s="96" t="s">
        <v>51</v>
      </c>
      <c r="CQ14" s="97" t="s">
        <v>52</v>
      </c>
      <c r="CR14" s="96" t="s">
        <v>53</v>
      </c>
      <c r="CS14" s="99" t="s">
        <v>38</v>
      </c>
      <c r="CT14" s="100" t="s">
        <v>39</v>
      </c>
      <c r="CU14" s="101" t="s">
        <v>40</v>
      </c>
      <c r="CV14" s="96" t="s">
        <v>41</v>
      </c>
      <c r="CW14" s="97" t="s">
        <v>42</v>
      </c>
      <c r="CX14" s="96" t="s">
        <v>43</v>
      </c>
      <c r="CY14" s="97" t="s">
        <v>44</v>
      </c>
      <c r="CZ14" s="96" t="s">
        <v>45</v>
      </c>
      <c r="DA14" s="97" t="s">
        <v>46</v>
      </c>
      <c r="DB14" s="96" t="s">
        <v>47</v>
      </c>
      <c r="DC14" s="97" t="s">
        <v>48</v>
      </c>
      <c r="DD14" s="96" t="s">
        <v>49</v>
      </c>
      <c r="DE14" s="97" t="s">
        <v>50</v>
      </c>
      <c r="DF14" s="96" t="s">
        <v>51</v>
      </c>
      <c r="DG14" s="97" t="s">
        <v>52</v>
      </c>
      <c r="DH14" s="96" t="s">
        <v>53</v>
      </c>
      <c r="DI14" s="94" t="s">
        <v>38</v>
      </c>
      <c r="DJ14" s="102" t="s">
        <v>39</v>
      </c>
      <c r="DK14" s="101" t="s">
        <v>40</v>
      </c>
      <c r="DL14" s="96" t="s">
        <v>41</v>
      </c>
      <c r="DM14" s="97" t="s">
        <v>42</v>
      </c>
      <c r="DN14" s="96" t="s">
        <v>43</v>
      </c>
      <c r="DO14" s="97" t="s">
        <v>44</v>
      </c>
      <c r="DP14" s="96" t="s">
        <v>45</v>
      </c>
      <c r="DQ14" s="97" t="s">
        <v>46</v>
      </c>
      <c r="DR14" s="96" t="s">
        <v>47</v>
      </c>
      <c r="DS14" s="97" t="s">
        <v>48</v>
      </c>
      <c r="DT14" s="96" t="s">
        <v>49</v>
      </c>
      <c r="DU14" s="97" t="s">
        <v>50</v>
      </c>
      <c r="DV14" s="96" t="s">
        <v>51</v>
      </c>
      <c r="DW14" s="97" t="s">
        <v>52</v>
      </c>
      <c r="DX14" s="96" t="s">
        <v>53</v>
      </c>
      <c r="DY14" s="99" t="s">
        <v>38</v>
      </c>
      <c r="DZ14" s="94" t="s">
        <v>39</v>
      </c>
      <c r="EA14" s="94"/>
      <c r="EB14" s="96" t="s">
        <v>41</v>
      </c>
      <c r="EC14" s="97" t="s">
        <v>42</v>
      </c>
      <c r="ED14" s="96" t="s">
        <v>43</v>
      </c>
      <c r="EE14" s="97" t="s">
        <v>44</v>
      </c>
      <c r="EF14" s="96" t="s">
        <v>45</v>
      </c>
      <c r="EG14" s="97" t="s">
        <v>46</v>
      </c>
      <c r="EH14" s="96" t="s">
        <v>47</v>
      </c>
      <c r="EI14" s="97" t="s">
        <v>48</v>
      </c>
      <c r="EJ14" s="96" t="s">
        <v>49</v>
      </c>
      <c r="EK14" s="97" t="s">
        <v>50</v>
      </c>
      <c r="EL14" s="96" t="s">
        <v>51</v>
      </c>
      <c r="EM14" s="97" t="s">
        <v>52</v>
      </c>
      <c r="EN14" s="96" t="s">
        <v>53</v>
      </c>
      <c r="EO14" s="99" t="s">
        <v>38</v>
      </c>
      <c r="EP14" s="103" t="s">
        <v>39</v>
      </c>
      <c r="EQ14" s="95" t="s">
        <v>40</v>
      </c>
      <c r="ER14" s="96" t="s">
        <v>41</v>
      </c>
      <c r="ES14" s="97" t="s">
        <v>42</v>
      </c>
      <c r="ET14" s="96" t="s">
        <v>43</v>
      </c>
      <c r="EU14" s="97" t="s">
        <v>44</v>
      </c>
      <c r="EV14" s="96" t="s">
        <v>45</v>
      </c>
      <c r="EW14" s="97" t="s">
        <v>46</v>
      </c>
      <c r="EX14" s="96" t="s">
        <v>47</v>
      </c>
      <c r="EY14" s="97" t="s">
        <v>48</v>
      </c>
      <c r="EZ14" s="96" t="s">
        <v>49</v>
      </c>
      <c r="FA14" s="97" t="s">
        <v>50</v>
      </c>
      <c r="FB14" s="96" t="s">
        <v>51</v>
      </c>
      <c r="FC14" s="97" t="s">
        <v>52</v>
      </c>
      <c r="FD14" s="96" t="s">
        <v>53</v>
      </c>
      <c r="FE14" s="94" t="s">
        <v>38</v>
      </c>
      <c r="FF14" s="94" t="s">
        <v>39</v>
      </c>
      <c r="FG14" s="101" t="s">
        <v>40</v>
      </c>
      <c r="FH14" s="96" t="s">
        <v>41</v>
      </c>
      <c r="FI14" s="97" t="s">
        <v>42</v>
      </c>
      <c r="FJ14" s="96" t="s">
        <v>43</v>
      </c>
      <c r="FK14" s="97" t="s">
        <v>44</v>
      </c>
      <c r="FL14" s="96" t="s">
        <v>45</v>
      </c>
      <c r="FM14" s="97" t="s">
        <v>46</v>
      </c>
      <c r="FN14" s="96" t="s">
        <v>47</v>
      </c>
      <c r="FO14" s="97" t="s">
        <v>48</v>
      </c>
      <c r="FP14" s="96" t="s">
        <v>49</v>
      </c>
      <c r="FQ14" s="97" t="s">
        <v>50</v>
      </c>
      <c r="FR14" s="96" t="s">
        <v>51</v>
      </c>
      <c r="FS14" s="97" t="s">
        <v>52</v>
      </c>
      <c r="FT14" s="96" t="s">
        <v>53</v>
      </c>
      <c r="FU14" s="94" t="s">
        <v>38</v>
      </c>
      <c r="FV14" s="104" t="s">
        <v>39</v>
      </c>
      <c r="FW14" s="101" t="s">
        <v>40</v>
      </c>
      <c r="FX14" s="96" t="s">
        <v>41</v>
      </c>
      <c r="FY14" s="97" t="s">
        <v>42</v>
      </c>
      <c r="FZ14" s="96" t="s">
        <v>43</v>
      </c>
      <c r="GA14" s="97" t="s">
        <v>44</v>
      </c>
      <c r="GB14" s="96" t="s">
        <v>45</v>
      </c>
      <c r="GC14" s="97" t="s">
        <v>46</v>
      </c>
      <c r="GD14" s="96" t="s">
        <v>47</v>
      </c>
      <c r="GE14" s="97" t="s">
        <v>48</v>
      </c>
      <c r="GF14" s="96" t="s">
        <v>49</v>
      </c>
      <c r="GG14" s="97" t="s">
        <v>50</v>
      </c>
      <c r="GH14" s="96" t="s">
        <v>51</v>
      </c>
      <c r="GI14" s="97" t="s">
        <v>52</v>
      </c>
      <c r="GJ14" s="96" t="s">
        <v>53</v>
      </c>
      <c r="GK14" s="93" t="s">
        <v>38</v>
      </c>
      <c r="GL14" s="100" t="s">
        <v>39</v>
      </c>
      <c r="GM14" s="101" t="s">
        <v>40</v>
      </c>
      <c r="GN14" s="96" t="s">
        <v>41</v>
      </c>
      <c r="GO14" s="97" t="s">
        <v>42</v>
      </c>
      <c r="GP14" s="96" t="s">
        <v>43</v>
      </c>
      <c r="GQ14" s="97" t="s">
        <v>44</v>
      </c>
      <c r="GR14" s="96" t="s">
        <v>45</v>
      </c>
      <c r="GS14" s="97" t="s">
        <v>46</v>
      </c>
      <c r="GT14" s="96" t="s">
        <v>47</v>
      </c>
      <c r="GU14" s="97" t="s">
        <v>48</v>
      </c>
      <c r="GV14" s="96" t="s">
        <v>49</v>
      </c>
      <c r="GW14" s="97" t="s">
        <v>50</v>
      </c>
      <c r="GX14" s="96" t="s">
        <v>51</v>
      </c>
      <c r="GY14" s="97" t="s">
        <v>52</v>
      </c>
      <c r="GZ14" s="96" t="s">
        <v>53</v>
      </c>
      <c r="HA14" s="94" t="s">
        <v>38</v>
      </c>
      <c r="HB14" s="94" t="s">
        <v>39</v>
      </c>
      <c r="HC14" s="101" t="s">
        <v>40</v>
      </c>
      <c r="HD14" s="96" t="s">
        <v>41</v>
      </c>
      <c r="HE14" s="97" t="s">
        <v>42</v>
      </c>
      <c r="HF14" s="96" t="s">
        <v>43</v>
      </c>
      <c r="HG14" s="97" t="s">
        <v>44</v>
      </c>
      <c r="HH14" s="96" t="s">
        <v>45</v>
      </c>
      <c r="HI14" s="97" t="s">
        <v>46</v>
      </c>
      <c r="HJ14" s="96" t="s">
        <v>47</v>
      </c>
      <c r="HK14" s="97" t="s">
        <v>48</v>
      </c>
      <c r="HL14" s="96" t="s">
        <v>49</v>
      </c>
      <c r="HM14" s="97" t="s">
        <v>50</v>
      </c>
      <c r="HN14" s="96" t="s">
        <v>51</v>
      </c>
      <c r="HO14" s="97" t="s">
        <v>52</v>
      </c>
      <c r="HP14" s="96" t="s">
        <v>53</v>
      </c>
      <c r="HQ14" s="99" t="s">
        <v>38</v>
      </c>
      <c r="HR14" s="94" t="s">
        <v>39</v>
      </c>
      <c r="HS14" s="101" t="s">
        <v>40</v>
      </c>
      <c r="HT14" s="96" t="s">
        <v>41</v>
      </c>
      <c r="HU14" s="97" t="s">
        <v>42</v>
      </c>
      <c r="HV14" s="96" t="s">
        <v>43</v>
      </c>
      <c r="HW14" s="97" t="s">
        <v>44</v>
      </c>
      <c r="HX14" s="96" t="s">
        <v>45</v>
      </c>
      <c r="HY14" s="97" t="s">
        <v>46</v>
      </c>
      <c r="HZ14" s="96" t="s">
        <v>47</v>
      </c>
      <c r="IA14" s="97" t="s">
        <v>48</v>
      </c>
      <c r="IB14" s="96" t="s">
        <v>49</v>
      </c>
      <c r="IC14" s="97" t="s">
        <v>50</v>
      </c>
      <c r="ID14" s="96" t="s">
        <v>51</v>
      </c>
      <c r="IE14" s="97" t="s">
        <v>52</v>
      </c>
      <c r="IF14" s="96" t="s">
        <v>53</v>
      </c>
      <c r="IG14" s="99" t="s">
        <v>38</v>
      </c>
      <c r="IH14" s="105" t="s">
        <v>39</v>
      </c>
      <c r="II14" s="101" t="s">
        <v>40</v>
      </c>
      <c r="IJ14" s="96" t="s">
        <v>41</v>
      </c>
      <c r="IK14" s="97" t="s">
        <v>42</v>
      </c>
      <c r="IL14" s="96" t="s">
        <v>43</v>
      </c>
      <c r="IM14" s="97" t="s">
        <v>44</v>
      </c>
      <c r="IN14" s="96" t="s">
        <v>45</v>
      </c>
      <c r="IO14" s="97" t="s">
        <v>46</v>
      </c>
      <c r="IP14" s="96" t="s">
        <v>47</v>
      </c>
      <c r="IQ14" s="97" t="s">
        <v>48</v>
      </c>
      <c r="IR14" s="96" t="s">
        <v>49</v>
      </c>
      <c r="IS14" s="97" t="s">
        <v>50</v>
      </c>
      <c r="IT14" s="96" t="s">
        <v>51</v>
      </c>
      <c r="IU14" s="97" t="s">
        <v>52</v>
      </c>
      <c r="IV14" s="96" t="s">
        <v>53</v>
      </c>
      <c r="IW14" s="99" t="s">
        <v>38</v>
      </c>
      <c r="IX14" s="94" t="s">
        <v>39</v>
      </c>
      <c r="IY14" s="101" t="s">
        <v>40</v>
      </c>
      <c r="IZ14" s="96" t="s">
        <v>41</v>
      </c>
      <c r="JA14" s="97" t="s">
        <v>42</v>
      </c>
      <c r="JB14" s="96" t="s">
        <v>43</v>
      </c>
      <c r="JC14" s="97" t="s">
        <v>44</v>
      </c>
      <c r="JD14" s="96" t="s">
        <v>45</v>
      </c>
      <c r="JE14" s="97" t="s">
        <v>46</v>
      </c>
      <c r="JF14" s="96" t="s">
        <v>47</v>
      </c>
      <c r="JG14" s="97" t="s">
        <v>48</v>
      </c>
      <c r="JH14" s="96" t="s">
        <v>49</v>
      </c>
      <c r="JI14" s="97" t="s">
        <v>50</v>
      </c>
      <c r="JJ14" s="96" t="s">
        <v>51</v>
      </c>
      <c r="JK14" s="97" t="s">
        <v>52</v>
      </c>
      <c r="JL14" s="96" t="s">
        <v>53</v>
      </c>
      <c r="JM14" s="94" t="s">
        <v>38</v>
      </c>
      <c r="JN14" s="104" t="s">
        <v>39</v>
      </c>
      <c r="JO14" s="101" t="s">
        <v>40</v>
      </c>
      <c r="JP14" s="96" t="s">
        <v>41</v>
      </c>
      <c r="JQ14" s="97" t="s">
        <v>42</v>
      </c>
      <c r="JR14" s="96" t="s">
        <v>43</v>
      </c>
      <c r="JS14" s="97" t="s">
        <v>44</v>
      </c>
      <c r="JT14" s="96" t="s">
        <v>45</v>
      </c>
      <c r="JU14" s="97" t="s">
        <v>46</v>
      </c>
      <c r="JV14" s="96" t="s">
        <v>47</v>
      </c>
      <c r="JW14" s="97" t="s">
        <v>48</v>
      </c>
      <c r="JX14" s="96" t="s">
        <v>49</v>
      </c>
      <c r="JY14" s="97" t="s">
        <v>50</v>
      </c>
      <c r="JZ14" s="96" t="s">
        <v>51</v>
      </c>
      <c r="KA14" s="97" t="s">
        <v>52</v>
      </c>
      <c r="KB14" s="96" t="s">
        <v>53</v>
      </c>
      <c r="KC14" s="93" t="s">
        <v>38</v>
      </c>
      <c r="KD14" s="94" t="s">
        <v>39</v>
      </c>
      <c r="KE14" s="104"/>
      <c r="KF14" s="96" t="s">
        <v>41</v>
      </c>
      <c r="KG14" s="97" t="s">
        <v>42</v>
      </c>
      <c r="KH14" s="96" t="s">
        <v>43</v>
      </c>
      <c r="KI14" s="97" t="s">
        <v>44</v>
      </c>
      <c r="KJ14" s="96" t="s">
        <v>45</v>
      </c>
      <c r="KK14" s="97" t="s">
        <v>46</v>
      </c>
      <c r="KL14" s="96" t="s">
        <v>47</v>
      </c>
      <c r="KM14" s="97" t="s">
        <v>48</v>
      </c>
      <c r="KN14" s="96" t="s">
        <v>49</v>
      </c>
      <c r="KO14" s="97" t="s">
        <v>50</v>
      </c>
      <c r="KP14" s="96" t="s">
        <v>51</v>
      </c>
      <c r="KQ14" s="97" t="s">
        <v>52</v>
      </c>
      <c r="KR14" s="96" t="s">
        <v>53</v>
      </c>
      <c r="KS14" s="93" t="s">
        <v>38</v>
      </c>
      <c r="KT14" s="94" t="s">
        <v>39</v>
      </c>
      <c r="KU14" s="106"/>
      <c r="KV14" s="96" t="s">
        <v>41</v>
      </c>
      <c r="KW14" s="97" t="s">
        <v>42</v>
      </c>
      <c r="KX14" s="96" t="s">
        <v>43</v>
      </c>
      <c r="KY14" s="97" t="s">
        <v>44</v>
      </c>
      <c r="KZ14" s="96" t="s">
        <v>45</v>
      </c>
      <c r="LA14" s="97" t="s">
        <v>46</v>
      </c>
      <c r="LB14" s="96" t="s">
        <v>47</v>
      </c>
      <c r="LC14" s="97" t="s">
        <v>48</v>
      </c>
      <c r="LD14" s="96" t="s">
        <v>49</v>
      </c>
      <c r="LE14" s="97" t="s">
        <v>50</v>
      </c>
      <c r="LF14" s="96" t="s">
        <v>51</v>
      </c>
      <c r="LG14" s="97" t="s">
        <v>52</v>
      </c>
      <c r="LH14" s="96" t="s">
        <v>53</v>
      </c>
      <c r="LI14" s="99" t="s">
        <v>38</v>
      </c>
      <c r="LJ14" s="100" t="s">
        <v>39</v>
      </c>
      <c r="LK14" s="101" t="s">
        <v>40</v>
      </c>
      <c r="LL14" s="96" t="s">
        <v>41</v>
      </c>
      <c r="LM14" s="97" t="s">
        <v>42</v>
      </c>
      <c r="LN14" s="96" t="s">
        <v>43</v>
      </c>
      <c r="LO14" s="97" t="s">
        <v>44</v>
      </c>
      <c r="LP14" s="96" t="s">
        <v>45</v>
      </c>
      <c r="LQ14" s="97" t="s">
        <v>46</v>
      </c>
      <c r="LR14" s="96" t="s">
        <v>47</v>
      </c>
      <c r="LS14" s="97" t="s">
        <v>48</v>
      </c>
      <c r="LT14" s="96" t="s">
        <v>49</v>
      </c>
      <c r="LU14" s="97" t="s">
        <v>50</v>
      </c>
      <c r="LV14" s="96" t="s">
        <v>51</v>
      </c>
      <c r="LW14" s="97" t="s">
        <v>52</v>
      </c>
      <c r="LX14" s="96" t="s">
        <v>53</v>
      </c>
      <c r="LY14" s="99" t="s">
        <v>38</v>
      </c>
      <c r="LZ14" s="100" t="s">
        <v>39</v>
      </c>
      <c r="MA14" s="101" t="s">
        <v>40</v>
      </c>
      <c r="MB14" s="96" t="s">
        <v>41</v>
      </c>
      <c r="MC14" s="97" t="s">
        <v>42</v>
      </c>
      <c r="MD14" s="96" t="s">
        <v>43</v>
      </c>
      <c r="ME14" s="97" t="s">
        <v>44</v>
      </c>
      <c r="MF14" s="96" t="s">
        <v>45</v>
      </c>
      <c r="MG14" s="97" t="s">
        <v>46</v>
      </c>
      <c r="MH14" s="96" t="s">
        <v>47</v>
      </c>
      <c r="MI14" s="97" t="s">
        <v>48</v>
      </c>
      <c r="MJ14" s="96" t="s">
        <v>49</v>
      </c>
      <c r="MK14" s="97" t="s">
        <v>50</v>
      </c>
      <c r="ML14" s="96" t="s">
        <v>51</v>
      </c>
      <c r="MM14" s="97" t="s">
        <v>52</v>
      </c>
      <c r="MN14" s="96" t="s">
        <v>53</v>
      </c>
      <c r="MO14" s="99" t="s">
        <v>38</v>
      </c>
      <c r="MP14" s="100" t="s">
        <v>39</v>
      </c>
      <c r="MQ14" s="101" t="s">
        <v>40</v>
      </c>
      <c r="MR14" s="96" t="s">
        <v>41</v>
      </c>
      <c r="MS14" s="97" t="s">
        <v>42</v>
      </c>
      <c r="MT14" s="96" t="s">
        <v>43</v>
      </c>
      <c r="MU14" s="97" t="s">
        <v>44</v>
      </c>
      <c r="MV14" s="96" t="s">
        <v>45</v>
      </c>
      <c r="MW14" s="97" t="s">
        <v>46</v>
      </c>
      <c r="MX14" s="96" t="s">
        <v>47</v>
      </c>
      <c r="MY14" s="97" t="s">
        <v>48</v>
      </c>
      <c r="MZ14" s="96" t="s">
        <v>49</v>
      </c>
      <c r="NA14" s="97" t="s">
        <v>50</v>
      </c>
      <c r="NB14" s="96" t="s">
        <v>51</v>
      </c>
      <c r="NC14" s="97" t="s">
        <v>52</v>
      </c>
      <c r="ND14" s="96" t="s">
        <v>53</v>
      </c>
      <c r="NE14" s="99" t="s">
        <v>38</v>
      </c>
      <c r="NF14" s="100" t="s">
        <v>39</v>
      </c>
      <c r="NG14" s="101" t="s">
        <v>40</v>
      </c>
      <c r="NH14" s="96" t="s">
        <v>41</v>
      </c>
      <c r="NI14" s="97" t="s">
        <v>42</v>
      </c>
      <c r="NJ14" s="96" t="s">
        <v>43</v>
      </c>
      <c r="NK14" s="97" t="s">
        <v>44</v>
      </c>
      <c r="NL14" s="96" t="s">
        <v>45</v>
      </c>
      <c r="NM14" s="97" t="s">
        <v>46</v>
      </c>
      <c r="NN14" s="96" t="s">
        <v>47</v>
      </c>
      <c r="NO14" s="107" t="s">
        <v>48</v>
      </c>
      <c r="NP14" s="108" t="s">
        <v>49</v>
      </c>
      <c r="NQ14" s="107" t="s">
        <v>50</v>
      </c>
      <c r="NR14" s="108" t="s">
        <v>51</v>
      </c>
      <c r="NS14" s="97" t="s">
        <v>52</v>
      </c>
      <c r="NT14" s="96" t="s">
        <v>53</v>
      </c>
      <c r="NU14" s="99" t="s">
        <v>38</v>
      </c>
      <c r="NV14" s="100" t="s">
        <v>39</v>
      </c>
      <c r="NW14" s="101" t="s">
        <v>40</v>
      </c>
      <c r="NX14" s="96" t="s">
        <v>41</v>
      </c>
      <c r="NY14" s="97" t="s">
        <v>42</v>
      </c>
      <c r="NZ14" s="96" t="s">
        <v>43</v>
      </c>
      <c r="OA14" s="97" t="s">
        <v>44</v>
      </c>
      <c r="OB14" s="96" t="s">
        <v>45</v>
      </c>
      <c r="OC14" s="97" t="s">
        <v>46</v>
      </c>
      <c r="OD14" s="96" t="s">
        <v>47</v>
      </c>
      <c r="OE14" s="97" t="s">
        <v>48</v>
      </c>
      <c r="OF14" s="96" t="s">
        <v>49</v>
      </c>
      <c r="OG14" s="97" t="s">
        <v>50</v>
      </c>
      <c r="OH14" s="96" t="s">
        <v>51</v>
      </c>
      <c r="OI14" s="97" t="s">
        <v>52</v>
      </c>
      <c r="OJ14" s="96" t="s">
        <v>53</v>
      </c>
      <c r="OK14" s="93" t="s">
        <v>38</v>
      </c>
      <c r="OL14" s="99" t="s">
        <v>39</v>
      </c>
      <c r="OM14" s="94"/>
      <c r="ON14" s="96" t="s">
        <v>41</v>
      </c>
      <c r="OO14" s="97" t="s">
        <v>42</v>
      </c>
      <c r="OP14" s="96" t="s">
        <v>43</v>
      </c>
      <c r="OQ14" s="97" t="s">
        <v>44</v>
      </c>
      <c r="OR14" s="96" t="s">
        <v>45</v>
      </c>
      <c r="OS14" s="97" t="s">
        <v>46</v>
      </c>
      <c r="OT14" s="96" t="s">
        <v>47</v>
      </c>
      <c r="OU14" s="97" t="s">
        <v>48</v>
      </c>
      <c r="OV14" s="96" t="s">
        <v>49</v>
      </c>
      <c r="OW14" s="97" t="s">
        <v>50</v>
      </c>
      <c r="OX14" s="96" t="s">
        <v>51</v>
      </c>
      <c r="OY14" s="97" t="s">
        <v>52</v>
      </c>
      <c r="OZ14" s="96" t="s">
        <v>53</v>
      </c>
      <c r="PA14" s="99" t="s">
        <v>38</v>
      </c>
      <c r="PB14" s="100" t="s">
        <v>39</v>
      </c>
      <c r="PC14" s="101" t="s">
        <v>40</v>
      </c>
      <c r="PD14" s="96" t="s">
        <v>41</v>
      </c>
      <c r="PE14" s="97" t="s">
        <v>42</v>
      </c>
      <c r="PF14" s="96" t="s">
        <v>43</v>
      </c>
      <c r="PG14" s="97" t="s">
        <v>44</v>
      </c>
      <c r="PH14" s="96" t="s">
        <v>45</v>
      </c>
      <c r="PI14" s="97" t="s">
        <v>46</v>
      </c>
      <c r="PJ14" s="96" t="s">
        <v>47</v>
      </c>
      <c r="PK14" s="97" t="s">
        <v>48</v>
      </c>
      <c r="PL14" s="96" t="s">
        <v>49</v>
      </c>
      <c r="PM14" s="97" t="s">
        <v>50</v>
      </c>
      <c r="PN14" s="96" t="s">
        <v>51</v>
      </c>
      <c r="PO14" s="97" t="s">
        <v>52</v>
      </c>
      <c r="PP14" s="96" t="s">
        <v>53</v>
      </c>
      <c r="PQ14" s="109" t="s">
        <v>38</v>
      </c>
      <c r="PR14" s="110" t="s">
        <v>39</v>
      </c>
      <c r="PS14" s="111" t="s">
        <v>40</v>
      </c>
      <c r="PT14" s="96" t="s">
        <v>41</v>
      </c>
      <c r="PU14" s="97" t="s">
        <v>42</v>
      </c>
      <c r="PV14" s="96" t="s">
        <v>43</v>
      </c>
      <c r="PW14" s="97" t="s">
        <v>44</v>
      </c>
      <c r="PX14" s="96" t="s">
        <v>45</v>
      </c>
      <c r="PY14" s="97" t="s">
        <v>46</v>
      </c>
      <c r="PZ14" s="96" t="s">
        <v>47</v>
      </c>
      <c r="QA14" s="97" t="s">
        <v>48</v>
      </c>
      <c r="QB14" s="96" t="s">
        <v>49</v>
      </c>
      <c r="QC14" s="97" t="s">
        <v>50</v>
      </c>
      <c r="QD14" s="96" t="s">
        <v>51</v>
      </c>
      <c r="QE14" s="97" t="s">
        <v>52</v>
      </c>
      <c r="QF14" s="96" t="s">
        <v>53</v>
      </c>
      <c r="QG14" s="93" t="s">
        <v>38</v>
      </c>
      <c r="QH14" s="94" t="s">
        <v>39</v>
      </c>
      <c r="QI14" s="106"/>
      <c r="QJ14" s="96" t="s">
        <v>41</v>
      </c>
      <c r="QK14" s="97" t="s">
        <v>42</v>
      </c>
      <c r="QL14" s="96" t="s">
        <v>43</v>
      </c>
      <c r="QM14" s="97" t="s">
        <v>44</v>
      </c>
      <c r="QN14" s="96" t="s">
        <v>45</v>
      </c>
      <c r="QO14" s="97" t="s">
        <v>46</v>
      </c>
      <c r="QP14" s="96" t="s">
        <v>47</v>
      </c>
      <c r="QQ14" s="97" t="s">
        <v>48</v>
      </c>
      <c r="QR14" s="96" t="s">
        <v>49</v>
      </c>
      <c r="QS14" s="97" t="s">
        <v>50</v>
      </c>
      <c r="QT14" s="96" t="s">
        <v>51</v>
      </c>
      <c r="QU14" s="97" t="s">
        <v>52</v>
      </c>
      <c r="QV14" s="96" t="s">
        <v>53</v>
      </c>
      <c r="QW14" s="109" t="s">
        <v>38</v>
      </c>
      <c r="QX14" s="110" t="s">
        <v>39</v>
      </c>
      <c r="QY14" s="111" t="s">
        <v>40</v>
      </c>
      <c r="QZ14" s="96" t="s">
        <v>41</v>
      </c>
      <c r="RA14" s="97" t="s">
        <v>42</v>
      </c>
      <c r="RB14" s="96" t="s">
        <v>43</v>
      </c>
      <c r="RC14" s="97" t="s">
        <v>44</v>
      </c>
      <c r="RD14" s="96" t="s">
        <v>45</v>
      </c>
      <c r="RE14" s="97" t="s">
        <v>46</v>
      </c>
      <c r="RF14" s="96" t="s">
        <v>47</v>
      </c>
      <c r="RG14" s="97" t="s">
        <v>48</v>
      </c>
      <c r="RH14" s="96" t="s">
        <v>49</v>
      </c>
      <c r="RI14" s="97" t="s">
        <v>50</v>
      </c>
      <c r="RJ14" s="96" t="s">
        <v>51</v>
      </c>
      <c r="RK14" s="97" t="s">
        <v>52</v>
      </c>
      <c r="RL14" s="96" t="s">
        <v>53</v>
      </c>
      <c r="RM14" s="109" t="s">
        <v>38</v>
      </c>
      <c r="RN14" s="110" t="s">
        <v>39</v>
      </c>
      <c r="RO14" s="111" t="s">
        <v>40</v>
      </c>
      <c r="RP14" s="96" t="s">
        <v>41</v>
      </c>
      <c r="RQ14" s="97" t="s">
        <v>42</v>
      </c>
      <c r="RR14" s="96" t="s">
        <v>43</v>
      </c>
      <c r="RS14" s="97" t="s">
        <v>44</v>
      </c>
      <c r="RT14" s="96" t="s">
        <v>45</v>
      </c>
      <c r="RU14" s="97" t="s">
        <v>46</v>
      </c>
      <c r="RV14" s="96" t="s">
        <v>47</v>
      </c>
      <c r="RW14" s="97" t="s">
        <v>48</v>
      </c>
      <c r="RX14" s="96" t="s">
        <v>49</v>
      </c>
      <c r="RY14" s="97" t="s">
        <v>50</v>
      </c>
      <c r="RZ14" s="96" t="s">
        <v>51</v>
      </c>
      <c r="SA14" s="97" t="s">
        <v>52</v>
      </c>
      <c r="SB14" s="96" t="s">
        <v>53</v>
      </c>
      <c r="SC14" s="4"/>
      <c r="SD14" s="109" t="s">
        <v>38</v>
      </c>
      <c r="SE14" s="110" t="s">
        <v>39</v>
      </c>
      <c r="SF14" s="111" t="s">
        <v>40</v>
      </c>
      <c r="SG14" s="96" t="s">
        <v>41</v>
      </c>
      <c r="SH14" s="97" t="s">
        <v>42</v>
      </c>
      <c r="SI14" s="96" t="s">
        <v>43</v>
      </c>
      <c r="SJ14" s="97" t="s">
        <v>44</v>
      </c>
      <c r="SK14" s="96" t="s">
        <v>45</v>
      </c>
      <c r="SL14" s="97" t="s">
        <v>46</v>
      </c>
      <c r="SM14" s="96" t="s">
        <v>47</v>
      </c>
      <c r="SN14" s="97" t="s">
        <v>48</v>
      </c>
      <c r="SO14" s="96" t="s">
        <v>49</v>
      </c>
      <c r="SP14" s="97" t="s">
        <v>50</v>
      </c>
      <c r="SQ14" s="96" t="s">
        <v>51</v>
      </c>
      <c r="SR14" s="97" t="s">
        <v>52</v>
      </c>
      <c r="SS14" s="96" t="s">
        <v>53</v>
      </c>
      <c r="ST14" s="4"/>
    </row>
    <row r="15" spans="1:514" x14ac:dyDescent="0.35">
      <c r="A15" s="112">
        <f>ROW()</f>
        <v>15</v>
      </c>
      <c r="B15" s="113" t="s">
        <v>54</v>
      </c>
      <c r="AG15" s="112">
        <f>ROW()</f>
        <v>15</v>
      </c>
      <c r="AJ15" s="114" t="s">
        <v>55</v>
      </c>
      <c r="AK15" s="115"/>
      <c r="AL15" s="116"/>
      <c r="AM15" s="114" t="s">
        <v>56</v>
      </c>
      <c r="AN15" s="117"/>
      <c r="BM15" s="118"/>
      <c r="BN15" s="119"/>
      <c r="CC15" s="81"/>
      <c r="CD15" s="81"/>
      <c r="CE15" s="81"/>
      <c r="CF15" s="5"/>
      <c r="CG15" s="5"/>
      <c r="CH15" s="5"/>
      <c r="CI15" s="5"/>
      <c r="CJ15" s="5"/>
      <c r="CM15" s="5"/>
      <c r="CN15" s="5"/>
      <c r="CO15" s="5"/>
      <c r="CP15" s="5"/>
      <c r="CQ15" s="5"/>
      <c r="CR15" s="5"/>
      <c r="CS15" s="81"/>
      <c r="CT15" s="81"/>
      <c r="CU15" s="81"/>
      <c r="CV15" s="81"/>
      <c r="CW15" s="81"/>
      <c r="CX15" s="81"/>
      <c r="CY15" s="81"/>
      <c r="CZ15" s="81"/>
      <c r="DI15" s="120"/>
      <c r="DJ15" s="120"/>
      <c r="DK15" s="120"/>
      <c r="DL15" s="5"/>
      <c r="DM15" s="5"/>
      <c r="DN15" s="5"/>
      <c r="DO15" s="5"/>
      <c r="DP15" s="5"/>
      <c r="DY15" s="121"/>
      <c r="DZ15" s="121"/>
      <c r="EA15" s="121"/>
      <c r="EB15" s="121"/>
      <c r="EC15" s="121"/>
      <c r="ED15" s="5"/>
      <c r="EE15" s="5"/>
      <c r="EF15" s="5"/>
      <c r="EO15" s="122"/>
      <c r="EP15" s="123"/>
      <c r="EQ15" s="123"/>
      <c r="ER15" s="5"/>
      <c r="ES15" s="5"/>
      <c r="ET15" s="5"/>
      <c r="EU15" s="5"/>
      <c r="EV15" s="5"/>
      <c r="FE15" s="81"/>
      <c r="FF15" s="81"/>
      <c r="FG15" s="81"/>
      <c r="FU15" s="124"/>
      <c r="FV15" s="124"/>
      <c r="FW15" s="124"/>
      <c r="FX15" s="125"/>
      <c r="FY15" s="125"/>
      <c r="FZ15" s="125"/>
      <c r="GA15" s="125"/>
      <c r="GB15" s="125"/>
      <c r="HA15" s="126"/>
      <c r="HB15" s="126"/>
      <c r="HC15" s="121"/>
      <c r="IW15" s="121"/>
      <c r="IX15" s="121"/>
      <c r="IY15" s="121"/>
      <c r="KC15" s="121"/>
      <c r="KD15" s="127" t="s">
        <v>57</v>
      </c>
      <c r="KS15" s="121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112">
        <f>ROW()</f>
        <v>15</v>
      </c>
      <c r="LZ15" s="128" t="s">
        <v>58</v>
      </c>
      <c r="MA15" s="121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OK15" s="121"/>
      <c r="OL15" s="121"/>
      <c r="OM15" s="121"/>
      <c r="ON15" s="121"/>
      <c r="OO15" s="121"/>
      <c r="OP15" s="121"/>
      <c r="OQ15" s="121"/>
      <c r="OR15" s="121"/>
      <c r="OS15" s="121"/>
      <c r="OT15" s="121"/>
      <c r="OU15" s="121"/>
      <c r="OV15" s="121"/>
      <c r="OW15" s="121"/>
      <c r="OX15" s="121"/>
      <c r="OY15" s="121"/>
      <c r="OZ15" s="121"/>
      <c r="PQ15" s="131"/>
      <c r="PR15" s="132"/>
      <c r="PS15" s="132"/>
      <c r="PT15" s="132"/>
      <c r="PU15" s="132"/>
      <c r="PV15" s="133"/>
      <c r="PW15" s="133"/>
      <c r="PX15" s="133"/>
      <c r="PY15" s="134"/>
      <c r="PZ15" s="134"/>
      <c r="QA15" s="134"/>
      <c r="QB15" s="134"/>
      <c r="QC15" s="134"/>
      <c r="QD15" s="134"/>
      <c r="QE15" s="134"/>
      <c r="QF15" s="134"/>
      <c r="QW15" s="135">
        <f>ROW()</f>
        <v>15</v>
      </c>
      <c r="QX15" s="136"/>
      <c r="QY15" s="137"/>
      <c r="QZ15" s="137"/>
      <c r="RA15" s="137"/>
      <c r="RB15" s="137"/>
      <c r="RC15" s="137"/>
      <c r="RD15" s="137"/>
      <c r="RE15" s="138"/>
      <c r="RF15" s="138"/>
      <c r="RG15" s="138"/>
      <c r="RH15" s="138"/>
      <c r="RI15" s="138"/>
      <c r="RJ15" s="138"/>
      <c r="RK15" s="138"/>
      <c r="RL15" s="138"/>
      <c r="RM15" s="139">
        <f>ROW()</f>
        <v>15</v>
      </c>
      <c r="RN15" s="140" t="s">
        <v>59</v>
      </c>
      <c r="RO15" s="72"/>
      <c r="RP15" s="72"/>
      <c r="RQ15" s="72"/>
      <c r="RR15" s="72"/>
      <c r="RS15" s="72"/>
      <c r="RT15" s="72"/>
      <c r="RU15" s="72"/>
      <c r="RV15" s="72"/>
      <c r="RW15" s="72"/>
      <c r="RX15" s="72"/>
      <c r="RY15" s="72"/>
      <c r="RZ15" s="72"/>
      <c r="SC15" s="4"/>
      <c r="SD15" s="72"/>
      <c r="SE15" s="72"/>
      <c r="SF15" s="72"/>
      <c r="SG15" s="72"/>
      <c r="SH15" s="72"/>
      <c r="SI15" s="72"/>
      <c r="SJ15" s="72"/>
      <c r="SK15" s="72"/>
      <c r="SL15" s="72"/>
      <c r="SM15" s="72"/>
      <c r="SN15" s="72"/>
      <c r="SO15" s="72"/>
      <c r="SP15" s="72"/>
      <c r="SQ15" s="72"/>
      <c r="SR15" s="72"/>
      <c r="SS15" s="72"/>
      <c r="ST15" s="4"/>
    </row>
    <row r="16" spans="1:514" x14ac:dyDescent="0.35">
      <c r="A16" s="112">
        <f>ROW()</f>
        <v>16</v>
      </c>
      <c r="B16" s="141"/>
      <c r="C16" s="121"/>
      <c r="D16" s="142"/>
      <c r="E16" s="143"/>
      <c r="F16" s="142"/>
      <c r="G16" s="143"/>
      <c r="H16" s="142"/>
      <c r="I16" s="144"/>
      <c r="J16" s="144"/>
      <c r="K16" s="144"/>
      <c r="L16" s="144"/>
      <c r="M16" s="144"/>
      <c r="N16" s="144"/>
      <c r="O16" s="144"/>
      <c r="P16" s="144"/>
      <c r="Q16" s="112">
        <f>ROW()</f>
        <v>16</v>
      </c>
      <c r="R16" s="145" t="s">
        <v>60</v>
      </c>
      <c r="S16" s="146"/>
      <c r="T16" s="146"/>
      <c r="Y16" s="144"/>
      <c r="Z16" s="144"/>
      <c r="AA16" s="144"/>
      <c r="AB16" s="144"/>
      <c r="AC16" s="144"/>
      <c r="AD16" s="144"/>
      <c r="AE16" s="144"/>
      <c r="AF16" s="144"/>
      <c r="AG16" s="112">
        <f>ROW()</f>
        <v>16</v>
      </c>
      <c r="AH16" s="147" t="s">
        <v>61</v>
      </c>
      <c r="AI16" s="112"/>
      <c r="AJ16" s="148">
        <v>238446443.2221334</v>
      </c>
      <c r="AK16" s="148">
        <v>1907647.2467989922</v>
      </c>
      <c r="AL16" s="148">
        <v>240354090.46893239</v>
      </c>
      <c r="AM16" s="148">
        <v>32593044.071213432</v>
      </c>
      <c r="AN16" s="148">
        <f>AM16+AL16</f>
        <v>272947134.54014581</v>
      </c>
      <c r="AO16" s="148"/>
      <c r="AP16" s="148"/>
      <c r="AQ16" s="148"/>
      <c r="AR16" s="148"/>
      <c r="AS16" s="148"/>
      <c r="AT16" s="148"/>
      <c r="AU16" s="148"/>
      <c r="AV16" s="148"/>
      <c r="AW16" s="112">
        <f>ROW()</f>
        <v>16</v>
      </c>
      <c r="AX16" s="149" t="s">
        <v>62</v>
      </c>
      <c r="AY16" s="150"/>
      <c r="AZ16" s="151">
        <v>30995873.329999998</v>
      </c>
      <c r="BA16" s="151">
        <v>4130432.299621895</v>
      </c>
      <c r="BB16" s="151">
        <f>SUM(AZ16:BA16)</f>
        <v>35126305.629621893</v>
      </c>
      <c r="BC16" s="151">
        <v>0</v>
      </c>
      <c r="BD16" s="151">
        <f>SUM(BB16:BC16)</f>
        <v>35126305.629621893</v>
      </c>
      <c r="BE16" s="151">
        <v>0</v>
      </c>
      <c r="BF16" s="151">
        <f>SUM(BD16:BE16)</f>
        <v>35126305.629621893</v>
      </c>
      <c r="BG16" s="151">
        <v>0</v>
      </c>
      <c r="BH16" s="151">
        <f>SUM(BF16:BG16)</f>
        <v>35126305.629621893</v>
      </c>
      <c r="BI16" s="151">
        <v>0</v>
      </c>
      <c r="BJ16" s="151">
        <f>SUM(BH16:BI16)</f>
        <v>35126305.629621893</v>
      </c>
      <c r="BK16" s="151"/>
      <c r="BL16" s="151"/>
      <c r="BM16" s="112">
        <f>ROW()</f>
        <v>16</v>
      </c>
      <c r="BN16" s="119" t="s">
        <v>63</v>
      </c>
      <c r="BP16" s="152" t="s">
        <v>64</v>
      </c>
      <c r="BQ16" s="153">
        <v>2448234648.4876337</v>
      </c>
      <c r="BR16" s="153">
        <f>SUM(BP16:BQ16)</f>
        <v>2448234648.4876337</v>
      </c>
      <c r="BS16" s="153">
        <v>57699935.824243098</v>
      </c>
      <c r="BT16" s="153">
        <f>SUM(BR16:BS16)</f>
        <v>2505934584.3118768</v>
      </c>
      <c r="BU16" s="153">
        <v>100712047.90950438</v>
      </c>
      <c r="BV16" s="153">
        <f>SUM(BT16:BU16)</f>
        <v>2606646632.2213812</v>
      </c>
      <c r="BW16" s="153">
        <v>-25807780.780006427</v>
      </c>
      <c r="BX16" s="153">
        <f>SUM(BV16:BW16)</f>
        <v>2580838851.4413748</v>
      </c>
      <c r="BY16" s="153">
        <v>86108019.714825258</v>
      </c>
      <c r="BZ16" s="153">
        <f>SUM(BX16:BY16)</f>
        <v>2666946871.1561999</v>
      </c>
      <c r="CA16" s="153"/>
      <c r="CB16" s="153"/>
      <c r="CC16" s="112">
        <f>ROW()</f>
        <v>16</v>
      </c>
      <c r="CD16" s="154"/>
      <c r="CE16" s="154"/>
      <c r="CF16" s="155"/>
      <c r="CG16" s="156"/>
      <c r="CH16" s="156"/>
      <c r="CI16" s="156"/>
      <c r="CJ16" s="156"/>
      <c r="CM16" s="156"/>
      <c r="CN16" s="156"/>
      <c r="CO16" s="156"/>
      <c r="CP16" s="156"/>
      <c r="CQ16" s="156"/>
      <c r="CR16" s="156"/>
      <c r="CS16" s="112">
        <f>ROW()</f>
        <v>16</v>
      </c>
      <c r="CT16" s="157" t="s">
        <v>65</v>
      </c>
      <c r="CU16" s="157"/>
      <c r="CV16" s="155"/>
      <c r="CW16" s="156"/>
      <c r="CX16" s="156"/>
      <c r="CY16" s="156"/>
      <c r="CZ16" s="156"/>
      <c r="DI16" s="112">
        <f>ROW()</f>
        <v>16</v>
      </c>
      <c r="DJ16" s="158" t="s">
        <v>66</v>
      </c>
      <c r="DK16" s="158"/>
      <c r="DL16" s="159">
        <v>36662241.157839999</v>
      </c>
      <c r="DM16" s="159">
        <v>-1203.5147619992495</v>
      </c>
      <c r="DN16" s="159">
        <f>DL16+DM16</f>
        <v>36661037.643077999</v>
      </c>
      <c r="DO16" s="159">
        <v>0</v>
      </c>
      <c r="DP16" s="159">
        <f>DN16+DO16</f>
        <v>36661037.643077999</v>
      </c>
      <c r="DQ16" s="159">
        <v>0</v>
      </c>
      <c r="DR16" s="159">
        <f>DP16+DQ16</f>
        <v>36661037.643077999</v>
      </c>
      <c r="DS16" s="159">
        <v>0</v>
      </c>
      <c r="DT16" s="159">
        <f>DR16+DS16</f>
        <v>36661037.643077999</v>
      </c>
      <c r="DU16" s="159">
        <v>0</v>
      </c>
      <c r="DV16" s="159">
        <f>DT16+DU16</f>
        <v>36661037.643077999</v>
      </c>
      <c r="DW16" s="159"/>
      <c r="DX16" s="159"/>
      <c r="DY16" s="112">
        <f>ROW()</f>
        <v>16</v>
      </c>
      <c r="DZ16" s="160" t="s">
        <v>67</v>
      </c>
      <c r="EA16" s="161"/>
      <c r="EB16" s="161"/>
      <c r="EC16" s="161"/>
      <c r="ED16" s="5"/>
      <c r="EE16" s="5"/>
      <c r="EF16" s="5"/>
      <c r="EO16" s="112">
        <f>ROW()</f>
        <v>16</v>
      </c>
      <c r="EP16" s="121" t="s">
        <v>68</v>
      </c>
      <c r="EQ16" s="156"/>
      <c r="ER16" s="156">
        <v>230000</v>
      </c>
      <c r="ES16" s="156">
        <v>-735000</v>
      </c>
      <c r="ET16" s="156">
        <f>ER16+ES16</f>
        <v>-505000</v>
      </c>
      <c r="EU16" s="162">
        <v>0</v>
      </c>
      <c r="EV16" s="156">
        <f>ET16+EU16</f>
        <v>-505000</v>
      </c>
      <c r="EW16" s="162">
        <v>0</v>
      </c>
      <c r="EX16" s="156">
        <f>EV16+EW16</f>
        <v>-505000</v>
      </c>
      <c r="EY16" s="162">
        <v>0</v>
      </c>
      <c r="EZ16" s="156">
        <f>EX16+EY16</f>
        <v>-505000</v>
      </c>
      <c r="FA16" s="162">
        <v>0</v>
      </c>
      <c r="FB16" s="156">
        <f>EZ16+FA16</f>
        <v>-505000</v>
      </c>
      <c r="FC16" s="162"/>
      <c r="FD16" s="156"/>
      <c r="FE16" s="112">
        <f>ROW()</f>
        <v>16</v>
      </c>
      <c r="FF16" s="71" t="s">
        <v>69</v>
      </c>
      <c r="FU16" s="112">
        <f>ROW()</f>
        <v>16</v>
      </c>
      <c r="FV16" s="163" t="s">
        <v>70</v>
      </c>
      <c r="FX16" s="162"/>
      <c r="FY16" s="162"/>
      <c r="FZ16" s="164"/>
      <c r="GA16" s="162"/>
      <c r="GB16" s="162"/>
      <c r="GK16" s="112">
        <f>ROW()</f>
        <v>16</v>
      </c>
      <c r="GL16" s="165" t="s">
        <v>71</v>
      </c>
      <c r="GM16" s="165"/>
      <c r="GN16" s="162">
        <v>0</v>
      </c>
      <c r="GO16" s="162">
        <v>3870.6276671299306</v>
      </c>
      <c r="GP16" s="162">
        <f>SUM(GN16:GO16)</f>
        <v>3870.6276671299306</v>
      </c>
      <c r="GQ16" s="162"/>
      <c r="GR16" s="162">
        <f>SUM(GP16:GQ16)</f>
        <v>3870.6276671299306</v>
      </c>
      <c r="GS16" s="162"/>
      <c r="GT16" s="162">
        <f>SUM(GR16:GS16)</f>
        <v>3870.6276671299306</v>
      </c>
      <c r="GU16" s="162"/>
      <c r="GV16" s="162">
        <f>SUM(GT16:GU16)</f>
        <v>3870.6276671299306</v>
      </c>
      <c r="GW16" s="162"/>
      <c r="GX16" s="162">
        <f>SUM(GV16:GW16)</f>
        <v>3870.6276671299306</v>
      </c>
      <c r="GY16" s="162"/>
      <c r="GZ16" s="162"/>
      <c r="HA16" s="112">
        <f>ROW()</f>
        <v>16</v>
      </c>
      <c r="HB16" s="121" t="s">
        <v>72</v>
      </c>
      <c r="HC16" s="166"/>
      <c r="HD16" s="129">
        <v>304732.62186000007</v>
      </c>
      <c r="HE16" s="129">
        <v>101165.89421331207</v>
      </c>
      <c r="HF16" s="129">
        <f>SUM(HD16:HE16)</f>
        <v>405898.51607331214</v>
      </c>
      <c r="HG16" s="129">
        <v>-52766</v>
      </c>
      <c r="HH16" s="129">
        <f>SUM(HF16:HG16)</f>
        <v>353132.51607331214</v>
      </c>
      <c r="HI16" s="129"/>
      <c r="HJ16" s="129">
        <f>SUM(HH16:HI16)</f>
        <v>353132.51607331214</v>
      </c>
      <c r="HK16" s="129"/>
      <c r="HL16" s="129">
        <f>SUM(HJ16:HK16)</f>
        <v>353132.51607331214</v>
      </c>
      <c r="HM16" s="129"/>
      <c r="HN16" s="129">
        <f>SUM(HL16:HM16)</f>
        <v>353132.51607331214</v>
      </c>
      <c r="HO16" s="129"/>
      <c r="HP16" s="129"/>
      <c r="HQ16" s="112">
        <f>ROW()</f>
        <v>16</v>
      </c>
      <c r="HR16" s="5" t="s">
        <v>73</v>
      </c>
      <c r="HT16" s="162"/>
      <c r="HU16" s="162"/>
      <c r="HV16" s="162"/>
      <c r="HW16" s="162"/>
      <c r="HX16" s="162"/>
      <c r="IG16" s="112">
        <f>ROW()</f>
        <v>16</v>
      </c>
      <c r="IH16" s="124" t="s">
        <v>74</v>
      </c>
      <c r="II16" s="149"/>
      <c r="IJ16" s="167">
        <v>66598.29467198941</v>
      </c>
      <c r="IK16" s="167">
        <v>-60189.774001547892</v>
      </c>
      <c r="IL16" s="167">
        <f>SUM(IJ16:IK16)</f>
        <v>6408.5206704415177</v>
      </c>
      <c r="IM16" s="167">
        <v>0</v>
      </c>
      <c r="IN16" s="167">
        <f>SUM(IL16:IM16)</f>
        <v>6408.5206704415177</v>
      </c>
      <c r="IO16" s="167">
        <v>0</v>
      </c>
      <c r="IP16" s="167">
        <f>SUM(IN16:IO16)</f>
        <v>6408.5206704415177</v>
      </c>
      <c r="IQ16" s="167">
        <v>0</v>
      </c>
      <c r="IR16" s="167">
        <f>SUM(IP16:IQ16)</f>
        <v>6408.5206704415177</v>
      </c>
      <c r="IS16" s="167">
        <v>0</v>
      </c>
      <c r="IT16" s="167">
        <f>SUM(IR16:IS16)</f>
        <v>6408.5206704415177</v>
      </c>
      <c r="IU16" s="167"/>
      <c r="IV16" s="167"/>
      <c r="IW16" s="112">
        <f>ROW()</f>
        <v>16</v>
      </c>
      <c r="IX16" s="121" t="s">
        <v>75</v>
      </c>
      <c r="IY16" s="121"/>
      <c r="IZ16" s="162">
        <v>2655333.2173509947</v>
      </c>
      <c r="JA16" s="162">
        <v>-797229.46419286658</v>
      </c>
      <c r="JB16" s="162">
        <f>IZ16+JA16</f>
        <v>1858103.7531581281</v>
      </c>
      <c r="JC16" s="162">
        <v>619367.91771937651</v>
      </c>
      <c r="JD16" s="162">
        <f>JB16+JC16</f>
        <v>2477471.6708775046</v>
      </c>
      <c r="JE16" s="162">
        <v>0</v>
      </c>
      <c r="JF16" s="162">
        <f>JD16+JE16</f>
        <v>2477471.6708775046</v>
      </c>
      <c r="JG16" s="162">
        <v>0</v>
      </c>
      <c r="JH16" s="162">
        <f>JF16+JG16</f>
        <v>2477471.6708775046</v>
      </c>
      <c r="JI16" s="162">
        <v>0</v>
      </c>
      <c r="JJ16" s="162">
        <f>JH16+JI16</f>
        <v>2477471.6708775046</v>
      </c>
      <c r="JK16" s="162"/>
      <c r="JL16" s="162"/>
      <c r="JM16" s="112">
        <f>ROW()</f>
        <v>16</v>
      </c>
      <c r="JN16" s="168" t="s">
        <v>76</v>
      </c>
      <c r="JO16" s="169"/>
      <c r="JP16" s="162"/>
      <c r="JQ16" s="162"/>
      <c r="JR16" s="164"/>
      <c r="JS16" s="162"/>
      <c r="JT16" s="162"/>
      <c r="JU16" s="162"/>
      <c r="JV16" s="162"/>
      <c r="JW16" s="162"/>
      <c r="JX16" s="162"/>
      <c r="JY16" s="162"/>
      <c r="JZ16" s="162"/>
      <c r="KA16" s="162"/>
      <c r="KB16" s="162"/>
      <c r="KC16" s="112">
        <f>ROW()</f>
        <v>16</v>
      </c>
      <c r="KD16" s="170" t="s">
        <v>77</v>
      </c>
      <c r="KF16" s="164">
        <v>4861847833.2406073</v>
      </c>
      <c r="KG16" s="164">
        <v>111904956.75545597</v>
      </c>
      <c r="KH16" s="164">
        <f>SUM(KF16:KG16)</f>
        <v>4973752789.9960632</v>
      </c>
      <c r="KI16" s="164">
        <v>0</v>
      </c>
      <c r="KJ16" s="164">
        <f>SUM(KH16:KI16)</f>
        <v>4973752789.9960632</v>
      </c>
      <c r="KK16" s="164">
        <v>0</v>
      </c>
      <c r="KL16" s="164">
        <f>SUM(KJ16:KK16)</f>
        <v>4973752789.9960632</v>
      </c>
      <c r="KM16" s="164">
        <v>0</v>
      </c>
      <c r="KN16" s="164">
        <f>SUM(KL16:KM16)</f>
        <v>4973752789.9960632</v>
      </c>
      <c r="KO16" s="164">
        <v>0</v>
      </c>
      <c r="KP16" s="164">
        <f>SUM(KN16:KO16)</f>
        <v>4973752789.9960632</v>
      </c>
      <c r="KQ16" s="164"/>
      <c r="KR16" s="164"/>
      <c r="KS16" s="112">
        <f>ROW()</f>
        <v>16</v>
      </c>
      <c r="KT16" s="170" t="s">
        <v>78</v>
      </c>
      <c r="KV16" s="166">
        <v>126691157.42999999</v>
      </c>
      <c r="KW16" s="166">
        <v>3127615.3688547313</v>
      </c>
      <c r="KX16" s="166">
        <f>KV16+KW16</f>
        <v>129818772.79885472</v>
      </c>
      <c r="KY16" s="166"/>
      <c r="KZ16" s="166">
        <f>KX16+KY16</f>
        <v>129818772.79885472</v>
      </c>
      <c r="LA16" s="166"/>
      <c r="LB16" s="166">
        <f>KZ16+LA16</f>
        <v>129818772.79885472</v>
      </c>
      <c r="LC16" s="166"/>
      <c r="LD16" s="166">
        <f>LB16+LC16</f>
        <v>129818772.79885472</v>
      </c>
      <c r="LE16" s="166"/>
      <c r="LF16" s="166">
        <f>LD16+LE16</f>
        <v>129818772.79885472</v>
      </c>
      <c r="LG16" s="166"/>
      <c r="LH16" s="166"/>
      <c r="LI16" s="112">
        <f>ROW()</f>
        <v>16</v>
      </c>
      <c r="LY16" s="112">
        <f>ROW()</f>
        <v>16</v>
      </c>
      <c r="LZ16" s="171" t="s">
        <v>79</v>
      </c>
      <c r="MB16" s="172"/>
      <c r="MC16" s="172"/>
      <c r="MD16" s="172"/>
      <c r="ME16" s="172"/>
      <c r="MF16" s="172"/>
      <c r="MG16" s="172"/>
      <c r="MH16" s="172"/>
      <c r="MI16" s="172">
        <v>5135279.7442095671</v>
      </c>
      <c r="MJ16" s="172"/>
      <c r="MK16" s="172">
        <v>290972.11108704656</v>
      </c>
      <c r="ML16" s="172"/>
      <c r="MM16" s="172">
        <v>0</v>
      </c>
      <c r="MN16" s="172"/>
      <c r="MO16" s="154">
        <f>ROW()</f>
        <v>16</v>
      </c>
      <c r="MP16" s="166" t="s">
        <v>80</v>
      </c>
      <c r="MQ16" s="166"/>
      <c r="MR16" s="173"/>
      <c r="MS16" s="173"/>
      <c r="MT16" s="173"/>
      <c r="MU16" s="173"/>
      <c r="MV16" s="173"/>
      <c r="MW16" s="166"/>
      <c r="MX16" s="166"/>
      <c r="MY16" s="166"/>
      <c r="MZ16" s="166"/>
      <c r="NA16" s="166"/>
      <c r="NB16" s="166"/>
      <c r="NC16" s="166"/>
      <c r="ND16" s="166"/>
      <c r="NE16" s="112">
        <f>ROW()</f>
        <v>16</v>
      </c>
      <c r="NF16" s="174" t="s">
        <v>80</v>
      </c>
      <c r="NG16" s="174"/>
      <c r="NH16" s="175" t="s">
        <v>81</v>
      </c>
      <c r="NI16" s="173"/>
      <c r="NJ16" s="173"/>
      <c r="NK16" s="173"/>
      <c r="NL16" s="173"/>
      <c r="NM16" s="166"/>
      <c r="NN16" s="166"/>
      <c r="NO16" s="176"/>
      <c r="NP16" s="176"/>
      <c r="NQ16" s="176"/>
      <c r="NR16" s="176"/>
      <c r="NS16" s="166"/>
      <c r="NT16" s="166"/>
      <c r="NU16" s="112">
        <f>ROW()</f>
        <v>16</v>
      </c>
      <c r="NV16" s="174" t="s">
        <v>82</v>
      </c>
      <c r="NW16" s="174"/>
      <c r="NX16" s="173"/>
      <c r="NY16" s="173"/>
      <c r="NZ16" s="173"/>
      <c r="OA16" s="173"/>
      <c r="OB16" s="173"/>
      <c r="OC16" s="166"/>
      <c r="OD16" s="166"/>
      <c r="OE16" s="166"/>
      <c r="OF16" s="166"/>
      <c r="OG16" s="166"/>
      <c r="OH16" s="166"/>
      <c r="OI16" s="166"/>
      <c r="OJ16" s="166"/>
      <c r="OK16" s="112">
        <f>ROW()</f>
        <v>16</v>
      </c>
      <c r="OL16" s="177"/>
      <c r="OM16" s="178"/>
      <c r="ON16" s="178"/>
      <c r="OO16" s="178"/>
      <c r="OP16" s="179"/>
      <c r="OQ16" s="180"/>
      <c r="OR16" s="180"/>
      <c r="OS16" s="180"/>
      <c r="OT16" s="180"/>
      <c r="OU16" s="180"/>
      <c r="OV16" s="180"/>
      <c r="OW16" s="180"/>
      <c r="OX16" s="180"/>
      <c r="OY16" s="180"/>
      <c r="OZ16" s="180"/>
      <c r="PA16" s="112">
        <f>ROW()</f>
        <v>16</v>
      </c>
      <c r="PB16" s="181" t="s">
        <v>83</v>
      </c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 s="131">
        <f>ROW()</f>
        <v>16</v>
      </c>
      <c r="PR16" s="138" t="s">
        <v>84</v>
      </c>
      <c r="PS16" s="132"/>
      <c r="PT16" s="182"/>
      <c r="PU16" s="182"/>
      <c r="PV16" s="182"/>
      <c r="PW16" s="183"/>
      <c r="PX16" s="183"/>
      <c r="PY16" s="183"/>
      <c r="PZ16" s="183"/>
      <c r="QA16" s="183"/>
      <c r="QB16" s="183"/>
      <c r="QC16" s="183"/>
      <c r="QD16" s="183"/>
      <c r="QE16" s="183"/>
      <c r="QF16" s="183"/>
      <c r="QG16" s="184">
        <f>ROW()</f>
        <v>16</v>
      </c>
      <c r="QH16" s="132"/>
      <c r="QI16" s="132"/>
      <c r="QJ16" s="132"/>
      <c r="QK16" s="132"/>
      <c r="QL16" s="132"/>
      <c r="QM16" s="132"/>
      <c r="QN16" s="132"/>
      <c r="QO16" s="132"/>
      <c r="QP16" s="132"/>
      <c r="QQ16" s="132"/>
      <c r="QR16" s="132"/>
      <c r="QS16" s="132"/>
      <c r="QT16" s="132"/>
      <c r="QU16" s="132"/>
      <c r="QV16" s="132"/>
      <c r="QW16" s="135">
        <f>ROW()</f>
        <v>16</v>
      </c>
      <c r="QX16" s="134" t="s">
        <v>85</v>
      </c>
      <c r="QY16" s="138"/>
      <c r="QZ16" s="185"/>
      <c r="RA16" s="185"/>
      <c r="RB16" s="185"/>
      <c r="RC16" s="186">
        <v>-198144.45000000007</v>
      </c>
      <c r="RD16" s="186">
        <f>RC16+RB16</f>
        <v>-198144.45000000007</v>
      </c>
      <c r="RE16" s="186">
        <v>-1297353.9999999967</v>
      </c>
      <c r="RF16" s="186">
        <f>RE16+RD16</f>
        <v>-1495498.4499999969</v>
      </c>
      <c r="RG16" s="186">
        <v>-1307449.9400000013</v>
      </c>
      <c r="RH16" s="186">
        <f>RG16+RF16</f>
        <v>-2802948.3899999983</v>
      </c>
      <c r="RI16" s="186">
        <v>-517188.25000000186</v>
      </c>
      <c r="RJ16" s="186">
        <f>RI16+RH16</f>
        <v>-3320136.64</v>
      </c>
      <c r="RK16" s="186"/>
      <c r="RL16" s="186"/>
      <c r="RM16" s="139">
        <f>ROW()</f>
        <v>16</v>
      </c>
      <c r="RN16" s="132" t="s">
        <v>85</v>
      </c>
      <c r="RO16" s="132"/>
      <c r="RP16" s="186"/>
      <c r="RQ16" s="186"/>
      <c r="RR16" s="186"/>
      <c r="RS16" s="186">
        <v>270565.01000000007</v>
      </c>
      <c r="RT16" s="187">
        <f>RS16</f>
        <v>270565.01000000007</v>
      </c>
      <c r="RU16" s="186">
        <v>2399121.6300000004</v>
      </c>
      <c r="RV16" s="187">
        <f>RU16+RT16</f>
        <v>2669686.6400000006</v>
      </c>
      <c r="RW16" s="188">
        <v>4110985.0099999988</v>
      </c>
      <c r="RX16" s="188">
        <f>RW16+RV16</f>
        <v>6780671.6499999994</v>
      </c>
      <c r="RY16" s="188">
        <v>8049741.3399999952</v>
      </c>
      <c r="RZ16" s="188">
        <f>RY16+RX16</f>
        <v>14830412.989999995</v>
      </c>
      <c r="SA16" s="188"/>
      <c r="SB16" s="188"/>
      <c r="SC16" s="4"/>
      <c r="SJ16"/>
      <c r="SK16"/>
      <c r="SL16"/>
      <c r="SM16"/>
      <c r="SN16"/>
      <c r="SO16"/>
      <c r="SP16"/>
      <c r="SQ16"/>
      <c r="SR16"/>
      <c r="SS16"/>
      <c r="ST16" s="4"/>
    </row>
    <row r="17" spans="1:514" x14ac:dyDescent="0.35">
      <c r="A17" s="112">
        <f>ROW()</f>
        <v>17</v>
      </c>
      <c r="B17" s="141" t="s">
        <v>86</v>
      </c>
      <c r="C17" s="121"/>
      <c r="D17" s="142"/>
      <c r="E17" s="189">
        <v>-2431361.73</v>
      </c>
      <c r="F17" s="142"/>
      <c r="G17" s="189"/>
      <c r="H17" s="142"/>
      <c r="I17" s="189"/>
      <c r="J17" s="189"/>
      <c r="K17" s="189"/>
      <c r="L17" s="189"/>
      <c r="M17" s="189"/>
      <c r="N17" s="189"/>
      <c r="O17" s="189"/>
      <c r="P17" s="189"/>
      <c r="Q17" s="112">
        <f>ROW()</f>
        <v>17</v>
      </c>
      <c r="R17" s="190" t="s">
        <v>87</v>
      </c>
      <c r="S17" s="191"/>
      <c r="T17" s="143">
        <v>5766499.0706215166</v>
      </c>
      <c r="U17" s="162">
        <f>-T17</f>
        <v>-5766499.0706215166</v>
      </c>
      <c r="V17" s="162">
        <f>SUM(T17:U17)</f>
        <v>0</v>
      </c>
      <c r="W17" s="162"/>
      <c r="X17" s="162">
        <f>SUM(V17:W17)</f>
        <v>0</v>
      </c>
      <c r="Y17" s="162"/>
      <c r="Z17" s="162">
        <f>SUM(X17:Y17)</f>
        <v>0</v>
      </c>
      <c r="AA17" s="162"/>
      <c r="AB17" s="162">
        <f>SUM(Z17:AA17)</f>
        <v>0</v>
      </c>
      <c r="AC17" s="162"/>
      <c r="AD17" s="162">
        <f>SUM(AB17:AC17)</f>
        <v>0</v>
      </c>
      <c r="AE17" s="162"/>
      <c r="AF17" s="162"/>
      <c r="AG17" s="112">
        <f>ROW()</f>
        <v>17</v>
      </c>
      <c r="AH17" s="192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12">
        <f>ROW()</f>
        <v>17</v>
      </c>
      <c r="AX17" s="149" t="s">
        <v>88</v>
      </c>
      <c r="AZ17" s="194">
        <v>12755721.744033124</v>
      </c>
      <c r="BA17" s="194">
        <v>-8213900.9186974997</v>
      </c>
      <c r="BB17" s="194">
        <f t="shared" ref="BB17:BB19" si="0">SUM(AZ17:BA17)</f>
        <v>4541820.8253356246</v>
      </c>
      <c r="BC17" s="194">
        <v>0</v>
      </c>
      <c r="BD17" s="194">
        <f t="shared" ref="BD17:BD19" si="1">SUM(BB17:BC17)</f>
        <v>4541820.8253356246</v>
      </c>
      <c r="BE17" s="194">
        <v>0</v>
      </c>
      <c r="BF17" s="194">
        <f t="shared" ref="BF17:BF19" si="2">SUM(BD17:BE17)</f>
        <v>4541820.8253356246</v>
      </c>
      <c r="BG17" s="194">
        <v>0</v>
      </c>
      <c r="BH17" s="194">
        <f t="shared" ref="BH17:BH19" si="3">SUM(BF17:BG17)</f>
        <v>4541820.8253356246</v>
      </c>
      <c r="BI17" s="194">
        <v>0</v>
      </c>
      <c r="BJ17" s="194">
        <f t="shared" ref="BJ17:BJ19" si="4">SUM(BH17:BI17)</f>
        <v>4541820.8253356246</v>
      </c>
      <c r="BK17" s="194"/>
      <c r="BL17" s="194"/>
      <c r="BM17" s="112">
        <f>ROW()</f>
        <v>17</v>
      </c>
      <c r="BN17" s="119" t="s">
        <v>89</v>
      </c>
      <c r="BP17" s="195"/>
      <c r="BQ17" s="195"/>
      <c r="BR17" s="71"/>
      <c r="BS17" s="195"/>
      <c r="BT17" s="71"/>
      <c r="BU17" s="195"/>
      <c r="BV17" s="71"/>
      <c r="BW17" s="195"/>
      <c r="BX17" s="71"/>
      <c r="BY17" s="195"/>
      <c r="BZ17" s="71"/>
      <c r="CA17" s="195"/>
      <c r="CB17" s="71"/>
      <c r="CC17" s="112">
        <f>ROW()</f>
        <v>17</v>
      </c>
      <c r="CD17" s="124" t="s">
        <v>90</v>
      </c>
      <c r="CF17" s="196">
        <v>4575001.287056</v>
      </c>
      <c r="CG17" s="196">
        <v>-420667.37425281992</v>
      </c>
      <c r="CH17" s="196">
        <f>SUM(CF17:CG17)</f>
        <v>4154333.9128031801</v>
      </c>
      <c r="CI17" s="156"/>
      <c r="CJ17" s="196">
        <f>SUM(CH17:CI17)</f>
        <v>4154333.9128031801</v>
      </c>
      <c r="CK17" s="156"/>
      <c r="CL17" s="196">
        <f>SUM(CJ17:CK17)</f>
        <v>4154333.9128031801</v>
      </c>
      <c r="CM17" s="156"/>
      <c r="CN17" s="156">
        <f>SUM(CL17:CM17)</f>
        <v>4154333.9128031801</v>
      </c>
      <c r="CO17" s="156"/>
      <c r="CP17" s="156">
        <f>SUM(CN17:CO17)</f>
        <v>4154333.9128031801</v>
      </c>
      <c r="CQ17" s="156"/>
      <c r="CR17" s="156"/>
      <c r="CS17" s="112">
        <f>ROW()</f>
        <v>17</v>
      </c>
      <c r="CT17" s="197" t="s">
        <v>91</v>
      </c>
      <c r="CU17" s="197"/>
      <c r="CV17" s="198"/>
      <c r="CW17" s="198"/>
      <c r="CX17" s="198"/>
      <c r="CY17" s="198"/>
      <c r="CZ17" s="198"/>
      <c r="DI17" s="112">
        <f>ROW()</f>
        <v>17</v>
      </c>
      <c r="DJ17" s="158" t="s">
        <v>92</v>
      </c>
      <c r="DK17" s="158"/>
      <c r="DL17" s="199">
        <f>SUM(DL16)</f>
        <v>36662241.157839999</v>
      </c>
      <c r="DM17" s="199">
        <f t="shared" ref="DM17:DV17" si="5">SUM(DM16)</f>
        <v>-1203.5147619992495</v>
      </c>
      <c r="DN17" s="199">
        <f t="shared" si="5"/>
        <v>36661037.643077999</v>
      </c>
      <c r="DO17" s="199">
        <f t="shared" si="5"/>
        <v>0</v>
      </c>
      <c r="DP17" s="199">
        <f t="shared" si="5"/>
        <v>36661037.643077999</v>
      </c>
      <c r="DQ17" s="199">
        <f t="shared" si="5"/>
        <v>0</v>
      </c>
      <c r="DR17" s="199">
        <f t="shared" si="5"/>
        <v>36661037.643077999</v>
      </c>
      <c r="DS17" s="199">
        <f t="shared" si="5"/>
        <v>0</v>
      </c>
      <c r="DT17" s="199">
        <f t="shared" si="5"/>
        <v>36661037.643077999</v>
      </c>
      <c r="DU17" s="199">
        <f t="shared" si="5"/>
        <v>0</v>
      </c>
      <c r="DV17" s="199">
        <f t="shared" si="5"/>
        <v>36661037.643077999</v>
      </c>
      <c r="DW17" s="199"/>
      <c r="DX17" s="199"/>
      <c r="DY17" s="112">
        <f>ROW()</f>
        <v>17</v>
      </c>
      <c r="DZ17" s="124" t="s">
        <v>93</v>
      </c>
      <c r="EA17" s="149"/>
      <c r="EB17" s="164">
        <v>9080405.3056019992</v>
      </c>
      <c r="EC17" s="164">
        <v>-53784.6760164015</v>
      </c>
      <c r="ED17" s="164">
        <f>SUM(EB17:EC17)</f>
        <v>9026620.6295855977</v>
      </c>
      <c r="EE17" s="164">
        <v>54729.705912001431</v>
      </c>
      <c r="EF17" s="164">
        <f>SUM(ED17:EE17)</f>
        <v>9081350.3354975991</v>
      </c>
      <c r="EG17" s="164">
        <v>0</v>
      </c>
      <c r="EH17" s="164">
        <f>SUM(EF17:EG17)</f>
        <v>9081350.3354975991</v>
      </c>
      <c r="EI17" s="164">
        <v>0</v>
      </c>
      <c r="EJ17" s="164">
        <f>SUM(EH17:EI17)</f>
        <v>9081350.3354975991</v>
      </c>
      <c r="EK17" s="164">
        <v>0</v>
      </c>
      <c r="EL17" s="164">
        <f>SUM(EJ17:EK17)</f>
        <v>9081350.3354975991</v>
      </c>
      <c r="EM17" s="164"/>
      <c r="EN17" s="164"/>
      <c r="EO17" s="112">
        <f>ROW()</f>
        <v>17</v>
      </c>
      <c r="EP17" s="121" t="s">
        <v>94</v>
      </c>
      <c r="EQ17" s="156"/>
      <c r="ER17" s="200">
        <v>352975.68834427826</v>
      </c>
      <c r="ES17" s="200">
        <v>-103323.23312883906</v>
      </c>
      <c r="ET17" s="200">
        <f>ER17+ES17</f>
        <v>249652.4552154392</v>
      </c>
      <c r="EU17" s="201">
        <v>0</v>
      </c>
      <c r="EV17" s="202">
        <f>ET17+EU17</f>
        <v>249652.4552154392</v>
      </c>
      <c r="EW17" s="201">
        <v>0</v>
      </c>
      <c r="EX17" s="202">
        <f>EV17+EW17</f>
        <v>249652.4552154392</v>
      </c>
      <c r="EY17" s="201">
        <v>0</v>
      </c>
      <c r="EZ17" s="202">
        <f>EX17+EY17</f>
        <v>249652.4552154392</v>
      </c>
      <c r="FA17" s="201">
        <v>0</v>
      </c>
      <c r="FB17" s="202">
        <f>EZ17+FA17</f>
        <v>249652.4552154392</v>
      </c>
      <c r="FC17" s="201"/>
      <c r="FD17" s="202"/>
      <c r="FE17" s="112">
        <f>ROW()</f>
        <v>17</v>
      </c>
      <c r="FF17" s="203" t="s">
        <v>95</v>
      </c>
      <c r="FH17" s="159">
        <v>1361.4853480795666</v>
      </c>
      <c r="FI17" s="159">
        <v>3554.379588902445</v>
      </c>
      <c r="FJ17" s="159">
        <f>SUM(FH17:FI17)</f>
        <v>4915.8649369820114</v>
      </c>
      <c r="FK17" s="159">
        <v>-1475.3824893263304</v>
      </c>
      <c r="FL17" s="159">
        <f>SUM(FJ17:FK17)</f>
        <v>3440.482447655681</v>
      </c>
      <c r="FM17" s="159">
        <v>54.544716631544361</v>
      </c>
      <c r="FN17" s="159">
        <f>SUM(FL17:FM17)</f>
        <v>3495.0271642872253</v>
      </c>
      <c r="FO17" s="159">
        <v>274.31831839228744</v>
      </c>
      <c r="FP17" s="159">
        <f>SUM(FN17:FO17)</f>
        <v>3769.3454826795128</v>
      </c>
      <c r="FQ17" s="159">
        <v>842.34455888224193</v>
      </c>
      <c r="FR17" s="159">
        <f>SUM(FP17:FQ17)</f>
        <v>4611.6900415617547</v>
      </c>
      <c r="FS17" s="159"/>
      <c r="FT17" s="159"/>
      <c r="FU17" s="112">
        <f>ROW()</f>
        <v>17</v>
      </c>
      <c r="FV17" s="204" t="s">
        <v>96</v>
      </c>
      <c r="FW17" s="154"/>
      <c r="FX17" s="205">
        <v>4635835.0854999991</v>
      </c>
      <c r="FY17" s="205">
        <v>102451.95538954996</v>
      </c>
      <c r="FZ17" s="206">
        <f>SUM(FX17:FY17)</f>
        <v>4738287.0408895491</v>
      </c>
      <c r="GA17" s="205">
        <v>0</v>
      </c>
      <c r="GB17" s="164">
        <v>4738287.0408895491</v>
      </c>
      <c r="GC17" s="205">
        <v>0</v>
      </c>
      <c r="GD17" s="164">
        <v>4738287.0408895491</v>
      </c>
      <c r="GE17" s="205">
        <v>0</v>
      </c>
      <c r="GF17" s="164">
        <v>4738287.0408895491</v>
      </c>
      <c r="GG17" s="205">
        <v>0</v>
      </c>
      <c r="GH17" s="164">
        <v>4738287.0408895491</v>
      </c>
      <c r="GI17" s="205"/>
      <c r="GJ17" s="164"/>
      <c r="GK17" s="112">
        <f>ROW()</f>
        <v>17</v>
      </c>
      <c r="GL17" s="121"/>
      <c r="GM17" s="121"/>
      <c r="GN17" s="121"/>
      <c r="GO17" s="121"/>
      <c r="GP17" s="121"/>
      <c r="HA17" s="112">
        <f>ROW()</f>
        <v>17</v>
      </c>
      <c r="HB17" s="121" t="s">
        <v>97</v>
      </c>
      <c r="HC17" s="207"/>
      <c r="HD17" s="208">
        <v>1342978.449587659</v>
      </c>
      <c r="HE17" s="208">
        <v>200610.91760125686</v>
      </c>
      <c r="HF17" s="209">
        <f>SUM(HD17:HE17)</f>
        <v>1543589.3671889158</v>
      </c>
      <c r="HG17" s="208">
        <v>616986.72294059698</v>
      </c>
      <c r="HH17" s="209">
        <f>SUM(HF17:HG17)</f>
        <v>2160576.0901295128</v>
      </c>
      <c r="HI17" s="208"/>
      <c r="HJ17" s="209">
        <f>SUM(HH17:HI17)</f>
        <v>2160576.0901295128</v>
      </c>
      <c r="HK17" s="208"/>
      <c r="HL17" s="209">
        <f>SUM(HJ17:HK17)</f>
        <v>2160576.0901295128</v>
      </c>
      <c r="HM17" s="208"/>
      <c r="HN17" s="209">
        <f>SUM(HL17:HM17)</f>
        <v>2160576.0901295128</v>
      </c>
      <c r="HO17" s="208"/>
      <c r="HP17" s="209"/>
      <c r="HQ17" s="112">
        <f>ROW()</f>
        <v>17</v>
      </c>
      <c r="HR17" s="5" t="s">
        <v>98</v>
      </c>
      <c r="HT17" s="156">
        <v>47200.409999999996</v>
      </c>
      <c r="HU17" s="156">
        <v>-22852.439999999995</v>
      </c>
      <c r="HV17" s="156">
        <f>SUM(HT17:HU17)</f>
        <v>24347.97</v>
      </c>
      <c r="HW17" s="156">
        <v>-24347.969999999976</v>
      </c>
      <c r="HX17" s="156">
        <f>SUM(HV17:HW17)</f>
        <v>0</v>
      </c>
      <c r="HY17" s="156">
        <v>3.1044085820515949E-10</v>
      </c>
      <c r="HZ17" s="156">
        <f>SUM(HX17:HY17)</f>
        <v>3.1044085820515949E-10</v>
      </c>
      <c r="IA17" s="156">
        <v>-3.3681620455657441E-10</v>
      </c>
      <c r="IB17" s="156">
        <f>SUM(HZ17:IA17)</f>
        <v>-2.6375346351414919E-11</v>
      </c>
      <c r="IC17" s="156">
        <v>0</v>
      </c>
      <c r="ID17" s="156">
        <f>SUM(IB17:IC17)</f>
        <v>-2.6375346351414919E-11</v>
      </c>
      <c r="IE17" s="156"/>
      <c r="IF17" s="156"/>
      <c r="IG17" s="112">
        <f>ROW()</f>
        <v>17</v>
      </c>
      <c r="IH17" s="124"/>
      <c r="II17" s="149"/>
      <c r="IJ17" s="210"/>
      <c r="IK17" s="210"/>
      <c r="IL17" s="211"/>
      <c r="IM17" s="211"/>
      <c r="IN17" s="211"/>
      <c r="IO17" s="212"/>
      <c r="IP17" s="211"/>
      <c r="IQ17" s="212"/>
      <c r="IR17" s="211"/>
      <c r="IS17" s="212"/>
      <c r="IT17" s="211"/>
      <c r="IU17" s="212"/>
      <c r="IV17" s="211"/>
      <c r="IW17" s="112">
        <f>ROW()</f>
        <v>17</v>
      </c>
      <c r="IX17" s="149" t="s">
        <v>99</v>
      </c>
      <c r="IY17" s="149"/>
      <c r="IZ17" s="213">
        <f>SUM(IZ16:IZ16)</f>
        <v>2655333.2173509947</v>
      </c>
      <c r="JA17" s="213">
        <f>SUM(JA16:JA16)</f>
        <v>-797229.46419286658</v>
      </c>
      <c r="JB17" s="213">
        <f>SUM(JB16:JB16)</f>
        <v>1858103.7531581281</v>
      </c>
      <c r="JC17" s="213">
        <f>SUM(JC16)</f>
        <v>619367.91771937651</v>
      </c>
      <c r="JD17" s="213">
        <f>SUM(JD16)</f>
        <v>2477471.6708775046</v>
      </c>
      <c r="JE17" s="213">
        <f t="shared" ref="JE17:JJ17" si="6">SUM(JE16)</f>
        <v>0</v>
      </c>
      <c r="JF17" s="213">
        <f t="shared" si="6"/>
        <v>2477471.6708775046</v>
      </c>
      <c r="JG17" s="213">
        <f t="shared" si="6"/>
        <v>0</v>
      </c>
      <c r="JH17" s="213">
        <f t="shared" si="6"/>
        <v>2477471.6708775046</v>
      </c>
      <c r="JI17" s="213">
        <f t="shared" si="6"/>
        <v>0</v>
      </c>
      <c r="JJ17" s="213">
        <f t="shared" si="6"/>
        <v>2477471.6708775046</v>
      </c>
      <c r="JK17" s="213"/>
      <c r="JL17" s="213"/>
      <c r="JM17" s="112">
        <f>ROW()</f>
        <v>17</v>
      </c>
      <c r="JN17" s="141" t="s">
        <v>95</v>
      </c>
      <c r="JO17" s="169"/>
      <c r="JP17" s="162">
        <v>72538.49945442866</v>
      </c>
      <c r="JQ17" s="162">
        <v>1089.4786276849482</v>
      </c>
      <c r="JR17" s="164">
        <f>SUM(JP17:JQ17)</f>
        <v>73627.978082113608</v>
      </c>
      <c r="JS17" s="162">
        <v>0</v>
      </c>
      <c r="JT17" s="164">
        <f>SUM(JR17:JS17)</f>
        <v>73627.978082113608</v>
      </c>
      <c r="JU17" s="162">
        <v>0</v>
      </c>
      <c r="JV17" s="164">
        <f>SUM(JT17:JU17)</f>
        <v>73627.978082113608</v>
      </c>
      <c r="JW17" s="162">
        <v>0</v>
      </c>
      <c r="JX17" s="164">
        <f>SUM(JV17:JW17)</f>
        <v>73627.978082113608</v>
      </c>
      <c r="JY17" s="162">
        <v>0</v>
      </c>
      <c r="JZ17" s="164">
        <f>SUM(JX17:JY17)</f>
        <v>73627.978082113608</v>
      </c>
      <c r="KA17" s="162"/>
      <c r="KB17" s="164"/>
      <c r="KC17" s="112">
        <f>ROW()</f>
        <v>17</v>
      </c>
      <c r="KD17" s="170" t="s">
        <v>100</v>
      </c>
      <c r="KF17" s="201">
        <v>-1869688452.7552438</v>
      </c>
      <c r="KG17" s="201">
        <v>-57613582.55076623</v>
      </c>
      <c r="KH17" s="214">
        <f t="shared" ref="KH17:KH19" si="7">SUM(KF17:KG17)</f>
        <v>-1927302035.30601</v>
      </c>
      <c r="KI17" s="201">
        <v>0</v>
      </c>
      <c r="KJ17" s="214">
        <f t="shared" ref="KJ17:KJ19" si="8">SUM(KH17:KI17)</f>
        <v>-1927302035.30601</v>
      </c>
      <c r="KK17" s="201">
        <v>0</v>
      </c>
      <c r="KL17" s="214">
        <f t="shared" ref="KL17:KL19" si="9">SUM(KJ17:KK17)</f>
        <v>-1927302035.30601</v>
      </c>
      <c r="KM17" s="201">
        <v>0</v>
      </c>
      <c r="KN17" s="214">
        <f t="shared" ref="KN17:KN19" si="10">SUM(KL17:KM17)</f>
        <v>-1927302035.30601</v>
      </c>
      <c r="KO17" s="201">
        <v>0</v>
      </c>
      <c r="KP17" s="214">
        <f t="shared" ref="KP17:KP19" si="11">SUM(KN17:KO17)</f>
        <v>-1927302035.30601</v>
      </c>
      <c r="KQ17" s="201"/>
      <c r="KR17" s="214"/>
      <c r="KS17" s="112">
        <f>ROW()</f>
        <v>17</v>
      </c>
      <c r="KT17" s="170" t="s">
        <v>101</v>
      </c>
      <c r="KV17" s="214">
        <v>9433644.7191480082</v>
      </c>
      <c r="KW17" s="214">
        <v>-297720.12128570117</v>
      </c>
      <c r="KX17" s="214">
        <f t="shared" ref="KX17:KX19" si="12">KV17+KW17</f>
        <v>9135924.597862307</v>
      </c>
      <c r="KY17" s="214"/>
      <c r="KZ17" s="214">
        <f t="shared" ref="KZ17:KZ19" si="13">KX17+KY17</f>
        <v>9135924.597862307</v>
      </c>
      <c r="LA17" s="214"/>
      <c r="LB17" s="214">
        <f t="shared" ref="LB17:LB19" si="14">KZ17+LA17</f>
        <v>9135924.597862307</v>
      </c>
      <c r="LC17" s="214"/>
      <c r="LD17" s="214">
        <f t="shared" ref="LD17:LD19" si="15">LB17+LC17</f>
        <v>9135924.597862307</v>
      </c>
      <c r="LE17" s="214"/>
      <c r="LF17" s="214">
        <f t="shared" ref="LF17:LF19" si="16">LD17+LE17</f>
        <v>9135924.597862307</v>
      </c>
      <c r="LG17" s="214"/>
      <c r="LH17" s="214"/>
      <c r="LI17" s="112">
        <f>ROW()</f>
        <v>17</v>
      </c>
      <c r="LJ17" s="215" t="s">
        <v>102</v>
      </c>
      <c r="LL17" s="216">
        <v>1987356.93</v>
      </c>
      <c r="LM17" s="216">
        <f>LN17-LL17</f>
        <v>-8210.2111799998675</v>
      </c>
      <c r="LN17" s="216">
        <v>1979146.7188200001</v>
      </c>
      <c r="LO17" s="216">
        <f>LP17-LN17</f>
        <v>0</v>
      </c>
      <c r="LP17" s="216">
        <v>1979146.7188200001</v>
      </c>
      <c r="LQ17" s="216">
        <f>LR17-LP17</f>
        <v>0</v>
      </c>
      <c r="LR17" s="216">
        <f>+LP17</f>
        <v>1979146.7188200001</v>
      </c>
      <c r="LS17" s="216">
        <f>LT17-LR17</f>
        <v>0</v>
      </c>
      <c r="LT17" s="216">
        <f>+LR17</f>
        <v>1979146.7188200001</v>
      </c>
      <c r="LU17" s="216">
        <f>LV17-LT17</f>
        <v>0</v>
      </c>
      <c r="LV17" s="216">
        <f>+LT17</f>
        <v>1979146.7188200001</v>
      </c>
      <c r="LW17" s="216"/>
      <c r="LX17" s="216"/>
      <c r="LY17" s="112">
        <f>ROW()</f>
        <v>17</v>
      </c>
      <c r="LZ17" s="149" t="s">
        <v>103</v>
      </c>
      <c r="MB17" s="172"/>
      <c r="MC17" s="172"/>
      <c r="MD17" s="172"/>
      <c r="ME17" s="172"/>
      <c r="MF17" s="172"/>
      <c r="MG17" s="172"/>
      <c r="MH17" s="172"/>
      <c r="MI17" s="172">
        <v>0</v>
      </c>
      <c r="MJ17" s="172"/>
      <c r="MK17" s="172">
        <v>0</v>
      </c>
      <c r="ML17" s="172"/>
      <c r="MM17" s="172">
        <v>0</v>
      </c>
      <c r="MN17" s="172"/>
      <c r="MO17" s="154">
        <f>ROW()</f>
        <v>17</v>
      </c>
      <c r="MP17" s="214" t="s">
        <v>104</v>
      </c>
      <c r="MQ17" s="214"/>
      <c r="MR17" s="217"/>
      <c r="MS17" s="217"/>
      <c r="MT17" s="217"/>
      <c r="MU17" s="217"/>
      <c r="MV17" s="217"/>
      <c r="MW17" s="218"/>
      <c r="MX17" s="218"/>
      <c r="MY17" s="218"/>
      <c r="MZ17" s="218"/>
      <c r="NA17" s="218"/>
      <c r="NB17" s="218"/>
      <c r="NC17" s="218"/>
      <c r="ND17" s="218"/>
      <c r="NE17" s="112">
        <f>ROW()</f>
        <v>17</v>
      </c>
      <c r="NF17" s="124" t="s">
        <v>104</v>
      </c>
      <c r="NG17" s="174"/>
      <c r="NH17" s="219"/>
      <c r="NI17" s="173"/>
      <c r="NJ17" s="173"/>
      <c r="NK17" s="173"/>
      <c r="NL17" s="173"/>
      <c r="NM17" s="214"/>
      <c r="NN17" s="214"/>
      <c r="NO17" s="220"/>
      <c r="NP17" s="220"/>
      <c r="NQ17" s="220"/>
      <c r="NR17" s="220"/>
      <c r="NS17" s="214"/>
      <c r="NT17" s="214"/>
      <c r="NU17" s="112">
        <f>ROW()</f>
        <v>17</v>
      </c>
      <c r="NV17" s="174" t="s">
        <v>105</v>
      </c>
      <c r="NW17" s="174"/>
      <c r="NX17" s="173"/>
      <c r="NY17" s="173"/>
      <c r="NZ17" s="173"/>
      <c r="OA17" s="173"/>
      <c r="OB17" s="173"/>
      <c r="OC17" s="214"/>
      <c r="OD17" s="214"/>
      <c r="OE17" s="214"/>
      <c r="OF17" s="214"/>
      <c r="OG17" s="214"/>
      <c r="OH17" s="214"/>
      <c r="OI17" s="214"/>
      <c r="OJ17" s="214"/>
      <c r="OK17" s="112">
        <f>ROW()</f>
        <v>17</v>
      </c>
      <c r="OL17" s="221" t="s">
        <v>106</v>
      </c>
      <c r="OM17" s="161"/>
      <c r="ON17" s="162">
        <v>5953193.9099999964</v>
      </c>
      <c r="OO17" s="162">
        <v>-883359.94052478392</v>
      </c>
      <c r="OP17" s="162">
        <f>SUM(ON17:OO17)</f>
        <v>5069833.9694752125</v>
      </c>
      <c r="OQ17" s="162">
        <v>7.0524784736335278E-2</v>
      </c>
      <c r="OR17" s="162">
        <f>SUM(OP17:OQ17)</f>
        <v>5069834.0399999972</v>
      </c>
      <c r="OS17" s="162">
        <v>0</v>
      </c>
      <c r="OT17" s="162">
        <f>SUM(OR17:OS17)</f>
        <v>5069834.0399999972</v>
      </c>
      <c r="OU17" s="162">
        <v>656555.35457370523</v>
      </c>
      <c r="OV17" s="162">
        <f>SUM(OT17:OU17)</f>
        <v>5726389.3945737025</v>
      </c>
      <c r="OW17" s="162">
        <v>0</v>
      </c>
      <c r="OX17" s="162">
        <f>SUM(OV17:OW17)</f>
        <v>5726389.3945737025</v>
      </c>
      <c r="OY17" s="162"/>
      <c r="OZ17" s="162"/>
      <c r="PA17" s="112">
        <f>ROW()</f>
        <v>17</v>
      </c>
      <c r="PB17" s="222" t="s">
        <v>107</v>
      </c>
      <c r="PC17"/>
      <c r="PD17" s="591">
        <v>0</v>
      </c>
      <c r="PE17" s="591">
        <v>0</v>
      </c>
      <c r="PF17" s="591">
        <v>0</v>
      </c>
      <c r="PG17" s="591">
        <v>0</v>
      </c>
      <c r="PH17" s="591">
        <f>PF17+PG17</f>
        <v>0</v>
      </c>
      <c r="PI17" s="591">
        <v>0</v>
      </c>
      <c r="PJ17" s="591">
        <f>PH17+PI17</f>
        <v>0</v>
      </c>
      <c r="PK17" s="591">
        <v>0</v>
      </c>
      <c r="PL17" s="591">
        <f>PJ17+PK17</f>
        <v>0</v>
      </c>
      <c r="PM17" s="591">
        <v>0</v>
      </c>
      <c r="PN17" s="591">
        <f>PL17+PM17</f>
        <v>0</v>
      </c>
      <c r="PO17" s="162"/>
      <c r="PP17" s="162"/>
      <c r="PQ17" s="131">
        <f>ROW()</f>
        <v>17</v>
      </c>
      <c r="PR17" s="41" t="s">
        <v>108</v>
      </c>
      <c r="PS17" s="132"/>
      <c r="PT17" s="223"/>
      <c r="PU17" s="223"/>
      <c r="PV17" s="224">
        <f>PT17+PU17</f>
        <v>0</v>
      </c>
      <c r="PW17" s="224">
        <v>-25910756.326629344</v>
      </c>
      <c r="PX17" s="224">
        <f>PV17+PW17</f>
        <v>-25910756.326629344</v>
      </c>
      <c r="PY17" s="224">
        <v>-60515170.991022646</v>
      </c>
      <c r="PZ17" s="224">
        <f>PX17+PY17</f>
        <v>-86425927.317651987</v>
      </c>
      <c r="QA17" s="224">
        <v>-35231708.692713663</v>
      </c>
      <c r="QB17" s="224">
        <f>PZ17+QA17</f>
        <v>-121657636.01036565</v>
      </c>
      <c r="QC17" s="224">
        <v>-35435775.585037157</v>
      </c>
      <c r="QD17" s="224">
        <f>QB17+QC17</f>
        <v>-157093411.59540281</v>
      </c>
      <c r="QE17" s="224">
        <v>0</v>
      </c>
      <c r="QF17" s="224">
        <f>QD17+QE17</f>
        <v>-157093411.59540281</v>
      </c>
      <c r="QG17" s="184">
        <f>ROW()</f>
        <v>17</v>
      </c>
      <c r="QH17" s="132" t="s">
        <v>85</v>
      </c>
      <c r="QI17" s="132"/>
      <c r="QJ17" s="187"/>
      <c r="QK17" s="187"/>
      <c r="QL17" s="187">
        <v>129818772.79885472</v>
      </c>
      <c r="QM17" s="187">
        <f>QN17-QL17</f>
        <v>-137831.17192770541</v>
      </c>
      <c r="QN17" s="186">
        <v>129680941.62692702</v>
      </c>
      <c r="QO17" s="187">
        <f>QP17-QN17</f>
        <v>-137756.2269269973</v>
      </c>
      <c r="QP17" s="186">
        <v>129543185.40000002</v>
      </c>
      <c r="QQ17" s="187">
        <f>QR17-QP17</f>
        <v>17979985.559999987</v>
      </c>
      <c r="QR17" s="186">
        <v>147523170.96000001</v>
      </c>
      <c r="QS17" s="187">
        <f>QT17-QR17</f>
        <v>-373842.24000000954</v>
      </c>
      <c r="QT17" s="186">
        <v>147149328.72</v>
      </c>
      <c r="QU17" s="187"/>
      <c r="QV17" s="186"/>
      <c r="QW17" s="135">
        <f>ROW()</f>
        <v>17</v>
      </c>
      <c r="QX17" s="134" t="s">
        <v>109</v>
      </c>
      <c r="QY17" s="138"/>
      <c r="QZ17" s="225"/>
      <c r="RA17" s="225"/>
      <c r="RB17" s="225"/>
      <c r="RC17" s="226">
        <v>-3793.6062060000008</v>
      </c>
      <c r="RD17" s="226">
        <f t="shared" ref="RD17:RJ19" si="17">RC17+RB17</f>
        <v>-3793.6062060000008</v>
      </c>
      <c r="RE17" s="226">
        <v>-19514.121821999972</v>
      </c>
      <c r="RF17" s="226">
        <f t="shared" si="17"/>
        <v>-23307.728027999972</v>
      </c>
      <c r="RG17" s="226">
        <v>-138846.17242599995</v>
      </c>
      <c r="RH17" s="226">
        <f t="shared" si="17"/>
        <v>-162153.90045399993</v>
      </c>
      <c r="RI17" s="226">
        <v>-76031.238816000056</v>
      </c>
      <c r="RJ17" s="226">
        <f t="shared" si="17"/>
        <v>-238185.13926999999</v>
      </c>
      <c r="RK17" s="226"/>
      <c r="RL17" s="226"/>
      <c r="RM17" s="139">
        <f>ROW()</f>
        <v>17</v>
      </c>
      <c r="RN17" s="132" t="s">
        <v>109</v>
      </c>
      <c r="RO17" s="227"/>
      <c r="RP17" s="226"/>
      <c r="RQ17" s="226"/>
      <c r="RR17" s="226"/>
      <c r="RS17" s="226">
        <v>16372.297994</v>
      </c>
      <c r="RT17" s="228">
        <f t="shared" ref="RT17:RT19" si="18">RS17</f>
        <v>16372.297994</v>
      </c>
      <c r="RU17" s="226">
        <v>1004428.5280640001</v>
      </c>
      <c r="RV17" s="228">
        <f t="shared" ref="RV17:RZ19" si="19">RU17+RT17</f>
        <v>1020800.8260580001</v>
      </c>
      <c r="RW17" s="229">
        <v>298756.96302399994</v>
      </c>
      <c r="RX17" s="229">
        <f t="shared" si="19"/>
        <v>1319557.789082</v>
      </c>
      <c r="RY17" s="229">
        <v>1286033.1509739999</v>
      </c>
      <c r="RZ17" s="229">
        <f t="shared" si="19"/>
        <v>2605590.9400559999</v>
      </c>
      <c r="SA17" s="229"/>
      <c r="SB17" s="229"/>
      <c r="SC17" s="4"/>
      <c r="SJ17"/>
      <c r="SK17"/>
      <c r="SL17"/>
      <c r="SM17"/>
      <c r="SN17"/>
      <c r="SO17"/>
      <c r="SP17"/>
      <c r="SQ17"/>
      <c r="SR17"/>
      <c r="SS17"/>
      <c r="ST17" s="4"/>
    </row>
    <row r="18" spans="1:514" ht="15" thickBot="1" x14ac:dyDescent="0.4">
      <c r="A18" s="112">
        <f>ROW()</f>
        <v>18</v>
      </c>
      <c r="B18" s="141" t="s">
        <v>110</v>
      </c>
      <c r="C18" s="121"/>
      <c r="D18" s="142"/>
      <c r="E18" s="189">
        <v>11997601.384537751</v>
      </c>
      <c r="F18" s="142"/>
      <c r="G18" s="189"/>
      <c r="H18" s="142"/>
      <c r="I18" s="172"/>
      <c r="J18" s="189"/>
      <c r="K18" s="172"/>
      <c r="L18" s="172"/>
      <c r="M18" s="172"/>
      <c r="N18" s="172"/>
      <c r="O18" s="172"/>
      <c r="P18" s="172"/>
      <c r="Q18" s="112">
        <f>ROW()</f>
        <v>18</v>
      </c>
      <c r="R18" s="190" t="s">
        <v>111</v>
      </c>
      <c r="S18" s="230"/>
      <c r="T18" s="231">
        <v>19752300.860695984</v>
      </c>
      <c r="U18" s="232">
        <f t="shared" ref="U18:U28" si="20">-T18</f>
        <v>-19752300.860695984</v>
      </c>
      <c r="V18" s="232">
        <f t="shared" ref="V18:V28" si="21">SUM(T18:U18)</f>
        <v>0</v>
      </c>
      <c r="W18" s="232"/>
      <c r="X18" s="232">
        <f t="shared" ref="X18:X28" si="22">SUM(V18:W18)</f>
        <v>0</v>
      </c>
      <c r="Y18" s="232"/>
      <c r="Z18" s="232">
        <f t="shared" ref="Z18:Z28" si="23">SUM(X18:Y18)</f>
        <v>0</v>
      </c>
      <c r="AA18" s="232"/>
      <c r="AB18" s="232">
        <f t="shared" ref="AB18:AB28" si="24">SUM(Z18:AA18)</f>
        <v>0</v>
      </c>
      <c r="AC18" s="232"/>
      <c r="AD18" s="232">
        <f t="shared" ref="AD18:AD28" si="25">SUM(AB18:AC18)</f>
        <v>0</v>
      </c>
      <c r="AE18" s="232"/>
      <c r="AF18" s="232"/>
      <c r="AG18" s="112">
        <f>ROW()</f>
        <v>18</v>
      </c>
      <c r="AH18" s="147" t="s">
        <v>112</v>
      </c>
      <c r="AI18" s="233"/>
      <c r="AJ18" s="234">
        <f>AL18</f>
        <v>2.5393637538846381E-2</v>
      </c>
      <c r="AK18" s="234">
        <f>AL18</f>
        <v>2.5393637538846381E-2</v>
      </c>
      <c r="AL18" s="234">
        <f>AL20/AL16</f>
        <v>2.5393637538846381E-2</v>
      </c>
      <c r="AM18" s="234">
        <f>AM20/AM16</f>
        <v>0.39890359361068767</v>
      </c>
      <c r="AN18" s="234">
        <f>AM18</f>
        <v>0.39890359361068767</v>
      </c>
      <c r="AO18" s="234"/>
      <c r="AP18" s="234"/>
      <c r="AQ18" s="234"/>
      <c r="AR18" s="234"/>
      <c r="AS18" s="234"/>
      <c r="AT18" s="234"/>
      <c r="AU18" s="234"/>
      <c r="AV18" s="234"/>
      <c r="AW18" s="112">
        <f>ROW()</f>
        <v>18</v>
      </c>
      <c r="AX18" s="149" t="s">
        <v>113</v>
      </c>
      <c r="AZ18" s="194">
        <v>-5757878.2240331247</v>
      </c>
      <c r="BA18" s="194">
        <v>0</v>
      </c>
      <c r="BB18" s="194">
        <f t="shared" si="0"/>
        <v>-5757878.2240331247</v>
      </c>
      <c r="BC18" s="194">
        <v>550344.66796512529</v>
      </c>
      <c r="BD18" s="194">
        <f t="shared" si="1"/>
        <v>-5207533.5560679995</v>
      </c>
      <c r="BE18" s="194">
        <v>-162509.22854000144</v>
      </c>
      <c r="BF18" s="194">
        <f t="shared" si="2"/>
        <v>-5370042.7846080009</v>
      </c>
      <c r="BG18" s="194">
        <v>-1318572.4254619982</v>
      </c>
      <c r="BH18" s="194">
        <f t="shared" si="3"/>
        <v>-6688615.2100699991</v>
      </c>
      <c r="BI18" s="194">
        <v>-254245.73392200284</v>
      </c>
      <c r="BJ18" s="194">
        <f t="shared" si="4"/>
        <v>-6942860.9439920019</v>
      </c>
      <c r="BK18" s="194"/>
      <c r="BL18" s="194"/>
      <c r="BM18" s="112">
        <f>ROW()</f>
        <v>18</v>
      </c>
      <c r="BN18" s="126" t="s">
        <v>114</v>
      </c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112">
        <f>ROW()</f>
        <v>18</v>
      </c>
      <c r="CD18" s="154"/>
      <c r="CE18" s="154"/>
      <c r="CF18" s="236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112">
        <f>ROW()</f>
        <v>18</v>
      </c>
      <c r="CT18" s="149" t="s">
        <v>115</v>
      </c>
      <c r="CU18" s="149"/>
      <c r="CV18" s="238">
        <v>410242.65570600005</v>
      </c>
      <c r="CW18" s="238">
        <v>38757.344293999951</v>
      </c>
      <c r="CX18" s="238">
        <f>CV18+CW18</f>
        <v>449000</v>
      </c>
      <c r="CY18" s="238">
        <v>0</v>
      </c>
      <c r="CZ18" s="238">
        <f>SUM(CX18:CY18)</f>
        <v>449000</v>
      </c>
      <c r="DA18" s="238">
        <v>0</v>
      </c>
      <c r="DB18" s="238">
        <f>SUM(CZ18:DA18)</f>
        <v>449000</v>
      </c>
      <c r="DC18" s="238">
        <v>0</v>
      </c>
      <c r="DD18" s="238">
        <f>SUM(DB18:DC18)</f>
        <v>449000</v>
      </c>
      <c r="DE18" s="238">
        <v>0</v>
      </c>
      <c r="DF18" s="238">
        <f>SUM(DD18:DE18)</f>
        <v>449000</v>
      </c>
      <c r="DG18" s="238"/>
      <c r="DH18" s="238"/>
      <c r="DI18" s="112">
        <f>ROW()</f>
        <v>18</v>
      </c>
      <c r="DJ18" s="158"/>
      <c r="DK18" s="158"/>
      <c r="DL18" s="214"/>
      <c r="DM18" s="198"/>
      <c r="DN18" s="198"/>
      <c r="DO18" s="198"/>
      <c r="DP18" s="5"/>
      <c r="DQ18" s="198"/>
      <c r="DR18" s="5"/>
      <c r="DS18" s="198"/>
      <c r="DT18" s="5"/>
      <c r="DU18" s="198"/>
      <c r="DV18" s="5"/>
      <c r="DW18" s="198"/>
      <c r="DX18" s="5"/>
      <c r="DY18" s="112">
        <f>ROW()</f>
        <v>18</v>
      </c>
      <c r="DZ18" s="190" t="s">
        <v>116</v>
      </c>
      <c r="EA18" s="149"/>
      <c r="EB18" s="239">
        <v>4217991.8305829996</v>
      </c>
      <c r="EC18" s="239">
        <v>17636.301931399852</v>
      </c>
      <c r="ED18" s="164">
        <f>SUM(EB18:EC18)</f>
        <v>4235628.1325143995</v>
      </c>
      <c r="EE18" s="239">
        <v>38072.811387999915</v>
      </c>
      <c r="EF18" s="164">
        <f>SUM(ED18:EE18)</f>
        <v>4273700.9439023994</v>
      </c>
      <c r="EG18" s="239">
        <v>0</v>
      </c>
      <c r="EH18" s="164">
        <f>SUM(EF18:EG18)</f>
        <v>4273700.9439023994</v>
      </c>
      <c r="EI18" s="239">
        <v>0</v>
      </c>
      <c r="EJ18" s="164">
        <f>SUM(EH18:EI18)</f>
        <v>4273700.9439023994</v>
      </c>
      <c r="EK18" s="239">
        <v>0</v>
      </c>
      <c r="EL18" s="164">
        <f>SUM(EJ18:EK18)</f>
        <v>4273700.9439023994</v>
      </c>
      <c r="EM18" s="239"/>
      <c r="EN18" s="164"/>
      <c r="EO18" s="112">
        <f>ROW()</f>
        <v>18</v>
      </c>
      <c r="EP18" s="121" t="s">
        <v>117</v>
      </c>
      <c r="EQ18" s="156"/>
      <c r="ER18" s="240">
        <f t="shared" ref="ER18:FB18" si="26">SUM(ER16:ER17)</f>
        <v>582975.68834427826</v>
      </c>
      <c r="ES18" s="240">
        <f t="shared" si="26"/>
        <v>-838323.23312883906</v>
      </c>
      <c r="ET18" s="240">
        <f t="shared" si="26"/>
        <v>-255347.5447845608</v>
      </c>
      <c r="EU18" s="240">
        <f t="shared" si="26"/>
        <v>0</v>
      </c>
      <c r="EV18" s="240">
        <f t="shared" si="26"/>
        <v>-255347.5447845608</v>
      </c>
      <c r="EW18" s="240">
        <f t="shared" si="26"/>
        <v>0</v>
      </c>
      <c r="EX18" s="240">
        <f t="shared" si="26"/>
        <v>-255347.5447845608</v>
      </c>
      <c r="EY18" s="240">
        <f t="shared" si="26"/>
        <v>0</v>
      </c>
      <c r="EZ18" s="240">
        <f t="shared" si="26"/>
        <v>-255347.5447845608</v>
      </c>
      <c r="FA18" s="240">
        <f t="shared" si="26"/>
        <v>0</v>
      </c>
      <c r="FB18" s="240">
        <f t="shared" si="26"/>
        <v>-255347.5447845608</v>
      </c>
      <c r="FC18" s="240"/>
      <c r="FD18" s="240"/>
      <c r="FE18" s="112">
        <f>ROW()</f>
        <v>18</v>
      </c>
      <c r="FF18" s="203" t="s">
        <v>118</v>
      </c>
      <c r="FH18" s="198">
        <v>36650.480847476181</v>
      </c>
      <c r="FI18" s="198">
        <v>96511.20736600332</v>
      </c>
      <c r="FJ18" s="198">
        <f t="shared" ref="FJ18:FL19" si="27">SUM(FH18:FI18)</f>
        <v>133161.6882134795</v>
      </c>
      <c r="FK18" s="198">
        <v>-39965.382604656173</v>
      </c>
      <c r="FL18" s="198">
        <f t="shared" si="27"/>
        <v>93196.305608823328</v>
      </c>
      <c r="FM18" s="198">
        <v>1477.5154815871356</v>
      </c>
      <c r="FN18" s="198">
        <f t="shared" ref="FN18:FN19" si="28">SUM(FL18:FM18)</f>
        <v>94673.821090410464</v>
      </c>
      <c r="FO18" s="198">
        <v>7430.7758356408012</v>
      </c>
      <c r="FP18" s="198">
        <f t="shared" ref="FP18:FP19" si="29">SUM(FN18:FO18)</f>
        <v>102104.59692605126</v>
      </c>
      <c r="FQ18" s="198">
        <v>22817.556006138184</v>
      </c>
      <c r="FR18" s="198">
        <f t="shared" ref="FR18:FR19" si="30">SUM(FP18:FQ18)</f>
        <v>124922.15293218945</v>
      </c>
      <c r="FS18" s="198"/>
      <c r="FT18" s="198"/>
      <c r="FU18" s="112">
        <f>ROW()</f>
        <v>18</v>
      </c>
      <c r="FV18" s="71"/>
      <c r="FW18" s="241"/>
      <c r="FX18" s="162"/>
      <c r="FY18" s="162"/>
      <c r="FZ18" s="164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12">
        <f>ROW()</f>
        <v>18</v>
      </c>
      <c r="GL18" s="121" t="s">
        <v>119</v>
      </c>
      <c r="GM18" s="121"/>
      <c r="GN18" s="242">
        <f t="shared" ref="GN18:GX18" si="31">-SUM(GN16:GN17)</f>
        <v>0</v>
      </c>
      <c r="GO18" s="242">
        <f t="shared" si="31"/>
        <v>-3870.6276671299306</v>
      </c>
      <c r="GP18" s="242">
        <f t="shared" si="31"/>
        <v>-3870.6276671299306</v>
      </c>
      <c r="GQ18" s="242">
        <f t="shared" si="31"/>
        <v>0</v>
      </c>
      <c r="GR18" s="242">
        <f t="shared" si="31"/>
        <v>-3870.6276671299306</v>
      </c>
      <c r="GS18" s="242">
        <f t="shared" si="31"/>
        <v>0</v>
      </c>
      <c r="GT18" s="242">
        <f t="shared" si="31"/>
        <v>-3870.6276671299306</v>
      </c>
      <c r="GU18" s="242">
        <f t="shared" si="31"/>
        <v>0</v>
      </c>
      <c r="GV18" s="242">
        <f t="shared" si="31"/>
        <v>-3870.6276671299306</v>
      </c>
      <c r="GW18" s="242">
        <f t="shared" si="31"/>
        <v>0</v>
      </c>
      <c r="GX18" s="242">
        <f t="shared" si="31"/>
        <v>-3870.6276671299306</v>
      </c>
      <c r="GY18" s="242"/>
      <c r="GZ18" s="242"/>
      <c r="HA18" s="112">
        <f>ROW()</f>
        <v>18</v>
      </c>
      <c r="HB18" s="149" t="s">
        <v>99</v>
      </c>
      <c r="HC18" s="243"/>
      <c r="HD18" s="156">
        <f>SUM(HD16:HD17)</f>
        <v>1647711.0714476591</v>
      </c>
      <c r="HE18" s="156">
        <f t="shared" ref="HE18:HN18" si="32">SUM(HE16:HE17)</f>
        <v>301776.81181456894</v>
      </c>
      <c r="HF18" s="156">
        <f t="shared" si="32"/>
        <v>1949487.883262228</v>
      </c>
      <c r="HG18" s="156">
        <f t="shared" si="32"/>
        <v>564220.72294059698</v>
      </c>
      <c r="HH18" s="156">
        <f t="shared" si="32"/>
        <v>2513708.606202825</v>
      </c>
      <c r="HI18" s="156">
        <f t="shared" si="32"/>
        <v>0</v>
      </c>
      <c r="HJ18" s="156">
        <f t="shared" si="32"/>
        <v>2513708.606202825</v>
      </c>
      <c r="HK18" s="156">
        <f t="shared" si="32"/>
        <v>0</v>
      </c>
      <c r="HL18" s="156">
        <f t="shared" si="32"/>
        <v>2513708.606202825</v>
      </c>
      <c r="HM18" s="156">
        <f t="shared" si="32"/>
        <v>0</v>
      </c>
      <c r="HN18" s="156">
        <f t="shared" si="32"/>
        <v>2513708.606202825</v>
      </c>
      <c r="HO18" s="156"/>
      <c r="HP18" s="156"/>
      <c r="HQ18" s="112">
        <f>ROW()</f>
        <v>18</v>
      </c>
      <c r="HR18" s="244" t="s">
        <v>120</v>
      </c>
      <c r="HT18" s="245">
        <v>0</v>
      </c>
      <c r="HU18" s="245">
        <v>0</v>
      </c>
      <c r="HV18" s="245">
        <f>SUM(HT18:HU18)</f>
        <v>0</v>
      </c>
      <c r="HW18" s="245">
        <v>0</v>
      </c>
      <c r="HX18" s="245">
        <f>SUM(HV18:HW18)</f>
        <v>0</v>
      </c>
      <c r="HY18" s="245">
        <v>0</v>
      </c>
      <c r="HZ18" s="245">
        <f>SUM(HX18:HY18)</f>
        <v>0</v>
      </c>
      <c r="IA18" s="198">
        <v>1908181.236666667</v>
      </c>
      <c r="IB18" s="198">
        <f>SUM(HZ18:IA18)</f>
        <v>1908181.236666667</v>
      </c>
      <c r="IC18" s="198">
        <v>0</v>
      </c>
      <c r="ID18" s="198">
        <f>SUM(IB18:IC18)</f>
        <v>1908181.236666667</v>
      </c>
      <c r="IE18" s="198"/>
      <c r="IF18" s="198"/>
      <c r="IG18" s="112">
        <f>ROW()</f>
        <v>18</v>
      </c>
      <c r="IH18" s="124" t="s">
        <v>121</v>
      </c>
      <c r="II18" s="149"/>
      <c r="IJ18" s="152">
        <f t="shared" ref="IJ18:IN18" si="33">SUM(IJ16:IJ17)</f>
        <v>66598.29467198941</v>
      </c>
      <c r="IK18" s="152">
        <f t="shared" si="33"/>
        <v>-60189.774001547892</v>
      </c>
      <c r="IL18" s="152">
        <f t="shared" si="33"/>
        <v>6408.5206704415177</v>
      </c>
      <c r="IM18" s="152">
        <f t="shared" si="33"/>
        <v>0</v>
      </c>
      <c r="IN18" s="152">
        <f t="shared" si="33"/>
        <v>6408.5206704415177</v>
      </c>
      <c r="IO18" s="152"/>
      <c r="IP18" s="152">
        <f t="shared" ref="IP18:IR18" si="34">SUM(IP16:IP17)</f>
        <v>6408.5206704415177</v>
      </c>
      <c r="IQ18" s="152"/>
      <c r="IR18" s="152">
        <f t="shared" si="34"/>
        <v>6408.5206704415177</v>
      </c>
      <c r="IS18" s="152"/>
      <c r="IT18" s="152">
        <f t="shared" ref="IT18" si="35">SUM(IT16:IT17)</f>
        <v>6408.5206704415177</v>
      </c>
      <c r="IU18" s="152"/>
      <c r="IV18" s="152"/>
      <c r="IW18" s="112">
        <f>ROW()</f>
        <v>18</v>
      </c>
      <c r="IX18" s="149"/>
      <c r="IY18" s="149"/>
      <c r="IZ18" s="165"/>
      <c r="JA18" s="165"/>
      <c r="JB18" s="165"/>
      <c r="JC18" s="165"/>
      <c r="JD18" s="165"/>
      <c r="JE18" s="165"/>
      <c r="JF18" s="165"/>
      <c r="JG18" s="165"/>
      <c r="JH18" s="165"/>
      <c r="JI18" s="165"/>
      <c r="JJ18" s="165"/>
      <c r="JK18" s="165"/>
      <c r="JL18" s="165"/>
      <c r="JM18" s="112">
        <f>ROW()</f>
        <v>18</v>
      </c>
      <c r="JN18" s="141" t="s">
        <v>118</v>
      </c>
      <c r="JO18" s="169"/>
      <c r="JP18" s="232">
        <v>1952055.0942760413</v>
      </c>
      <c r="JQ18" s="232">
        <v>43003.282443406759</v>
      </c>
      <c r="JR18" s="246">
        <f t="shared" ref="JR18:JR25" si="36">SUM(JP18:JQ18)</f>
        <v>1995058.376719448</v>
      </c>
      <c r="JS18" s="232">
        <v>0</v>
      </c>
      <c r="JT18" s="246">
        <f t="shared" ref="JT18:JT25" si="37">SUM(JR18:JS18)</f>
        <v>1995058.376719448</v>
      </c>
      <c r="JU18" s="232">
        <v>0</v>
      </c>
      <c r="JV18" s="246">
        <f t="shared" ref="JV18:JV25" si="38">SUM(JT18:JU18)</f>
        <v>1995058.376719448</v>
      </c>
      <c r="JW18" s="232">
        <v>0</v>
      </c>
      <c r="JX18" s="246">
        <f t="shared" ref="JX18:JX25" si="39">SUM(JV18:JW18)</f>
        <v>1995058.376719448</v>
      </c>
      <c r="JY18" s="232">
        <v>0</v>
      </c>
      <c r="JZ18" s="246">
        <f t="shared" ref="JZ18:JZ25" si="40">SUM(JX18:JY18)</f>
        <v>1995058.376719448</v>
      </c>
      <c r="KA18" s="232"/>
      <c r="KB18" s="246"/>
      <c r="KC18" s="112">
        <f>ROW()</f>
        <v>18</v>
      </c>
      <c r="KD18" s="121" t="s">
        <v>122</v>
      </c>
      <c r="KF18" s="201">
        <v>15021855.649541667</v>
      </c>
      <c r="KG18" s="201">
        <v>-771864.64954166673</v>
      </c>
      <c r="KH18" s="214">
        <f t="shared" si="7"/>
        <v>14249991</v>
      </c>
      <c r="KI18" s="201">
        <v>0</v>
      </c>
      <c r="KJ18" s="214">
        <f t="shared" si="8"/>
        <v>14249991</v>
      </c>
      <c r="KK18" s="201">
        <v>0</v>
      </c>
      <c r="KL18" s="214">
        <f t="shared" si="9"/>
        <v>14249991</v>
      </c>
      <c r="KM18" s="201">
        <v>0</v>
      </c>
      <c r="KN18" s="214">
        <f t="shared" si="10"/>
        <v>14249991</v>
      </c>
      <c r="KO18" s="201">
        <v>0</v>
      </c>
      <c r="KP18" s="214">
        <f t="shared" si="11"/>
        <v>14249991</v>
      </c>
      <c r="KQ18" s="201"/>
      <c r="KR18" s="214"/>
      <c r="KS18" s="112">
        <f>ROW()</f>
        <v>18</v>
      </c>
      <c r="KT18" s="170" t="s">
        <v>123</v>
      </c>
      <c r="KV18" s="214">
        <v>5966250.8000000007</v>
      </c>
      <c r="KW18" s="214">
        <v>269222.6799999997</v>
      </c>
      <c r="KX18" s="214">
        <f t="shared" si="12"/>
        <v>6235473.4800000004</v>
      </c>
      <c r="KY18" s="214"/>
      <c r="KZ18" s="214">
        <f t="shared" si="13"/>
        <v>6235473.4800000004</v>
      </c>
      <c r="LA18" s="214"/>
      <c r="LB18" s="214">
        <f t="shared" si="14"/>
        <v>6235473.4800000004</v>
      </c>
      <c r="LC18" s="214"/>
      <c r="LD18" s="214">
        <f t="shared" si="15"/>
        <v>6235473.4800000004</v>
      </c>
      <c r="LE18" s="214"/>
      <c r="LF18" s="214">
        <f t="shared" si="16"/>
        <v>6235473.4800000004</v>
      </c>
      <c r="LG18" s="214"/>
      <c r="LH18" s="214"/>
      <c r="LI18" s="112">
        <f>ROW()</f>
        <v>18</v>
      </c>
      <c r="LJ18" s="215" t="s">
        <v>124</v>
      </c>
      <c r="LL18" s="247">
        <f t="shared" ref="LL18:LV18" si="41">SUM(LL17)</f>
        <v>1987356.93</v>
      </c>
      <c r="LM18" s="247">
        <f t="shared" si="41"/>
        <v>-8210.2111799998675</v>
      </c>
      <c r="LN18" s="247">
        <f t="shared" si="41"/>
        <v>1979146.7188200001</v>
      </c>
      <c r="LO18" s="247">
        <f t="shared" si="41"/>
        <v>0</v>
      </c>
      <c r="LP18" s="247">
        <f t="shared" si="41"/>
        <v>1979146.7188200001</v>
      </c>
      <c r="LQ18" s="247">
        <f t="shared" si="41"/>
        <v>0</v>
      </c>
      <c r="LR18" s="247">
        <f t="shared" si="41"/>
        <v>1979146.7188200001</v>
      </c>
      <c r="LS18" s="247">
        <f t="shared" si="41"/>
        <v>0</v>
      </c>
      <c r="LT18" s="247">
        <f t="shared" si="41"/>
        <v>1979146.7188200001</v>
      </c>
      <c r="LU18" s="247">
        <f t="shared" si="41"/>
        <v>0</v>
      </c>
      <c r="LV18" s="247">
        <f t="shared" si="41"/>
        <v>1979146.7188200001</v>
      </c>
      <c r="LW18" s="247"/>
      <c r="LX18" s="247"/>
      <c r="LY18" s="112">
        <f>ROW()</f>
        <v>18</v>
      </c>
      <c r="LZ18" s="149" t="s">
        <v>125</v>
      </c>
      <c r="MB18" s="172"/>
      <c r="MC18" s="172"/>
      <c r="MD18" s="172"/>
      <c r="ME18" s="172"/>
      <c r="MF18" s="172"/>
      <c r="MG18" s="172"/>
      <c r="MH18" s="172"/>
      <c r="MI18" s="172">
        <v>8956387.4752904847</v>
      </c>
      <c r="MJ18" s="172"/>
      <c r="MK18" s="172">
        <v>1870984.2708556354</v>
      </c>
      <c r="ML18" s="172"/>
      <c r="MM18" s="172">
        <v>0</v>
      </c>
      <c r="MN18" s="172"/>
      <c r="MO18" s="154">
        <f>ROW()</f>
        <v>18</v>
      </c>
      <c r="MP18" s="214" t="s">
        <v>126</v>
      </c>
      <c r="MQ18" s="214"/>
      <c r="MR18" s="248"/>
      <c r="MS18" s="248"/>
      <c r="MT18" s="248"/>
      <c r="MU18" s="248"/>
      <c r="MV18" s="248"/>
      <c r="MW18" s="249"/>
      <c r="MX18" s="248">
        <v>0</v>
      </c>
      <c r="MY18" s="249">
        <f>MZ18-MX18</f>
        <v>0</v>
      </c>
      <c r="MZ18" s="249">
        <v>0</v>
      </c>
      <c r="NA18" s="249">
        <f>-MZ18</f>
        <v>0</v>
      </c>
      <c r="NB18" s="250">
        <v>0</v>
      </c>
      <c r="NC18" s="250"/>
      <c r="ND18" s="250"/>
      <c r="NE18" s="112">
        <f>ROW()</f>
        <v>18</v>
      </c>
      <c r="NF18" s="251" t="s">
        <v>127</v>
      </c>
      <c r="NG18" s="174"/>
      <c r="NH18" s="235">
        <f>-NI18</f>
        <v>67644556.329999998</v>
      </c>
      <c r="NI18" s="235">
        <v>-67644556.329999998</v>
      </c>
      <c r="NJ18" s="235">
        <f>SUM(NH18:NI18)</f>
        <v>0</v>
      </c>
      <c r="NK18" s="301">
        <v>0</v>
      </c>
      <c r="NL18" s="252">
        <f>SUM(NJ18:NK18)</f>
        <v>0</v>
      </c>
      <c r="NM18" s="253">
        <v>0</v>
      </c>
      <c r="NN18" s="252">
        <f>SUM(NL18:NM18)</f>
        <v>0</v>
      </c>
      <c r="NO18" s="254">
        <v>-17048092.410332002</v>
      </c>
      <c r="NP18" s="255">
        <f>SUM(NN18:NO18)</f>
        <v>-17048092.410332002</v>
      </c>
      <c r="NQ18" s="254">
        <v>-60184638.070000015</v>
      </c>
      <c r="NR18" s="255">
        <f>SUM(NP18:NQ18)</f>
        <v>-77232730.480332017</v>
      </c>
      <c r="NS18" s="235"/>
      <c r="NT18" s="235"/>
      <c r="NU18" s="112">
        <f>ROW()</f>
        <v>18</v>
      </c>
      <c r="NV18" s="251" t="s">
        <v>128</v>
      </c>
      <c r="NW18" s="251"/>
      <c r="NX18" s="235">
        <v>0</v>
      </c>
      <c r="NY18" s="235">
        <v>0</v>
      </c>
      <c r="NZ18" s="235">
        <f>SUM(NX18:NY18)</f>
        <v>0</v>
      </c>
      <c r="OA18" s="235"/>
      <c r="OB18" s="235">
        <f>SUM(NZ18:OA18)</f>
        <v>0</v>
      </c>
      <c r="OC18" s="214"/>
      <c r="OD18" s="214"/>
      <c r="OE18" s="214"/>
      <c r="OF18" s="214"/>
      <c r="OG18" s="214"/>
      <c r="OH18" s="214"/>
      <c r="OI18" s="214"/>
      <c r="OJ18" s="214"/>
      <c r="OK18" s="112">
        <f>ROW()</f>
        <v>18</v>
      </c>
      <c r="OL18" s="256" t="s">
        <v>129</v>
      </c>
      <c r="OM18" s="257"/>
      <c r="ON18" s="258">
        <f>ON17</f>
        <v>5953193.9099999964</v>
      </c>
      <c r="OO18" s="258">
        <f>OO17</f>
        <v>-883359.94052478392</v>
      </c>
      <c r="OP18" s="258">
        <f>OP17</f>
        <v>5069833.9694752125</v>
      </c>
      <c r="OQ18" s="258">
        <f>OQ17</f>
        <v>7.0524784736335278E-2</v>
      </c>
      <c r="OR18" s="258">
        <f>OR17</f>
        <v>5069834.0399999972</v>
      </c>
      <c r="OS18" s="258">
        <f t="shared" ref="OS18:OX18" si="42">OS17</f>
        <v>0</v>
      </c>
      <c r="OT18" s="258">
        <f t="shared" si="42"/>
        <v>5069834.0399999972</v>
      </c>
      <c r="OU18" s="258">
        <f t="shared" si="42"/>
        <v>656555.35457370523</v>
      </c>
      <c r="OV18" s="258">
        <f t="shared" si="42"/>
        <v>5726389.3945737025</v>
      </c>
      <c r="OW18" s="258">
        <f t="shared" si="42"/>
        <v>0</v>
      </c>
      <c r="OX18" s="258">
        <f t="shared" si="42"/>
        <v>5726389.3945737025</v>
      </c>
      <c r="OY18" s="258"/>
      <c r="OZ18" s="258"/>
      <c r="PA18" s="112">
        <f>ROW()</f>
        <v>18</v>
      </c>
      <c r="PB18" s="259" t="s">
        <v>130</v>
      </c>
      <c r="PC18"/>
      <c r="PD18" s="592">
        <v>0</v>
      </c>
      <c r="PE18" s="592">
        <v>0</v>
      </c>
      <c r="PF18" s="592">
        <v>0</v>
      </c>
      <c r="PG18" s="592">
        <v>0</v>
      </c>
      <c r="PH18" s="591">
        <f t="shared" ref="PH18:PH22" si="43">PF18+PG18</f>
        <v>0</v>
      </c>
      <c r="PI18" s="592">
        <v>0</v>
      </c>
      <c r="PJ18" s="591">
        <f t="shared" ref="PJ18:PJ22" si="44">PH18+PI18</f>
        <v>0</v>
      </c>
      <c r="PK18" s="592">
        <v>0</v>
      </c>
      <c r="PL18" s="591">
        <f t="shared" ref="PL18:PL22" si="45">PJ18+PK18</f>
        <v>0</v>
      </c>
      <c r="PM18" s="592">
        <v>0</v>
      </c>
      <c r="PN18" s="591">
        <f t="shared" ref="PN18:PN22" si="46">PL18+PM18</f>
        <v>0</v>
      </c>
      <c r="PO18" s="266"/>
      <c r="PP18" s="162"/>
      <c r="PQ18" s="131">
        <f>ROW()</f>
        <v>18</v>
      </c>
      <c r="PR18" s="41" t="s">
        <v>131</v>
      </c>
      <c r="PS18" s="132"/>
      <c r="PT18" s="260"/>
      <c r="PU18" s="260"/>
      <c r="PV18" s="224">
        <f>PT18+PU18</f>
        <v>0</v>
      </c>
      <c r="PW18" s="224">
        <v>25910756.326629344</v>
      </c>
      <c r="PX18" s="224">
        <f>PV18+PW18</f>
        <v>25910756.326629344</v>
      </c>
      <c r="PY18" s="224">
        <v>60515170.991022646</v>
      </c>
      <c r="PZ18" s="224">
        <f>PX18+PY18</f>
        <v>86425927.317651987</v>
      </c>
      <c r="QA18" s="224">
        <v>35231708.692713663</v>
      </c>
      <c r="QB18" s="224">
        <f>PZ18+QA18</f>
        <v>121657636.01036565</v>
      </c>
      <c r="QC18" s="224">
        <v>35435775.585037157</v>
      </c>
      <c r="QD18" s="224">
        <f>QB18+QC18</f>
        <v>157093411.59540281</v>
      </c>
      <c r="QE18" s="224">
        <v>0</v>
      </c>
      <c r="QF18" s="224">
        <f>QD18+QE18</f>
        <v>157093411.59540281</v>
      </c>
      <c r="QG18" s="184">
        <f>ROW()</f>
        <v>18</v>
      </c>
      <c r="QH18" s="132" t="s">
        <v>109</v>
      </c>
      <c r="QI18" s="132"/>
      <c r="QJ18" s="182"/>
      <c r="QK18" s="182"/>
      <c r="QL18" s="228">
        <v>9135924.597862307</v>
      </c>
      <c r="QM18" s="228">
        <f>QN18-QL18</f>
        <v>-8371.4477391541004</v>
      </c>
      <c r="QN18" s="226">
        <v>9127553.1501231529</v>
      </c>
      <c r="QO18" s="228">
        <f>QP18-QN18</f>
        <v>-8371.4477391522378</v>
      </c>
      <c r="QP18" s="226">
        <v>9119181.7023840006</v>
      </c>
      <c r="QQ18" s="228">
        <f>QR18-QP18</f>
        <v>-962396.4478699984</v>
      </c>
      <c r="QR18" s="226">
        <v>8156785.2545140022</v>
      </c>
      <c r="QS18" s="228">
        <f>QT18-QR18</f>
        <v>-4278370.0572340023</v>
      </c>
      <c r="QT18" s="226">
        <v>3878415.1972800004</v>
      </c>
      <c r="QU18" s="228"/>
      <c r="QV18" s="226"/>
      <c r="QW18" s="135">
        <f>ROW()</f>
        <v>18</v>
      </c>
      <c r="QX18" s="134" t="s">
        <v>132</v>
      </c>
      <c r="QY18" s="138"/>
      <c r="QZ18" s="225"/>
      <c r="RA18" s="225"/>
      <c r="RB18" s="225"/>
      <c r="RC18" s="226">
        <v>0</v>
      </c>
      <c r="RD18" s="226">
        <f t="shared" si="17"/>
        <v>0</v>
      </c>
      <c r="RE18" s="226">
        <v>-1563.3</v>
      </c>
      <c r="RF18" s="226">
        <f t="shared" si="17"/>
        <v>-1563.3</v>
      </c>
      <c r="RG18" s="226">
        <v>-1752.84</v>
      </c>
      <c r="RH18" s="226">
        <f t="shared" si="17"/>
        <v>-3316.14</v>
      </c>
      <c r="RI18" s="226">
        <v>-1752.8399999999997</v>
      </c>
      <c r="RJ18" s="226">
        <f t="shared" si="17"/>
        <v>-5068.9799999999996</v>
      </c>
      <c r="RK18" s="226"/>
      <c r="RL18" s="226"/>
      <c r="RM18" s="139">
        <f>ROW()</f>
        <v>18</v>
      </c>
      <c r="RN18" s="132" t="s">
        <v>132</v>
      </c>
      <c r="RO18" s="227"/>
      <c r="RP18" s="226"/>
      <c r="RQ18" s="226"/>
      <c r="RR18" s="226"/>
      <c r="RS18" s="226">
        <v>78.03</v>
      </c>
      <c r="RT18" s="228">
        <f t="shared" si="18"/>
        <v>78.03</v>
      </c>
      <c r="RU18" s="226">
        <v>1841.55</v>
      </c>
      <c r="RV18" s="228">
        <f t="shared" si="19"/>
        <v>1919.58</v>
      </c>
      <c r="RW18" s="229">
        <v>2628.66</v>
      </c>
      <c r="RX18" s="229">
        <f t="shared" si="19"/>
        <v>4548.24</v>
      </c>
      <c r="RY18" s="229">
        <v>2706.42</v>
      </c>
      <c r="RZ18" s="229">
        <f t="shared" si="19"/>
        <v>7254.66</v>
      </c>
      <c r="SA18" s="229"/>
      <c r="SB18" s="229"/>
      <c r="SC18" s="4"/>
      <c r="SJ18"/>
      <c r="SK18"/>
      <c r="SL18"/>
      <c r="SM18"/>
      <c r="SN18"/>
      <c r="SO18"/>
      <c r="SP18"/>
      <c r="SQ18"/>
      <c r="SR18"/>
      <c r="SS18"/>
      <c r="ST18" s="4"/>
    </row>
    <row r="19" spans="1:514" ht="15" thickTop="1" x14ac:dyDescent="0.35">
      <c r="A19" s="112">
        <f>ROW()</f>
        <v>19</v>
      </c>
      <c r="B19" s="141" t="s">
        <v>133</v>
      </c>
      <c r="C19" s="121"/>
      <c r="D19" s="142"/>
      <c r="E19" s="172">
        <v>575805.03960316861</v>
      </c>
      <c r="F19" s="142"/>
      <c r="G19" s="172"/>
      <c r="H19" s="142"/>
      <c r="I19" s="172"/>
      <c r="J19" s="189"/>
      <c r="K19" s="172"/>
      <c r="L19" s="172"/>
      <c r="M19" s="172"/>
      <c r="N19" s="172"/>
      <c r="O19" s="172"/>
      <c r="P19" s="172"/>
      <c r="Q19" s="112">
        <f>ROW()</f>
        <v>19</v>
      </c>
      <c r="R19" s="190" t="s">
        <v>134</v>
      </c>
      <c r="S19" s="230"/>
      <c r="T19" s="231">
        <v>18028391.562998712</v>
      </c>
      <c r="U19" s="232">
        <f t="shared" si="20"/>
        <v>-18028391.562998712</v>
      </c>
      <c r="V19" s="232">
        <f t="shared" si="21"/>
        <v>0</v>
      </c>
      <c r="W19" s="232"/>
      <c r="X19" s="232">
        <f t="shared" si="22"/>
        <v>0</v>
      </c>
      <c r="Y19" s="232"/>
      <c r="Z19" s="232">
        <f t="shared" si="23"/>
        <v>0</v>
      </c>
      <c r="AA19" s="232"/>
      <c r="AB19" s="232">
        <f t="shared" si="24"/>
        <v>0</v>
      </c>
      <c r="AC19" s="232"/>
      <c r="AD19" s="232">
        <f t="shared" si="25"/>
        <v>0</v>
      </c>
      <c r="AE19" s="232"/>
      <c r="AF19" s="232"/>
      <c r="AG19" s="112">
        <f>ROW()</f>
        <v>19</v>
      </c>
      <c r="AH19" s="261"/>
      <c r="AI19" s="233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112">
        <f>ROW()</f>
        <v>19</v>
      </c>
      <c r="AX19" s="149" t="s">
        <v>135</v>
      </c>
      <c r="AY19" s="150"/>
      <c r="AZ19" s="194">
        <v>733119.20000000007</v>
      </c>
      <c r="BA19" s="194">
        <v>0</v>
      </c>
      <c r="BB19" s="194">
        <f t="shared" si="0"/>
        <v>733119.20000000007</v>
      </c>
      <c r="BC19" s="194">
        <v>-60810.275426000124</v>
      </c>
      <c r="BD19" s="194">
        <f t="shared" si="1"/>
        <v>672308.92457399995</v>
      </c>
      <c r="BE19" s="194">
        <v>-90269.81027399993</v>
      </c>
      <c r="BF19" s="194">
        <f t="shared" si="2"/>
        <v>582039.11430000002</v>
      </c>
      <c r="BG19" s="194">
        <v>-122675.59966200002</v>
      </c>
      <c r="BH19" s="194">
        <f t="shared" si="3"/>
        <v>459363.51463799999</v>
      </c>
      <c r="BI19" s="194">
        <v>-273596.78379599995</v>
      </c>
      <c r="BJ19" s="194">
        <f t="shared" si="4"/>
        <v>185766.73084200005</v>
      </c>
      <c r="BK19" s="194"/>
      <c r="BL19" s="194"/>
      <c r="BM19" s="112">
        <f>ROW()</f>
        <v>19</v>
      </c>
      <c r="BN19" s="126"/>
      <c r="BP19" s="72"/>
      <c r="BQ19" s="72"/>
      <c r="BS19" s="72"/>
      <c r="BU19" s="72"/>
      <c r="BV19" s="5"/>
      <c r="BW19" s="72"/>
      <c r="BX19" s="5"/>
      <c r="BY19" s="72"/>
      <c r="BZ19" s="5"/>
      <c r="CA19" s="72"/>
      <c r="CB19" s="5"/>
      <c r="CC19" s="112">
        <f>ROW()</f>
        <v>19</v>
      </c>
      <c r="CD19" s="263" t="s">
        <v>136</v>
      </c>
      <c r="CE19" s="264">
        <v>0.21</v>
      </c>
      <c r="CF19" s="196">
        <f>-$CE$19*CF17</f>
        <v>-960750.27028175991</v>
      </c>
      <c r="CG19" s="196">
        <f t="shared" ref="CG19:CK19" si="47">-$CE$19*CG17</f>
        <v>88340.148593092177</v>
      </c>
      <c r="CH19" s="196">
        <f>SUM(CF19:CG19)</f>
        <v>-872410.12168866768</v>
      </c>
      <c r="CI19" s="196"/>
      <c r="CJ19" s="196">
        <f>SUM(CH19:CI19)</f>
        <v>-872410.12168866768</v>
      </c>
      <c r="CK19" s="196">
        <f t="shared" si="47"/>
        <v>0</v>
      </c>
      <c r="CL19" s="196">
        <f>SUM(CJ19:CK19)</f>
        <v>-872410.12168866768</v>
      </c>
      <c r="CM19" s="196"/>
      <c r="CN19" s="196">
        <f>SUM(CL19:CM19)</f>
        <v>-872410.12168866768</v>
      </c>
      <c r="CO19" s="196"/>
      <c r="CP19" s="196">
        <f>SUM(CN19:CO19)</f>
        <v>-872410.12168866768</v>
      </c>
      <c r="CQ19" s="196"/>
      <c r="CR19" s="196"/>
      <c r="CS19" s="112">
        <f>ROW()</f>
        <v>19</v>
      </c>
      <c r="CT19" s="149" t="s">
        <v>137</v>
      </c>
      <c r="CU19" s="149"/>
      <c r="CV19" s="265">
        <f>SUM(CV18)</f>
        <v>410242.65570600005</v>
      </c>
      <c r="CW19" s="265">
        <f t="shared" ref="CW19:DF19" si="48">SUM(CW18)</f>
        <v>38757.344293999951</v>
      </c>
      <c r="CX19" s="265">
        <f t="shared" si="48"/>
        <v>449000</v>
      </c>
      <c r="CY19" s="265">
        <f t="shared" si="48"/>
        <v>0</v>
      </c>
      <c r="CZ19" s="265">
        <f t="shared" si="48"/>
        <v>449000</v>
      </c>
      <c r="DA19" s="265">
        <f t="shared" si="48"/>
        <v>0</v>
      </c>
      <c r="DB19" s="265">
        <f t="shared" si="48"/>
        <v>449000</v>
      </c>
      <c r="DC19" s="265">
        <f t="shared" si="48"/>
        <v>0</v>
      </c>
      <c r="DD19" s="265">
        <f t="shared" si="48"/>
        <v>449000</v>
      </c>
      <c r="DE19" s="265">
        <f t="shared" si="48"/>
        <v>0</v>
      </c>
      <c r="DF19" s="265">
        <f t="shared" si="48"/>
        <v>449000</v>
      </c>
      <c r="DG19" s="265"/>
      <c r="DH19" s="265"/>
      <c r="DI19" s="112">
        <f>ROW()</f>
        <v>19</v>
      </c>
      <c r="DJ19" s="204" t="s">
        <v>138</v>
      </c>
      <c r="DK19" s="204"/>
      <c r="DL19" s="266">
        <f>DL17</f>
        <v>36662241.157839999</v>
      </c>
      <c r="DM19" s="266">
        <f>DM17</f>
        <v>-1203.5147619992495</v>
      </c>
      <c r="DN19" s="198">
        <f t="shared" ref="DN19" si="49">DL19+DM19</f>
        <v>36661037.643077999</v>
      </c>
      <c r="DO19" s="266">
        <f>DO17</f>
        <v>0</v>
      </c>
      <c r="DP19" s="266">
        <f t="shared" ref="DP19" si="50">DN19+DO19</f>
        <v>36661037.643077999</v>
      </c>
      <c r="DQ19" s="266">
        <f>DQ17</f>
        <v>0</v>
      </c>
      <c r="DR19" s="266">
        <f t="shared" ref="DR19" si="51">DP19+DQ19</f>
        <v>36661037.643077999</v>
      </c>
      <c r="DS19" s="266">
        <f>DS17</f>
        <v>0</v>
      </c>
      <c r="DT19" s="266">
        <f t="shared" ref="DT19" si="52">DR19+DS19</f>
        <v>36661037.643077999</v>
      </c>
      <c r="DU19" s="266">
        <f>DU17</f>
        <v>0</v>
      </c>
      <c r="DV19" s="266">
        <f t="shared" ref="DV19" si="53">DT19+DU19</f>
        <v>36661037.643077999</v>
      </c>
      <c r="DW19" s="266"/>
      <c r="DX19" s="266"/>
      <c r="DY19" s="112">
        <f>ROW()</f>
        <v>19</v>
      </c>
      <c r="DZ19" s="267" t="s">
        <v>139</v>
      </c>
      <c r="EA19" s="121"/>
      <c r="EB19" s="268">
        <f t="shared" ref="EB19:EL19" si="54">SUM(EB17:EB18)</f>
        <v>13298397.136184998</v>
      </c>
      <c r="EC19" s="268">
        <f t="shared" si="54"/>
        <v>-36148.374085001647</v>
      </c>
      <c r="ED19" s="268">
        <f t="shared" si="54"/>
        <v>13262248.762099996</v>
      </c>
      <c r="EE19" s="268">
        <f t="shared" si="54"/>
        <v>92802.517300001346</v>
      </c>
      <c r="EF19" s="268">
        <f t="shared" si="54"/>
        <v>13355051.279399998</v>
      </c>
      <c r="EG19" s="268">
        <f t="shared" si="54"/>
        <v>0</v>
      </c>
      <c r="EH19" s="268">
        <f t="shared" si="54"/>
        <v>13355051.279399998</v>
      </c>
      <c r="EI19" s="268">
        <f t="shared" si="54"/>
        <v>0</v>
      </c>
      <c r="EJ19" s="268">
        <f t="shared" si="54"/>
        <v>13355051.279399998</v>
      </c>
      <c r="EK19" s="268">
        <f t="shared" si="54"/>
        <v>0</v>
      </c>
      <c r="EL19" s="268">
        <f t="shared" si="54"/>
        <v>13355051.279399998</v>
      </c>
      <c r="EM19" s="268"/>
      <c r="EN19" s="268"/>
      <c r="EO19" s="112">
        <f>ROW()</f>
        <v>19</v>
      </c>
      <c r="EP19" s="269"/>
      <c r="EQ19" s="269"/>
      <c r="ER19" s="270"/>
      <c r="ES19" s="270"/>
      <c r="EU19" s="270"/>
      <c r="EV19" s="231"/>
      <c r="EW19" s="270"/>
      <c r="EX19" s="231"/>
      <c r="EY19" s="270"/>
      <c r="EZ19" s="231"/>
      <c r="FA19" s="270"/>
      <c r="FB19" s="231"/>
      <c r="FC19" s="270"/>
      <c r="FD19" s="231"/>
      <c r="FE19" s="112">
        <f>ROW()</f>
        <v>19</v>
      </c>
      <c r="FF19" s="203" t="s">
        <v>140</v>
      </c>
      <c r="FH19" s="198">
        <v>28092.013641431804</v>
      </c>
      <c r="FI19" s="198">
        <v>72956.71583270203</v>
      </c>
      <c r="FJ19" s="198">
        <f t="shared" si="27"/>
        <v>101048.72947413384</v>
      </c>
      <c r="FK19" s="198">
        <v>-30327.425172575706</v>
      </c>
      <c r="FL19" s="198">
        <f t="shared" si="27"/>
        <v>70721.304301558135</v>
      </c>
      <c r="FM19" s="198">
        <v>1121.2013319731195</v>
      </c>
      <c r="FN19" s="198">
        <f t="shared" si="28"/>
        <v>71842.505633531255</v>
      </c>
      <c r="FO19" s="198">
        <v>5638.7874566056271</v>
      </c>
      <c r="FP19" s="198">
        <f t="shared" si="29"/>
        <v>77481.293090136882</v>
      </c>
      <c r="FQ19" s="198">
        <v>17314.92800263071</v>
      </c>
      <c r="FR19" s="198">
        <f t="shared" si="30"/>
        <v>94796.221092767591</v>
      </c>
      <c r="FS19" s="198"/>
      <c r="FT19" s="198"/>
      <c r="FU19" s="112">
        <f>ROW()</f>
        <v>19</v>
      </c>
      <c r="FV19" s="163" t="s">
        <v>141</v>
      </c>
      <c r="FW19" s="271"/>
      <c r="GK19" s="272"/>
      <c r="GS19" s="214"/>
      <c r="GT19" s="214"/>
      <c r="GU19" s="214"/>
      <c r="GV19" s="214"/>
      <c r="GW19" s="214"/>
      <c r="GX19" s="214"/>
      <c r="GY19" s="214"/>
      <c r="GZ19" s="214"/>
      <c r="HA19" s="112">
        <f>ROW()</f>
        <v>19</v>
      </c>
      <c r="HB19" s="149"/>
      <c r="HC19" s="121"/>
      <c r="HD19" s="120"/>
      <c r="HE19" s="273"/>
      <c r="HF19" s="274"/>
      <c r="HG19" s="275"/>
      <c r="HH19" s="275"/>
      <c r="HI19" s="275"/>
      <c r="HJ19" s="275"/>
      <c r="HK19" s="275"/>
      <c r="HL19" s="275"/>
      <c r="HM19" s="275"/>
      <c r="HN19" s="275"/>
      <c r="HO19" s="275"/>
      <c r="HP19" s="275"/>
      <c r="HQ19" s="112">
        <f>ROW()</f>
        <v>19</v>
      </c>
      <c r="HR19" s="267" t="s">
        <v>142</v>
      </c>
      <c r="HS19" s="267"/>
      <c r="HT19" s="276">
        <f>SUM(HT17:HT18)</f>
        <v>47200.409999999996</v>
      </c>
      <c r="HU19" s="276">
        <f t="shared" ref="HU19:ID19" si="55">SUM(HU17:HU18)</f>
        <v>-22852.439999999995</v>
      </c>
      <c r="HV19" s="276">
        <f t="shared" si="55"/>
        <v>24347.97</v>
      </c>
      <c r="HW19" s="276">
        <f t="shared" si="55"/>
        <v>-24347.969999999976</v>
      </c>
      <c r="HX19" s="276">
        <f t="shared" si="55"/>
        <v>0</v>
      </c>
      <c r="HY19" s="276">
        <f t="shared" si="55"/>
        <v>3.1044085820515949E-10</v>
      </c>
      <c r="HZ19" s="276">
        <f t="shared" si="55"/>
        <v>3.1044085820515949E-10</v>
      </c>
      <c r="IA19" s="276">
        <f t="shared" si="55"/>
        <v>1908181.2366666668</v>
      </c>
      <c r="IB19" s="276">
        <f t="shared" si="55"/>
        <v>1908181.236666667</v>
      </c>
      <c r="IC19" s="276">
        <f t="shared" si="55"/>
        <v>0</v>
      </c>
      <c r="ID19" s="276">
        <f t="shared" si="55"/>
        <v>1908181.236666667</v>
      </c>
      <c r="IE19" s="276"/>
      <c r="IF19" s="276"/>
      <c r="IG19" s="112">
        <f>ROW()</f>
        <v>19</v>
      </c>
      <c r="IH19" s="124"/>
      <c r="II19" s="149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  <c r="IW19" s="112">
        <f>ROW()</f>
        <v>19</v>
      </c>
      <c r="IX19" s="149" t="s">
        <v>136</v>
      </c>
      <c r="IY19" s="277">
        <v>0.21</v>
      </c>
      <c r="IZ19" s="239">
        <f>-IZ17*$IY$19</f>
        <v>-557619.97564370884</v>
      </c>
      <c r="JA19" s="239">
        <f t="shared" ref="JA19:JJ19" si="56">-JA17*$IY$19</f>
        <v>167418.18748050198</v>
      </c>
      <c r="JB19" s="239">
        <f t="shared" si="56"/>
        <v>-390201.78816320689</v>
      </c>
      <c r="JC19" s="239">
        <f t="shared" si="56"/>
        <v>-130067.26272106906</v>
      </c>
      <c r="JD19" s="239">
        <f t="shared" si="56"/>
        <v>-520269.05088427593</v>
      </c>
      <c r="JE19" s="239">
        <f t="shared" si="56"/>
        <v>0</v>
      </c>
      <c r="JF19" s="239">
        <f t="shared" si="56"/>
        <v>-520269.05088427593</v>
      </c>
      <c r="JG19" s="239">
        <f t="shared" si="56"/>
        <v>0</v>
      </c>
      <c r="JH19" s="239">
        <f t="shared" si="56"/>
        <v>-520269.05088427593</v>
      </c>
      <c r="JI19" s="239">
        <f t="shared" si="56"/>
        <v>0</v>
      </c>
      <c r="JJ19" s="239">
        <f t="shared" si="56"/>
        <v>-520269.05088427593</v>
      </c>
      <c r="JK19" s="239"/>
      <c r="JL19" s="239"/>
      <c r="JM19" s="112">
        <f>ROW()</f>
        <v>19</v>
      </c>
      <c r="JN19" s="141" t="s">
        <v>140</v>
      </c>
      <c r="JO19" s="169"/>
      <c r="JP19" s="232">
        <v>1496193.3250745982</v>
      </c>
      <c r="JQ19" s="232">
        <v>17575.6654730062</v>
      </c>
      <c r="JR19" s="246">
        <f t="shared" si="36"/>
        <v>1513768.9905476044</v>
      </c>
      <c r="JS19" s="232">
        <v>0</v>
      </c>
      <c r="JT19" s="246">
        <f t="shared" si="37"/>
        <v>1513768.9905476044</v>
      </c>
      <c r="JU19" s="232">
        <v>0</v>
      </c>
      <c r="JV19" s="246">
        <f t="shared" si="38"/>
        <v>1513768.9905476044</v>
      </c>
      <c r="JW19" s="232">
        <v>0</v>
      </c>
      <c r="JX19" s="246">
        <f t="shared" si="39"/>
        <v>1513768.9905476044</v>
      </c>
      <c r="JY19" s="232">
        <v>0</v>
      </c>
      <c r="JZ19" s="246">
        <f t="shared" si="40"/>
        <v>1513768.9905476044</v>
      </c>
      <c r="KA19" s="232"/>
      <c r="KB19" s="246"/>
      <c r="KC19" s="112">
        <f>ROW()</f>
        <v>19</v>
      </c>
      <c r="KD19" s="121" t="s">
        <v>143</v>
      </c>
      <c r="KF19" s="201">
        <v>-608829404.79057872</v>
      </c>
      <c r="KG19" s="201">
        <v>4852976.0289326906</v>
      </c>
      <c r="KH19" s="214">
        <f t="shared" si="7"/>
        <v>-603976428.76164603</v>
      </c>
      <c r="KI19" s="201">
        <v>0</v>
      </c>
      <c r="KJ19" s="214">
        <f t="shared" si="8"/>
        <v>-603976428.76164603</v>
      </c>
      <c r="KK19" s="201">
        <v>0</v>
      </c>
      <c r="KL19" s="214">
        <f t="shared" si="9"/>
        <v>-603976428.76164603</v>
      </c>
      <c r="KM19" s="201">
        <v>0</v>
      </c>
      <c r="KN19" s="214">
        <f t="shared" si="10"/>
        <v>-603976428.76164603</v>
      </c>
      <c r="KO19" s="201">
        <v>0</v>
      </c>
      <c r="KP19" s="214">
        <f t="shared" si="11"/>
        <v>-603976428.76164603</v>
      </c>
      <c r="KQ19" s="201"/>
      <c r="KR19" s="214"/>
      <c r="KS19" s="112">
        <f>ROW()</f>
        <v>19</v>
      </c>
      <c r="KT19" s="170" t="s">
        <v>144</v>
      </c>
      <c r="KV19" s="214">
        <v>36666281.046746008</v>
      </c>
      <c r="KW19" s="214">
        <v>-2950796.0121380016</v>
      </c>
      <c r="KX19" s="214">
        <f t="shared" si="12"/>
        <v>33715485.034608006</v>
      </c>
      <c r="KY19" s="214"/>
      <c r="KZ19" s="214">
        <f t="shared" si="13"/>
        <v>33715485.034608006</v>
      </c>
      <c r="LA19" s="214"/>
      <c r="LB19" s="214">
        <f t="shared" si="14"/>
        <v>33715485.034608006</v>
      </c>
      <c r="LC19" s="214"/>
      <c r="LD19" s="214">
        <f t="shared" si="15"/>
        <v>33715485.034608006</v>
      </c>
      <c r="LE19" s="214"/>
      <c r="LF19" s="214">
        <f t="shared" si="16"/>
        <v>33715485.034608006</v>
      </c>
      <c r="LG19" s="214"/>
      <c r="LH19" s="214"/>
      <c r="LI19" s="112">
        <f>ROW()</f>
        <v>19</v>
      </c>
      <c r="LJ19" s="215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112">
        <f>ROW()</f>
        <v>19</v>
      </c>
      <c r="LZ19" s="149" t="s">
        <v>145</v>
      </c>
      <c r="MB19" s="172"/>
      <c r="MC19" s="172"/>
      <c r="MD19" s="172"/>
      <c r="ME19" s="172"/>
      <c r="MF19" s="172"/>
      <c r="MG19" s="172"/>
      <c r="MH19" s="172"/>
      <c r="MI19" s="172">
        <v>2935097.1528624669</v>
      </c>
      <c r="MJ19" s="172"/>
      <c r="MK19" s="172">
        <v>644212.87870557234</v>
      </c>
      <c r="ML19" s="172"/>
      <c r="MM19" s="172">
        <v>0</v>
      </c>
      <c r="MN19" s="172"/>
      <c r="MO19" s="154">
        <f>ROW()</f>
        <v>19</v>
      </c>
      <c r="MP19" s="214" t="s">
        <v>146</v>
      </c>
      <c r="MQ19" s="214"/>
      <c r="MR19" s="278"/>
      <c r="MS19" s="278"/>
      <c r="MT19" s="278"/>
      <c r="MU19" s="278"/>
      <c r="MV19" s="278"/>
      <c r="MW19" s="279"/>
      <c r="MX19" s="279">
        <v>37405523.574107364</v>
      </c>
      <c r="MY19" s="279">
        <f>MZ19-MX19</f>
        <v>-116672.31917373091</v>
      </c>
      <c r="MZ19" s="279">
        <v>37288851.254933633</v>
      </c>
      <c r="NA19" s="279">
        <f>-MZ19</f>
        <v>-37288851.254933633</v>
      </c>
      <c r="NB19" s="280">
        <v>0</v>
      </c>
      <c r="NC19" s="280"/>
      <c r="ND19" s="280"/>
      <c r="NE19" s="112">
        <f>ROW()</f>
        <v>19</v>
      </c>
      <c r="NF19" s="251" t="s">
        <v>147</v>
      </c>
      <c r="NG19" s="174"/>
      <c r="NH19" s="266">
        <f>-NI19</f>
        <v>19075601.014782</v>
      </c>
      <c r="NI19" s="266">
        <v>-19075601.014782</v>
      </c>
      <c r="NJ19" s="266">
        <f t="shared" ref="NJ19:NL19" si="57">SUM(NH19:NI19)</f>
        <v>0</v>
      </c>
      <c r="NK19" s="301">
        <v>0</v>
      </c>
      <c r="NL19" s="252">
        <f t="shared" si="57"/>
        <v>0</v>
      </c>
      <c r="NM19" s="253">
        <v>0</v>
      </c>
      <c r="NN19" s="252">
        <f t="shared" ref="NN19" si="58">SUM(NL19:NM19)</f>
        <v>0</v>
      </c>
      <c r="NO19" s="281">
        <v>0</v>
      </c>
      <c r="NP19" s="255">
        <f t="shared" ref="NP19" si="59">SUM(NN19:NO19)</f>
        <v>0</v>
      </c>
      <c r="NQ19" s="281">
        <v>0</v>
      </c>
      <c r="NR19" s="255">
        <f t="shared" ref="NR19" si="60">SUM(NP19:NQ19)</f>
        <v>0</v>
      </c>
      <c r="NS19" s="266"/>
      <c r="NT19" s="266"/>
      <c r="NU19" s="112">
        <f>ROW()</f>
        <v>19</v>
      </c>
      <c r="NV19" s="251" t="s">
        <v>148</v>
      </c>
      <c r="NW19" s="251"/>
      <c r="NX19" s="266">
        <v>0</v>
      </c>
      <c r="NY19" s="266">
        <v>0</v>
      </c>
      <c r="NZ19" s="266">
        <f t="shared" ref="NZ19:OB19" si="61">SUM(NX19:NY19)</f>
        <v>0</v>
      </c>
      <c r="OA19" s="266"/>
      <c r="OB19" s="266">
        <f t="shared" si="61"/>
        <v>0</v>
      </c>
      <c r="OC19" s="214"/>
      <c r="OD19" s="214"/>
      <c r="OE19" s="214"/>
      <c r="OF19" s="214"/>
      <c r="OG19" s="214"/>
      <c r="OH19" s="214"/>
      <c r="OI19" s="214"/>
      <c r="OJ19" s="214"/>
      <c r="OK19" s="112">
        <f>ROW()</f>
        <v>19</v>
      </c>
      <c r="OL19" s="72"/>
      <c r="OM19" s="126"/>
      <c r="ON19" s="126"/>
      <c r="OO19" s="126"/>
      <c r="OP19" s="231"/>
      <c r="OQ19" s="231"/>
      <c r="OR19" s="266"/>
      <c r="OS19" s="266"/>
      <c r="OT19" s="266"/>
      <c r="OU19" s="266"/>
      <c r="OV19" s="266"/>
      <c r="OW19" s="266"/>
      <c r="OX19" s="266"/>
      <c r="OY19" s="266"/>
      <c r="OZ19" s="266"/>
      <c r="PA19" s="112">
        <f>ROW()</f>
        <v>19</v>
      </c>
      <c r="PB19" s="259" t="s">
        <v>149</v>
      </c>
      <c r="PC19"/>
      <c r="PD19" s="592">
        <v>0</v>
      </c>
      <c r="PE19" s="592">
        <v>0</v>
      </c>
      <c r="PF19" s="592">
        <v>0</v>
      </c>
      <c r="PG19" s="592">
        <v>0</v>
      </c>
      <c r="PH19" s="591">
        <f t="shared" si="43"/>
        <v>0</v>
      </c>
      <c r="PI19" s="592">
        <v>0</v>
      </c>
      <c r="PJ19" s="591">
        <f t="shared" si="44"/>
        <v>0</v>
      </c>
      <c r="PK19" s="592">
        <v>0</v>
      </c>
      <c r="PL19" s="591">
        <f t="shared" si="45"/>
        <v>0</v>
      </c>
      <c r="PM19" s="592">
        <v>0</v>
      </c>
      <c r="PN19" s="591">
        <f t="shared" si="46"/>
        <v>0</v>
      </c>
      <c r="PO19" s="266"/>
      <c r="PP19" s="162"/>
      <c r="PQ19" s="131">
        <f>ROW()</f>
        <v>19</v>
      </c>
      <c r="PR19" s="138" t="s">
        <v>150</v>
      </c>
      <c r="PS19" s="132"/>
      <c r="PT19" s="282">
        <f>PT17+PT18</f>
        <v>0</v>
      </c>
      <c r="PU19" s="282">
        <f t="shared" ref="PU19:QF19" si="62">PU17+PU18</f>
        <v>0</v>
      </c>
      <c r="PV19" s="282">
        <f t="shared" si="62"/>
        <v>0</v>
      </c>
      <c r="PW19" s="282">
        <f t="shared" si="62"/>
        <v>0</v>
      </c>
      <c r="PX19" s="282">
        <f t="shared" si="62"/>
        <v>0</v>
      </c>
      <c r="PY19" s="282">
        <f t="shared" si="62"/>
        <v>0</v>
      </c>
      <c r="PZ19" s="282">
        <f t="shared" si="62"/>
        <v>0</v>
      </c>
      <c r="QA19" s="282">
        <f t="shared" si="62"/>
        <v>0</v>
      </c>
      <c r="QB19" s="282">
        <f t="shared" si="62"/>
        <v>0</v>
      </c>
      <c r="QC19" s="282">
        <f t="shared" si="62"/>
        <v>0</v>
      </c>
      <c r="QD19" s="282">
        <f t="shared" si="62"/>
        <v>0</v>
      </c>
      <c r="QE19" s="282">
        <f t="shared" si="62"/>
        <v>0</v>
      </c>
      <c r="QF19" s="282">
        <f t="shared" si="62"/>
        <v>0</v>
      </c>
      <c r="QG19" s="184">
        <f>ROW()</f>
        <v>19</v>
      </c>
      <c r="QH19" s="132" t="s">
        <v>132</v>
      </c>
      <c r="QI19" s="132"/>
      <c r="QJ19" s="182"/>
      <c r="QK19" s="182"/>
      <c r="QL19" s="228">
        <v>6235473.4800000004</v>
      </c>
      <c r="QM19" s="228">
        <f>QN19-QL19</f>
        <v>-20621.030000000261</v>
      </c>
      <c r="QN19" s="226">
        <v>6214852.4500000002</v>
      </c>
      <c r="QO19" s="228">
        <f>QP19-QN19</f>
        <v>-1733200.8600000003</v>
      </c>
      <c r="QP19" s="226">
        <v>4481651.59</v>
      </c>
      <c r="QQ19" s="228">
        <f>QR19-QP19</f>
        <v>-1032983.02</v>
      </c>
      <c r="QR19" s="226">
        <v>3448668.57</v>
      </c>
      <c r="QS19" s="228">
        <f>QT19-QR19</f>
        <v>-16218.439999999944</v>
      </c>
      <c r="QT19" s="226">
        <v>3432450.13</v>
      </c>
      <c r="QU19" s="228"/>
      <c r="QV19" s="226"/>
      <c r="QW19" s="135">
        <f>ROW()</f>
        <v>19</v>
      </c>
      <c r="QX19" s="134" t="s">
        <v>151</v>
      </c>
      <c r="QY19" s="138"/>
      <c r="QZ19" s="283"/>
      <c r="RA19" s="283"/>
      <c r="RB19" s="283"/>
      <c r="RC19" s="284">
        <v>0</v>
      </c>
      <c r="RD19" s="284">
        <f t="shared" si="17"/>
        <v>0</v>
      </c>
      <c r="RE19" s="284">
        <v>-70.858423999999999</v>
      </c>
      <c r="RF19" s="284">
        <f t="shared" si="17"/>
        <v>-70.858423999999999</v>
      </c>
      <c r="RG19" s="284">
        <v>-73.937448000000003</v>
      </c>
      <c r="RH19" s="284">
        <f t="shared" si="17"/>
        <v>-144.795872</v>
      </c>
      <c r="RI19" s="284">
        <v>-73.937448000000018</v>
      </c>
      <c r="RJ19" s="284">
        <f t="shared" si="17"/>
        <v>-218.73332000000002</v>
      </c>
      <c r="RK19" s="284"/>
      <c r="RL19" s="284"/>
      <c r="RM19" s="139">
        <f>ROW()</f>
        <v>19</v>
      </c>
      <c r="RN19" s="132" t="s">
        <v>151</v>
      </c>
      <c r="RO19" s="227"/>
      <c r="RP19" s="284"/>
      <c r="RQ19" s="284"/>
      <c r="RR19" s="284"/>
      <c r="RS19" s="284">
        <v>87143.879212</v>
      </c>
      <c r="RT19" s="285">
        <f t="shared" si="18"/>
        <v>87143.879212</v>
      </c>
      <c r="RU19" s="284">
        <v>1695740.335796</v>
      </c>
      <c r="RV19" s="285">
        <f t="shared" si="19"/>
        <v>1782884.2150079999</v>
      </c>
      <c r="RW19" s="286">
        <v>1982134.544026</v>
      </c>
      <c r="RX19" s="286">
        <f t="shared" si="19"/>
        <v>3765018.7590339999</v>
      </c>
      <c r="RY19" s="286">
        <v>2230116.8856200012</v>
      </c>
      <c r="RZ19" s="286">
        <f t="shared" si="19"/>
        <v>5995135.6446540011</v>
      </c>
      <c r="SA19" s="286"/>
      <c r="SB19" s="286"/>
      <c r="SC19" s="4"/>
      <c r="SJ19"/>
      <c r="SK19"/>
      <c r="SL19"/>
      <c r="SM19"/>
      <c r="SN19"/>
      <c r="SO19"/>
      <c r="SP19"/>
      <c r="SQ19"/>
      <c r="SR19"/>
      <c r="SS19"/>
      <c r="ST19" s="4"/>
    </row>
    <row r="20" spans="1:514" ht="15" thickBot="1" x14ac:dyDescent="0.4">
      <c r="A20" s="112">
        <f>ROW()</f>
        <v>20</v>
      </c>
      <c r="B20" s="141" t="s">
        <v>152</v>
      </c>
      <c r="C20" s="121"/>
      <c r="D20" s="142"/>
      <c r="E20" s="172">
        <v>1108530.4844879583</v>
      </c>
      <c r="F20" s="142"/>
      <c r="G20" s="172"/>
      <c r="H20" s="142"/>
      <c r="I20" s="172"/>
      <c r="J20" s="189"/>
      <c r="K20" s="172"/>
      <c r="L20" s="172"/>
      <c r="M20" s="172"/>
      <c r="N20" s="172"/>
      <c r="O20" s="172"/>
      <c r="P20" s="172"/>
      <c r="Q20" s="112">
        <f>ROW()</f>
        <v>20</v>
      </c>
      <c r="R20" s="190" t="s">
        <v>153</v>
      </c>
      <c r="S20" s="230"/>
      <c r="T20" s="231">
        <v>338421129.95004177</v>
      </c>
      <c r="U20" s="232">
        <f t="shared" si="20"/>
        <v>-338421129.95004177</v>
      </c>
      <c r="V20" s="232">
        <f t="shared" si="21"/>
        <v>0</v>
      </c>
      <c r="W20" s="232"/>
      <c r="X20" s="232">
        <f t="shared" ref="X20" si="63">SUM(V20:W20)</f>
        <v>0</v>
      </c>
      <c r="Y20" s="232"/>
      <c r="Z20" s="232">
        <f t="shared" ref="Z20" si="64">SUM(X20:Y20)</f>
        <v>0</v>
      </c>
      <c r="AA20" s="232"/>
      <c r="AB20" s="232">
        <f t="shared" ref="AB20" si="65">SUM(Z20:AA20)</f>
        <v>0</v>
      </c>
      <c r="AC20" s="232"/>
      <c r="AD20" s="232">
        <f t="shared" ref="AD20" si="66">SUM(AB20:AC20)</f>
        <v>0</v>
      </c>
      <c r="AE20" s="232"/>
      <c r="AF20" s="232"/>
      <c r="AG20" s="112">
        <f>ROW()</f>
        <v>20</v>
      </c>
      <c r="AH20" s="147" t="s">
        <v>154</v>
      </c>
      <c r="AI20" s="233"/>
      <c r="AJ20" s="162">
        <f>AJ16*AJ18</f>
        <v>6055022.5516099688</v>
      </c>
      <c r="AK20" s="162">
        <f>AK16*AK18</f>
        <v>48442.102737191832</v>
      </c>
      <c r="AL20" s="152">
        <v>6103464.6543471608</v>
      </c>
      <c r="AM20" s="152">
        <v>13001482.406718556</v>
      </c>
      <c r="AN20" s="152">
        <v>19104947.061065719</v>
      </c>
      <c r="AO20" s="162"/>
      <c r="AP20" s="162"/>
      <c r="AQ20" s="152"/>
      <c r="AR20" s="152"/>
      <c r="AS20" s="152"/>
      <c r="AT20" s="162"/>
      <c r="AU20" s="162"/>
      <c r="AV20" s="152"/>
      <c r="AW20" s="112">
        <f>ROW()</f>
        <v>20</v>
      </c>
      <c r="AX20" s="149" t="s">
        <v>155</v>
      </c>
      <c r="AY20" s="150"/>
      <c r="AZ20" s="287">
        <f t="shared" ref="AZ20:BJ20" si="67">SUM(AZ16:AZ19)</f>
        <v>38726836.050000004</v>
      </c>
      <c r="BA20" s="287">
        <f t="shared" si="67"/>
        <v>-4083468.6190756047</v>
      </c>
      <c r="BB20" s="287">
        <f t="shared" si="67"/>
        <v>34643367.430924393</v>
      </c>
      <c r="BC20" s="287">
        <f t="shared" si="67"/>
        <v>489534.39253912517</v>
      </c>
      <c r="BD20" s="268">
        <f t="shared" si="67"/>
        <v>35132901.823463514</v>
      </c>
      <c r="BE20" s="287">
        <f t="shared" si="67"/>
        <v>-252779.03881400137</v>
      </c>
      <c r="BF20" s="268">
        <f t="shared" si="67"/>
        <v>34880122.784649514</v>
      </c>
      <c r="BG20" s="287">
        <f t="shared" si="67"/>
        <v>-1441248.0251239983</v>
      </c>
      <c r="BH20" s="268">
        <f t="shared" si="67"/>
        <v>33438874.759525515</v>
      </c>
      <c r="BI20" s="287">
        <f t="shared" si="67"/>
        <v>-527842.51771800278</v>
      </c>
      <c r="BJ20" s="268">
        <f t="shared" si="67"/>
        <v>32911032.241807513</v>
      </c>
      <c r="BK20" s="287"/>
      <c r="BL20" s="268"/>
      <c r="BM20" s="112">
        <f>ROW()</f>
        <v>20</v>
      </c>
      <c r="BN20" s="119" t="s">
        <v>156</v>
      </c>
      <c r="BP20" s="288"/>
      <c r="BQ20" s="289">
        <v>2.6200000000000001E-2</v>
      </c>
      <c r="BR20" s="290">
        <f>+BQ20</f>
        <v>2.6200000000000001E-2</v>
      </c>
      <c r="BS20" s="289">
        <f>+BQ20</f>
        <v>2.6200000000000001E-2</v>
      </c>
      <c r="BT20" s="290">
        <f>+BQ20</f>
        <v>2.6200000000000001E-2</v>
      </c>
      <c r="BU20" s="289">
        <f>+BQ20</f>
        <v>2.6200000000000001E-2</v>
      </c>
      <c r="BV20" s="290">
        <f>+BU20</f>
        <v>2.6200000000000001E-2</v>
      </c>
      <c r="BW20" s="290">
        <v>2.5499999999999998E-2</v>
      </c>
      <c r="BX20" s="290">
        <f>+BW20</f>
        <v>2.5499999999999998E-2</v>
      </c>
      <c r="BY20" s="290">
        <v>2.5499999999999998E-2</v>
      </c>
      <c r="BZ20" s="290">
        <f>+BY20</f>
        <v>2.5499999999999998E-2</v>
      </c>
      <c r="CA20" s="291"/>
      <c r="CB20" s="290"/>
      <c r="CC20" s="112">
        <f>ROW()</f>
        <v>20</v>
      </c>
      <c r="CD20" s="263" t="s">
        <v>119</v>
      </c>
      <c r="CE20" s="263"/>
      <c r="CF20" s="292">
        <f t="shared" ref="CF20:CP20" si="68">-CF17-CF19</f>
        <v>-3614251.0167742399</v>
      </c>
      <c r="CG20" s="292">
        <f t="shared" si="68"/>
        <v>332327.22565972776</v>
      </c>
      <c r="CH20" s="292">
        <f t="shared" si="68"/>
        <v>-3281923.7911145124</v>
      </c>
      <c r="CI20" s="292">
        <f t="shared" si="68"/>
        <v>0</v>
      </c>
      <c r="CJ20" s="292">
        <f t="shared" si="68"/>
        <v>-3281923.7911145124</v>
      </c>
      <c r="CK20" s="292">
        <f t="shared" si="68"/>
        <v>0</v>
      </c>
      <c r="CL20" s="292">
        <f t="shared" si="68"/>
        <v>-3281923.7911145124</v>
      </c>
      <c r="CM20" s="292">
        <f t="shared" si="68"/>
        <v>0</v>
      </c>
      <c r="CN20" s="292">
        <f t="shared" si="68"/>
        <v>-3281923.7911145124</v>
      </c>
      <c r="CO20" s="292">
        <f t="shared" si="68"/>
        <v>0</v>
      </c>
      <c r="CP20" s="292">
        <f t="shared" si="68"/>
        <v>-3281923.7911145124</v>
      </c>
      <c r="CQ20" s="292"/>
      <c r="CR20" s="292"/>
      <c r="CS20" s="112">
        <f>ROW()</f>
        <v>20</v>
      </c>
      <c r="CT20" s="149"/>
      <c r="CU20" s="197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112">
        <f>ROW()</f>
        <v>20</v>
      </c>
      <c r="DJ20" s="204" t="s">
        <v>157</v>
      </c>
      <c r="DK20" s="293">
        <v>0.21</v>
      </c>
      <c r="DL20" s="294">
        <f>-$DK$20*DL19</f>
        <v>-7699070.6431463994</v>
      </c>
      <c r="DM20" s="294">
        <f>-$DK$20*DM19</f>
        <v>252.73810001984236</v>
      </c>
      <c r="DN20" s="198">
        <f>DL20+DM20</f>
        <v>-7698817.9050463792</v>
      </c>
      <c r="DO20" s="294">
        <f>-$DK$20*DO19</f>
        <v>0</v>
      </c>
      <c r="DP20" s="189">
        <f>DN20+DO20</f>
        <v>-7698817.9050463792</v>
      </c>
      <c r="DQ20" s="294">
        <f>-$DK$20*DQ19</f>
        <v>0</v>
      </c>
      <c r="DR20" s="189">
        <f>DP20+DQ20</f>
        <v>-7698817.9050463792</v>
      </c>
      <c r="DS20" s="294">
        <f>-$DK$20*DS19</f>
        <v>0</v>
      </c>
      <c r="DT20" s="189">
        <f>DR20+DS20</f>
        <v>-7698817.9050463792</v>
      </c>
      <c r="DU20" s="294">
        <f>-$DK$20*DU19</f>
        <v>0</v>
      </c>
      <c r="DV20" s="189">
        <f>DT20+DU20</f>
        <v>-7698817.9050463792</v>
      </c>
      <c r="DW20" s="294"/>
      <c r="DX20" s="189"/>
      <c r="DY20" s="112">
        <f>ROW()</f>
        <v>20</v>
      </c>
      <c r="DZ20" s="190"/>
      <c r="EA20" s="121"/>
      <c r="EB20" s="121"/>
      <c r="EC20" s="121"/>
      <c r="ED20" s="5"/>
      <c r="EE20" s="121"/>
      <c r="EF20" s="5"/>
      <c r="EG20" s="121"/>
      <c r="EH20" s="5"/>
      <c r="EI20" s="121"/>
      <c r="EJ20" s="5"/>
      <c r="EK20" s="121"/>
      <c r="EL20" s="5"/>
      <c r="EM20" s="121"/>
      <c r="EN20" s="5"/>
      <c r="EO20" s="112">
        <f>ROW()</f>
        <v>20</v>
      </c>
      <c r="EP20" s="121" t="s">
        <v>117</v>
      </c>
      <c r="EQ20" s="156"/>
      <c r="ER20" s="295">
        <f>ER18</f>
        <v>582975.68834427826</v>
      </c>
      <c r="ES20" s="295">
        <f>ES18</f>
        <v>-838323.23312883906</v>
      </c>
      <c r="ET20" s="156">
        <f>ER20+ES20</f>
        <v>-255347.5447845608</v>
      </c>
      <c r="EU20" s="295">
        <f>EU18</f>
        <v>0</v>
      </c>
      <c r="EV20" s="156">
        <f>ET20+EU20</f>
        <v>-255347.5447845608</v>
      </c>
      <c r="EW20" s="295">
        <f>EW18</f>
        <v>0</v>
      </c>
      <c r="EX20" s="156">
        <f>EV20+EW20</f>
        <v>-255347.5447845608</v>
      </c>
      <c r="EY20" s="295">
        <f>EY18</f>
        <v>0</v>
      </c>
      <c r="EZ20" s="156">
        <f>EX20+EY20</f>
        <v>-255347.5447845608</v>
      </c>
      <c r="FA20" s="295">
        <f>FA18</f>
        <v>0</v>
      </c>
      <c r="FB20" s="156">
        <f>EZ20+FA20</f>
        <v>-255347.5447845608</v>
      </c>
      <c r="FC20" s="295"/>
      <c r="FD20" s="156"/>
      <c r="FE20" s="112">
        <f>ROW()</f>
        <v>20</v>
      </c>
      <c r="FF20" s="203" t="s">
        <v>158</v>
      </c>
      <c r="FH20" s="198">
        <v>0</v>
      </c>
      <c r="FI20" s="198">
        <v>0</v>
      </c>
      <c r="FJ20" s="198">
        <f t="shared" ref="FJ20:FJ25" si="69">SUM(FH20:FI20)</f>
        <v>0</v>
      </c>
      <c r="FK20" s="198">
        <v>0</v>
      </c>
      <c r="FL20" s="198">
        <f t="shared" ref="FL20:FL25" si="70">SUM(FJ20:FK20)</f>
        <v>0</v>
      </c>
      <c r="FM20" s="198">
        <v>0</v>
      </c>
      <c r="FN20" s="198">
        <f t="shared" ref="FN20:FN25" si="71">SUM(FL20:FM20)</f>
        <v>0</v>
      </c>
      <c r="FO20" s="198">
        <v>0</v>
      </c>
      <c r="FP20" s="198">
        <f t="shared" ref="FP20:FP25" si="72">SUM(FN20:FO20)</f>
        <v>0</v>
      </c>
      <c r="FQ20" s="198">
        <v>0</v>
      </c>
      <c r="FR20" s="198">
        <f t="shared" ref="FR20:FR25" si="73">SUM(FP20:FQ20)</f>
        <v>0</v>
      </c>
      <c r="FS20" s="198"/>
      <c r="FT20" s="198"/>
      <c r="FU20" s="112">
        <f>ROW()</f>
        <v>20</v>
      </c>
      <c r="FV20" s="204" t="s">
        <v>159</v>
      </c>
      <c r="FW20" s="154"/>
      <c r="FX20" s="244">
        <v>1561402.6405</v>
      </c>
      <c r="FY20" s="244">
        <v>23421.039607499959</v>
      </c>
      <c r="FZ20" s="244">
        <f>SUM(FX20:FY20)</f>
        <v>1584823.6801074999</v>
      </c>
      <c r="GA20" s="244">
        <v>0</v>
      </c>
      <c r="GB20" s="244">
        <v>1584823.6801074999</v>
      </c>
      <c r="GC20" s="244">
        <v>0</v>
      </c>
      <c r="GD20" s="244">
        <v>1584823.6801074999</v>
      </c>
      <c r="GE20" s="244">
        <v>0</v>
      </c>
      <c r="GF20" s="244">
        <v>1584823.6801074999</v>
      </c>
      <c r="GG20" s="244">
        <v>0</v>
      </c>
      <c r="GH20" s="244">
        <v>1584823.6801074999</v>
      </c>
      <c r="GI20" s="244"/>
      <c r="GJ20" s="244"/>
      <c r="GS20" s="214"/>
      <c r="GT20" s="214"/>
      <c r="GU20" s="214"/>
      <c r="GV20" s="214"/>
      <c r="GW20" s="214"/>
      <c r="GX20" s="214"/>
      <c r="GY20" s="214"/>
      <c r="GZ20" s="214"/>
      <c r="HA20" s="112">
        <f>ROW()</f>
        <v>20</v>
      </c>
      <c r="HB20" s="149" t="s">
        <v>160</v>
      </c>
      <c r="HC20" s="277">
        <v>0.21</v>
      </c>
      <c r="HD20" s="207">
        <f t="shared" ref="HD20:HN20" si="74">-HD18*$HC$20</f>
        <v>-346019.32500400837</v>
      </c>
      <c r="HE20" s="207">
        <f t="shared" si="74"/>
        <v>-63373.130481059474</v>
      </c>
      <c r="HF20" s="207">
        <f t="shared" si="74"/>
        <v>-409392.45548506785</v>
      </c>
      <c r="HG20" s="207">
        <f t="shared" si="74"/>
        <v>-118486.35181752536</v>
      </c>
      <c r="HH20" s="207">
        <f t="shared" si="74"/>
        <v>-527878.80730259325</v>
      </c>
      <c r="HI20" s="207">
        <f t="shared" si="74"/>
        <v>0</v>
      </c>
      <c r="HJ20" s="207">
        <f t="shared" si="74"/>
        <v>-527878.80730259325</v>
      </c>
      <c r="HK20" s="207">
        <f t="shared" si="74"/>
        <v>0</v>
      </c>
      <c r="HL20" s="207">
        <f t="shared" si="74"/>
        <v>-527878.80730259325</v>
      </c>
      <c r="HM20" s="207">
        <f t="shared" si="74"/>
        <v>0</v>
      </c>
      <c r="HN20" s="207">
        <f t="shared" si="74"/>
        <v>-527878.80730259325</v>
      </c>
      <c r="HO20" s="207"/>
      <c r="HP20" s="207"/>
      <c r="HQ20" s="112">
        <f>ROW()</f>
        <v>20</v>
      </c>
      <c r="IG20" s="112">
        <f>ROW()</f>
        <v>20</v>
      </c>
      <c r="IH20" s="124" t="s">
        <v>430</v>
      </c>
      <c r="II20" s="124"/>
      <c r="IJ20" s="162">
        <f>+IJ18</f>
        <v>66598.29467198941</v>
      </c>
      <c r="IK20" s="162">
        <f>+IK18</f>
        <v>-60189.774001547892</v>
      </c>
      <c r="IL20" s="162">
        <f>+IL18</f>
        <v>6408.5206704415177</v>
      </c>
      <c r="IM20" s="162">
        <f>+IM18</f>
        <v>0</v>
      </c>
      <c r="IN20" s="162">
        <f>+IN18</f>
        <v>6408.5206704415177</v>
      </c>
      <c r="IO20" s="162"/>
      <c r="IP20" s="162">
        <f>+IP18</f>
        <v>6408.5206704415177</v>
      </c>
      <c r="IQ20" s="162"/>
      <c r="IR20" s="162">
        <f>+IR18</f>
        <v>6408.5206704415177</v>
      </c>
      <c r="IS20" s="162"/>
      <c r="IT20" s="162">
        <f>+IT18</f>
        <v>6408.5206704415177</v>
      </c>
      <c r="IU20" s="162"/>
      <c r="IV20" s="162"/>
      <c r="IW20" s="112">
        <f>ROW()</f>
        <v>20</v>
      </c>
      <c r="IX20" s="149" t="s">
        <v>119</v>
      </c>
      <c r="IY20" s="149"/>
      <c r="IZ20" s="296">
        <f t="shared" ref="IZ20:JJ20" si="75">-IZ17-IZ19</f>
        <v>-2097713.2417072859</v>
      </c>
      <c r="JA20" s="296">
        <f t="shared" si="75"/>
        <v>629811.27671236463</v>
      </c>
      <c r="JB20" s="296">
        <f t="shared" si="75"/>
        <v>-1467901.9649949213</v>
      </c>
      <c r="JC20" s="296">
        <f t="shared" si="75"/>
        <v>-489300.65499830747</v>
      </c>
      <c r="JD20" s="296">
        <f t="shared" si="75"/>
        <v>-1957202.6199932287</v>
      </c>
      <c r="JE20" s="296">
        <f t="shared" si="75"/>
        <v>0</v>
      </c>
      <c r="JF20" s="296">
        <f t="shared" si="75"/>
        <v>-1957202.6199932287</v>
      </c>
      <c r="JG20" s="296">
        <f t="shared" si="75"/>
        <v>0</v>
      </c>
      <c r="JH20" s="296">
        <f t="shared" si="75"/>
        <v>-1957202.6199932287</v>
      </c>
      <c r="JI20" s="296">
        <f t="shared" si="75"/>
        <v>0</v>
      </c>
      <c r="JJ20" s="296">
        <f t="shared" si="75"/>
        <v>-1957202.6199932287</v>
      </c>
      <c r="JK20" s="296"/>
      <c r="JL20" s="296"/>
      <c r="JM20" s="112">
        <f>ROW()</f>
        <v>20</v>
      </c>
      <c r="JN20" s="141" t="s">
        <v>158</v>
      </c>
      <c r="JO20" s="169"/>
      <c r="JP20" s="232">
        <v>0</v>
      </c>
      <c r="JQ20" s="232">
        <v>0</v>
      </c>
      <c r="JR20" s="246">
        <f t="shared" si="36"/>
        <v>0</v>
      </c>
      <c r="JS20" s="232">
        <v>0</v>
      </c>
      <c r="JT20" s="246">
        <f t="shared" si="37"/>
        <v>0</v>
      </c>
      <c r="JU20" s="232">
        <v>0</v>
      </c>
      <c r="JV20" s="246">
        <f t="shared" si="38"/>
        <v>0</v>
      </c>
      <c r="JW20" s="232">
        <v>0</v>
      </c>
      <c r="JX20" s="246">
        <f t="shared" si="39"/>
        <v>0</v>
      </c>
      <c r="JY20" s="232">
        <v>0</v>
      </c>
      <c r="JZ20" s="246">
        <f t="shared" si="40"/>
        <v>0</v>
      </c>
      <c r="KA20" s="232"/>
      <c r="KB20" s="246"/>
      <c r="KC20" s="112">
        <f>ROW()</f>
        <v>20</v>
      </c>
      <c r="KD20" s="121" t="s">
        <v>161</v>
      </c>
      <c r="KF20" s="201">
        <v>85966020.126853734</v>
      </c>
      <c r="KG20" s="201">
        <v>5087708.5119560659</v>
      </c>
      <c r="KH20" s="214">
        <f>SUM(KF20:KG20)</f>
        <v>91053728.6388098</v>
      </c>
      <c r="KI20" s="201">
        <v>0</v>
      </c>
      <c r="KJ20" s="214">
        <f>SUM(KH20:KI20)</f>
        <v>91053728.6388098</v>
      </c>
      <c r="KK20" s="201">
        <v>0</v>
      </c>
      <c r="KL20" s="214">
        <f>SUM(KJ20:KK20)</f>
        <v>91053728.6388098</v>
      </c>
      <c r="KM20" s="201">
        <v>0</v>
      </c>
      <c r="KN20" s="214">
        <f>SUM(KL20:KM20)</f>
        <v>91053728.6388098</v>
      </c>
      <c r="KO20" s="201">
        <v>0</v>
      </c>
      <c r="KP20" s="214">
        <f>SUM(KN20:KO20)</f>
        <v>91053728.6388098</v>
      </c>
      <c r="KQ20" s="201"/>
      <c r="KR20" s="214"/>
      <c r="KS20" s="112">
        <f>ROW()</f>
        <v>20</v>
      </c>
      <c r="KT20" s="170" t="s">
        <v>162</v>
      </c>
      <c r="KV20" s="276">
        <f t="shared" ref="KV20:LF20" si="76">SUM(KV16:KV19)</f>
        <v>178757333.99589401</v>
      </c>
      <c r="KW20" s="276">
        <f t="shared" si="76"/>
        <v>148321.91543102823</v>
      </c>
      <c r="KX20" s="276">
        <f t="shared" si="76"/>
        <v>178905655.91132504</v>
      </c>
      <c r="KY20" s="276">
        <f t="shared" si="76"/>
        <v>0</v>
      </c>
      <c r="KZ20" s="276">
        <f t="shared" si="76"/>
        <v>178905655.91132504</v>
      </c>
      <c r="LA20" s="276">
        <f t="shared" si="76"/>
        <v>0</v>
      </c>
      <c r="LB20" s="276">
        <f t="shared" si="76"/>
        <v>178905655.91132504</v>
      </c>
      <c r="LC20" s="276">
        <f t="shared" si="76"/>
        <v>0</v>
      </c>
      <c r="LD20" s="276">
        <f t="shared" si="76"/>
        <v>178905655.91132504</v>
      </c>
      <c r="LE20" s="276">
        <f t="shared" si="76"/>
        <v>0</v>
      </c>
      <c r="LF20" s="276">
        <f t="shared" si="76"/>
        <v>178905655.91132504</v>
      </c>
      <c r="LG20" s="276"/>
      <c r="LH20" s="276"/>
      <c r="LI20" s="112">
        <f>ROW()</f>
        <v>20</v>
      </c>
      <c r="LJ20" s="297" t="s">
        <v>138</v>
      </c>
      <c r="LL20" s="216">
        <f t="shared" ref="LL20:LV20" si="77">+LL18</f>
        <v>1987356.93</v>
      </c>
      <c r="LM20" s="216">
        <f t="shared" si="77"/>
        <v>-8210.2111799998675</v>
      </c>
      <c r="LN20" s="216">
        <f t="shared" si="77"/>
        <v>1979146.7188200001</v>
      </c>
      <c r="LO20" s="216">
        <f t="shared" si="77"/>
        <v>0</v>
      </c>
      <c r="LP20" s="216">
        <f t="shared" si="77"/>
        <v>1979146.7188200001</v>
      </c>
      <c r="LQ20" s="216">
        <f t="shared" si="77"/>
        <v>0</v>
      </c>
      <c r="LR20" s="216">
        <f t="shared" si="77"/>
        <v>1979146.7188200001</v>
      </c>
      <c r="LS20" s="216">
        <f t="shared" si="77"/>
        <v>0</v>
      </c>
      <c r="LT20" s="216">
        <f t="shared" si="77"/>
        <v>1979146.7188200001</v>
      </c>
      <c r="LU20" s="216">
        <f t="shared" si="77"/>
        <v>0</v>
      </c>
      <c r="LV20" s="216">
        <f t="shared" si="77"/>
        <v>1979146.7188200001</v>
      </c>
      <c r="LW20" s="216"/>
      <c r="LX20" s="216"/>
      <c r="LY20" s="112">
        <f>ROW()</f>
        <v>20</v>
      </c>
      <c r="LZ20" s="149" t="s">
        <v>163</v>
      </c>
      <c r="MB20" s="172"/>
      <c r="MC20" s="172"/>
      <c r="MD20" s="172"/>
      <c r="ME20" s="172"/>
      <c r="MF20" s="172"/>
      <c r="MG20" s="172"/>
      <c r="MH20" s="172"/>
      <c r="MI20" s="172">
        <v>-151953.17898263969</v>
      </c>
      <c r="MJ20" s="172"/>
      <c r="MK20" s="172">
        <v>33567.171348283999</v>
      </c>
      <c r="ML20" s="172"/>
      <c r="MM20" s="172">
        <v>0</v>
      </c>
      <c r="MN20" s="172"/>
      <c r="MO20" s="154">
        <f>ROW()</f>
        <v>20</v>
      </c>
      <c r="MP20" s="214" t="s">
        <v>164</v>
      </c>
      <c r="MQ20" s="214"/>
      <c r="MR20" s="298"/>
      <c r="MS20" s="298"/>
      <c r="MT20" s="298"/>
      <c r="MU20" s="298"/>
      <c r="MV20" s="298"/>
      <c r="MW20" s="299"/>
      <c r="MX20" s="299"/>
      <c r="MY20" s="299"/>
      <c r="MZ20" s="299"/>
      <c r="NA20" s="299"/>
      <c r="NB20" s="300"/>
      <c r="NC20" s="300"/>
      <c r="ND20" s="300"/>
      <c r="NE20" s="112">
        <f>ROW()</f>
        <v>20</v>
      </c>
      <c r="NF20" s="251"/>
      <c r="NG20" s="174"/>
      <c r="NH20" s="266">
        <f>-NI20</f>
        <v>0</v>
      </c>
      <c r="NI20" s="266"/>
      <c r="NJ20" s="266">
        <f>SUM(NH20:NI20)</f>
        <v>0</v>
      </c>
      <c r="NK20" s="301"/>
      <c r="NL20" s="301">
        <f>SUM(NJ20:NK20)</f>
        <v>0</v>
      </c>
      <c r="NM20" s="253"/>
      <c r="NN20" s="253">
        <f>SUM(NL20:NM20)</f>
        <v>0</v>
      </c>
      <c r="NO20" s="281"/>
      <c r="NP20" s="281">
        <f>SUM(NN20:NO20)</f>
        <v>0</v>
      </c>
      <c r="NQ20" s="281"/>
      <c r="NR20" s="281">
        <f>SUM(NP20:NQ20)</f>
        <v>0</v>
      </c>
      <c r="NS20" s="266"/>
      <c r="NT20" s="266"/>
      <c r="NU20" s="112">
        <f>ROW()</f>
        <v>20</v>
      </c>
      <c r="NV20" s="251" t="s">
        <v>165</v>
      </c>
      <c r="NW20" s="251"/>
      <c r="NX20" s="266">
        <v>0</v>
      </c>
      <c r="NY20" s="266">
        <v>0</v>
      </c>
      <c r="NZ20" s="266">
        <f>SUM(NX20:NY20)</f>
        <v>0</v>
      </c>
      <c r="OA20" s="266"/>
      <c r="OB20" s="266">
        <f>SUM(NZ20:OA20)</f>
        <v>0</v>
      </c>
      <c r="OC20" s="214"/>
      <c r="OD20" s="214"/>
      <c r="OE20" s="214"/>
      <c r="OF20" s="214"/>
      <c r="OG20" s="214"/>
      <c r="OH20" s="214"/>
      <c r="OI20" s="214"/>
      <c r="OJ20" s="214"/>
      <c r="OK20" s="112">
        <f>ROW()</f>
        <v>20</v>
      </c>
      <c r="OL20" s="256" t="s">
        <v>166</v>
      </c>
      <c r="OM20" s="277">
        <v>0.21</v>
      </c>
      <c r="ON20" s="302">
        <f t="shared" ref="ON20:OX20" si="78">-ON18*$OM$20</f>
        <v>-1250170.7210999993</v>
      </c>
      <c r="OO20" s="302">
        <f t="shared" si="78"/>
        <v>185505.58751020461</v>
      </c>
      <c r="OP20" s="302">
        <f t="shared" si="78"/>
        <v>-1064665.1335897946</v>
      </c>
      <c r="OQ20" s="302">
        <f t="shared" si="78"/>
        <v>-1.4810204794630407E-2</v>
      </c>
      <c r="OR20" s="302">
        <f t="shared" si="78"/>
        <v>-1064665.1483999994</v>
      </c>
      <c r="OS20" s="302">
        <f t="shared" si="78"/>
        <v>0</v>
      </c>
      <c r="OT20" s="302">
        <f t="shared" si="78"/>
        <v>-1064665.1483999994</v>
      </c>
      <c r="OU20" s="302">
        <f t="shared" si="78"/>
        <v>-137876.62446047808</v>
      </c>
      <c r="OV20" s="302">
        <f t="shared" si="78"/>
        <v>-1202541.7728604774</v>
      </c>
      <c r="OW20" s="302">
        <f t="shared" si="78"/>
        <v>0</v>
      </c>
      <c r="OX20" s="302">
        <f t="shared" si="78"/>
        <v>-1202541.7728604774</v>
      </c>
      <c r="OY20" s="302"/>
      <c r="OZ20" s="302"/>
      <c r="PA20" s="112">
        <f>ROW()</f>
        <v>20</v>
      </c>
      <c r="PB20" s="222" t="s">
        <v>167</v>
      </c>
      <c r="PC20"/>
      <c r="PD20" s="592">
        <v>0</v>
      </c>
      <c r="PE20" s="592">
        <v>0</v>
      </c>
      <c r="PF20" s="592">
        <v>0</v>
      </c>
      <c r="PG20" s="592">
        <v>0</v>
      </c>
      <c r="PH20" s="591">
        <f t="shared" si="43"/>
        <v>0</v>
      </c>
      <c r="PI20" s="592">
        <v>0</v>
      </c>
      <c r="PJ20" s="591">
        <f t="shared" si="44"/>
        <v>0</v>
      </c>
      <c r="PK20" s="592">
        <v>0</v>
      </c>
      <c r="PL20" s="591">
        <f t="shared" si="45"/>
        <v>0</v>
      </c>
      <c r="PM20" s="592">
        <v>0</v>
      </c>
      <c r="PN20" s="591">
        <f t="shared" si="46"/>
        <v>0</v>
      </c>
      <c r="PO20" s="266"/>
      <c r="PP20" s="162"/>
      <c r="PQ20" s="131"/>
      <c r="PR20" s="132"/>
      <c r="PS20" s="132"/>
      <c r="QG20" s="184">
        <f>ROW()</f>
        <v>20</v>
      </c>
      <c r="QH20" s="132" t="s">
        <v>151</v>
      </c>
      <c r="QI20" s="132"/>
      <c r="QJ20" s="303"/>
      <c r="QK20" s="303"/>
      <c r="QL20" s="285">
        <v>33715485.034608006</v>
      </c>
      <c r="QM20" s="285">
        <f>QN20-QL20</f>
        <v>-1927048.233136002</v>
      </c>
      <c r="QN20" s="284">
        <v>31788436.801472005</v>
      </c>
      <c r="QO20" s="285">
        <f>QP20-QN20</f>
        <v>-7979734.7736860029</v>
      </c>
      <c r="QP20" s="284">
        <v>23808702.027786002</v>
      </c>
      <c r="QQ20" s="285">
        <f>QR20-QP20</f>
        <v>-7821137.5035819989</v>
      </c>
      <c r="QR20" s="284">
        <v>15987564.524204003</v>
      </c>
      <c r="QS20" s="285">
        <f>QT20-QR20</f>
        <v>-3457393.787952004</v>
      </c>
      <c r="QT20" s="284">
        <v>12530170.736251999</v>
      </c>
      <c r="QU20" s="285"/>
      <c r="QV20" s="284"/>
      <c r="QW20" s="135">
        <f>ROW()</f>
        <v>20</v>
      </c>
      <c r="QX20" s="132" t="s">
        <v>162</v>
      </c>
      <c r="QY20" s="138"/>
      <c r="QZ20" s="304"/>
      <c r="RA20" s="304"/>
      <c r="RB20" s="304">
        <f>SUM(RB16:RB19)</f>
        <v>0</v>
      </c>
      <c r="RC20" s="304">
        <f t="shared" ref="RC20:RJ20" si="79">SUM(RC16:RC19)</f>
        <v>-201938.05620600007</v>
      </c>
      <c r="RD20" s="304">
        <f t="shared" si="79"/>
        <v>-201938.05620600007</v>
      </c>
      <c r="RE20" s="304">
        <f t="shared" si="79"/>
        <v>-1318502.2802459968</v>
      </c>
      <c r="RF20" s="304">
        <f t="shared" si="79"/>
        <v>-1520440.3364519968</v>
      </c>
      <c r="RG20" s="304">
        <f t="shared" si="79"/>
        <v>-1448122.8898740015</v>
      </c>
      <c r="RH20" s="304">
        <f t="shared" si="79"/>
        <v>-2968563.2263259985</v>
      </c>
      <c r="RI20" s="304">
        <f t="shared" si="79"/>
        <v>-595046.26626400184</v>
      </c>
      <c r="RJ20" s="304">
        <f t="shared" si="79"/>
        <v>-3563609.4925900004</v>
      </c>
      <c r="RK20" s="304"/>
      <c r="RL20" s="304"/>
      <c r="RM20" s="139">
        <f>ROW()</f>
        <v>20</v>
      </c>
      <c r="RN20" s="132" t="s">
        <v>168</v>
      </c>
      <c r="RO20" s="227"/>
      <c r="RP20" s="228"/>
      <c r="RQ20" s="228"/>
      <c r="RR20" s="228"/>
      <c r="RS20" s="228">
        <f t="shared" ref="RS20:RZ20" si="80">SUM(RS16:RS19)</f>
        <v>374159.21720600012</v>
      </c>
      <c r="RT20" s="228">
        <f t="shared" si="80"/>
        <v>374159.21720600012</v>
      </c>
      <c r="RU20" s="228">
        <f t="shared" si="80"/>
        <v>5101132.0438599996</v>
      </c>
      <c r="RV20" s="228">
        <f t="shared" si="80"/>
        <v>5475291.2610660009</v>
      </c>
      <c r="RW20" s="228">
        <f t="shared" si="80"/>
        <v>6394505.1770499982</v>
      </c>
      <c r="RX20" s="228">
        <f t="shared" si="80"/>
        <v>11869796.438115999</v>
      </c>
      <c r="RY20" s="228">
        <f t="shared" si="80"/>
        <v>11568597.796593996</v>
      </c>
      <c r="RZ20" s="228">
        <f t="shared" si="80"/>
        <v>23438394.234709997</v>
      </c>
      <c r="SA20" s="229"/>
      <c r="SB20" s="229"/>
      <c r="SC20" s="4"/>
      <c r="SJ20"/>
      <c r="SK20"/>
      <c r="SL20"/>
      <c r="SM20"/>
      <c r="SN20"/>
      <c r="SO20"/>
      <c r="SP20"/>
      <c r="SQ20"/>
      <c r="SR20"/>
      <c r="SS20"/>
      <c r="ST20" s="4"/>
    </row>
    <row r="21" spans="1:514" ht="15.5" thickTop="1" thickBot="1" x14ac:dyDescent="0.4">
      <c r="A21" s="112">
        <f>ROW()</f>
        <v>21</v>
      </c>
      <c r="B21" s="141" t="s">
        <v>169</v>
      </c>
      <c r="C21" s="121"/>
      <c r="D21" s="142"/>
      <c r="E21" s="172">
        <v>8207648.2635284998</v>
      </c>
      <c r="F21" s="142"/>
      <c r="G21" s="172"/>
      <c r="H21" s="142"/>
      <c r="I21" s="172"/>
      <c r="J21" s="189"/>
      <c r="K21" s="172"/>
      <c r="L21" s="172"/>
      <c r="M21" s="172"/>
      <c r="N21" s="172"/>
      <c r="O21" s="172"/>
      <c r="P21" s="172"/>
      <c r="Q21" s="112">
        <f>ROW()</f>
        <v>21</v>
      </c>
      <c r="R21" s="190" t="s">
        <v>170</v>
      </c>
      <c r="T21" s="231">
        <v>41377490.215451926</v>
      </c>
      <c r="U21" s="232">
        <f t="shared" si="20"/>
        <v>-41377490.215451926</v>
      </c>
      <c r="V21" s="232">
        <f t="shared" si="21"/>
        <v>0</v>
      </c>
      <c r="W21" s="232"/>
      <c r="X21" s="232">
        <f t="shared" si="22"/>
        <v>0</v>
      </c>
      <c r="Y21" s="232"/>
      <c r="Z21" s="232">
        <f t="shared" si="23"/>
        <v>0</v>
      </c>
      <c r="AA21" s="232"/>
      <c r="AB21" s="232">
        <f t="shared" si="24"/>
        <v>0</v>
      </c>
      <c r="AC21" s="232"/>
      <c r="AD21" s="232">
        <f t="shared" si="25"/>
        <v>0</v>
      </c>
      <c r="AE21" s="232"/>
      <c r="AF21" s="232"/>
      <c r="AG21" s="112">
        <f>ROW()</f>
        <v>21</v>
      </c>
      <c r="AH21" s="233"/>
      <c r="AI21" s="233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112">
        <f>ROW()</f>
        <v>21</v>
      </c>
      <c r="AX21" s="149" t="s">
        <v>171</v>
      </c>
      <c r="AY21" s="150"/>
      <c r="AZ21" s="287"/>
      <c r="BA21" s="287"/>
      <c r="BB21" s="287"/>
      <c r="BC21" s="287"/>
      <c r="BD21" s="305"/>
      <c r="BE21" s="287"/>
      <c r="BF21" s="305"/>
      <c r="BG21" s="287"/>
      <c r="BH21" s="305"/>
      <c r="BI21" s="287"/>
      <c r="BJ21" s="305"/>
      <c r="BK21" s="287"/>
      <c r="BL21" s="305"/>
      <c r="BM21" s="112">
        <f>ROW()</f>
        <v>21</v>
      </c>
      <c r="BN21" s="119" t="s">
        <v>172</v>
      </c>
      <c r="BP21" s="306">
        <v>0</v>
      </c>
      <c r="BQ21" s="307">
        <f>+BQ16*BQ20</f>
        <v>64143747.790376008</v>
      </c>
      <c r="BR21" s="308">
        <f>+BR16*BR20</f>
        <v>64143747.790376008</v>
      </c>
      <c r="BS21" s="309">
        <f>+BS16*BS20</f>
        <v>1511738.3185951693</v>
      </c>
      <c r="BT21" s="308">
        <f>+BT16*BT20</f>
        <v>65655486.108971171</v>
      </c>
      <c r="BU21" s="308">
        <f>BV21-BT21</f>
        <v>2638655.6552290246</v>
      </c>
      <c r="BV21" s="308">
        <f>+BV16*BV20</f>
        <v>68294141.764200196</v>
      </c>
      <c r="BW21" s="308">
        <f>BX21-BV21</f>
        <v>-2482751.0524451435</v>
      </c>
      <c r="BX21" s="308">
        <f>+BX16*BX20</f>
        <v>65811390.711755052</v>
      </c>
      <c r="BY21" s="308">
        <f>BZ21-BX21</f>
        <v>2195754.502728045</v>
      </c>
      <c r="BZ21" s="308">
        <f>+BZ16*BZ20</f>
        <v>68007145.214483097</v>
      </c>
      <c r="CA21" s="308"/>
      <c r="CB21" s="308"/>
      <c r="CC21" s="112">
        <f>ROW()</f>
        <v>21</v>
      </c>
      <c r="CS21" s="112">
        <f>ROW()</f>
        <v>21</v>
      </c>
      <c r="CT21" s="310" t="s">
        <v>173</v>
      </c>
      <c r="CU21" s="311">
        <v>0.21</v>
      </c>
      <c r="CV21" s="312">
        <f>-CV19*$CU$21</f>
        <v>-86150.957698260012</v>
      </c>
      <c r="CW21" s="312">
        <f>-CW19*$CU$21</f>
        <v>-8139.0423017399899</v>
      </c>
      <c r="CX21" s="312">
        <f>CV21+CW21</f>
        <v>-94290</v>
      </c>
      <c r="CY21" s="312">
        <f>-CY19*$CU$21</f>
        <v>0</v>
      </c>
      <c r="CZ21" s="312">
        <f>CX21+CY21</f>
        <v>-94290</v>
      </c>
      <c r="DA21" s="312">
        <f>-DA19*$CU$21</f>
        <v>0</v>
      </c>
      <c r="DB21" s="312">
        <f>CZ21+DA21</f>
        <v>-94290</v>
      </c>
      <c r="DC21" s="312">
        <f>-DC19*$CU$21</f>
        <v>0</v>
      </c>
      <c r="DD21" s="312">
        <f>DB21+DC21</f>
        <v>-94290</v>
      </c>
      <c r="DE21" s="312">
        <f>-DE19*$CU$21</f>
        <v>0</v>
      </c>
      <c r="DF21" s="312">
        <f>DD21+DE21</f>
        <v>-94290</v>
      </c>
      <c r="DG21" s="312"/>
      <c r="DH21" s="312"/>
      <c r="DI21" s="112">
        <f>ROW()</f>
        <v>21</v>
      </c>
      <c r="DJ21" s="204" t="s">
        <v>174</v>
      </c>
      <c r="DK21" s="204"/>
      <c r="DL21" s="242">
        <f t="shared" ref="DL21:DV21" si="81">-DL19-DL20</f>
        <v>-28963170.514693599</v>
      </c>
      <c r="DM21" s="242">
        <f t="shared" si="81"/>
        <v>950.77666197940709</v>
      </c>
      <c r="DN21" s="242">
        <f t="shared" si="81"/>
        <v>-28962219.738031618</v>
      </c>
      <c r="DO21" s="242">
        <f t="shared" si="81"/>
        <v>0</v>
      </c>
      <c r="DP21" s="242">
        <f t="shared" si="81"/>
        <v>-28962219.738031618</v>
      </c>
      <c r="DQ21" s="242">
        <f t="shared" si="81"/>
        <v>0</v>
      </c>
      <c r="DR21" s="242">
        <f t="shared" si="81"/>
        <v>-28962219.738031618</v>
      </c>
      <c r="DS21" s="242">
        <f t="shared" si="81"/>
        <v>0</v>
      </c>
      <c r="DT21" s="242">
        <f t="shared" si="81"/>
        <v>-28962219.738031618</v>
      </c>
      <c r="DU21" s="242">
        <f t="shared" si="81"/>
        <v>0</v>
      </c>
      <c r="DV21" s="242">
        <f t="shared" si="81"/>
        <v>-28962219.738031618</v>
      </c>
      <c r="DW21" s="242"/>
      <c r="DX21" s="242"/>
      <c r="DY21" s="112">
        <f>ROW()</f>
        <v>21</v>
      </c>
      <c r="DZ21" s="313" t="s">
        <v>175</v>
      </c>
      <c r="EA21" s="277">
        <v>0.4820921717994755</v>
      </c>
      <c r="EB21" s="239">
        <v>6411053.1568353511</v>
      </c>
      <c r="EC21" s="239">
        <v>-17426.848169658333</v>
      </c>
      <c r="ED21" s="164">
        <f t="shared" ref="ED21:EL22" si="82">SUM(EB21:EC21)</f>
        <v>6393626.3086656928</v>
      </c>
      <c r="EE21" s="239">
        <v>44739.367113616318</v>
      </c>
      <c r="EF21" s="164">
        <f t="shared" si="82"/>
        <v>6438365.6757793091</v>
      </c>
      <c r="EG21" s="239">
        <v>0</v>
      </c>
      <c r="EH21" s="164">
        <f t="shared" si="82"/>
        <v>6438365.6757793091</v>
      </c>
      <c r="EI21" s="239">
        <v>0</v>
      </c>
      <c r="EJ21" s="164">
        <f t="shared" si="82"/>
        <v>6438365.6757793091</v>
      </c>
      <c r="EK21" s="239">
        <v>0</v>
      </c>
      <c r="EL21" s="164">
        <f t="shared" si="82"/>
        <v>6438365.6757793091</v>
      </c>
      <c r="EM21" s="239"/>
      <c r="EN21" s="164"/>
      <c r="EO21" s="112">
        <f>ROW()</f>
        <v>21</v>
      </c>
      <c r="EP21" s="121" t="s">
        <v>160</v>
      </c>
      <c r="EQ21" s="314">
        <v>0.21</v>
      </c>
      <c r="ER21" s="315">
        <f>-$EQ$21*ER20</f>
        <v>-122424.89455229843</v>
      </c>
      <c r="ES21" s="315">
        <f>-$EQ$21*ES20</f>
        <v>176047.87895705621</v>
      </c>
      <c r="ET21" s="200">
        <f>ER21+ES21</f>
        <v>53622.984404757779</v>
      </c>
      <c r="EU21" s="315">
        <f>-$EQ$21*EU20</f>
        <v>0</v>
      </c>
      <c r="EV21" s="200">
        <f>ET21+EU21</f>
        <v>53622.984404757779</v>
      </c>
      <c r="EW21" s="315">
        <f>-$EQ$21*EW20</f>
        <v>0</v>
      </c>
      <c r="EX21" s="200">
        <f>EV21+EW21</f>
        <v>53622.984404757779</v>
      </c>
      <c r="EY21" s="315">
        <f>-$EQ$21*EY20</f>
        <v>0</v>
      </c>
      <c r="EZ21" s="200">
        <f>EX21+EY21</f>
        <v>53622.984404757779</v>
      </c>
      <c r="FA21" s="315">
        <f>-$EQ$21*FA20</f>
        <v>0</v>
      </c>
      <c r="FB21" s="200">
        <f>EZ21+FA21</f>
        <v>53622.984404757779</v>
      </c>
      <c r="FC21" s="315"/>
      <c r="FD21" s="200"/>
      <c r="FE21" s="112">
        <f>ROW()</f>
        <v>21</v>
      </c>
      <c r="FF21" s="203" t="s">
        <v>176</v>
      </c>
      <c r="FH21" s="198">
        <v>496361.73449950101</v>
      </c>
      <c r="FI21" s="198">
        <v>1292050.5307426432</v>
      </c>
      <c r="FJ21" s="198">
        <f t="shared" si="69"/>
        <v>1788412.2652421442</v>
      </c>
      <c r="FK21" s="198">
        <v>-536750.33257821831</v>
      </c>
      <c r="FL21" s="198">
        <f t="shared" si="70"/>
        <v>1251661.9326639259</v>
      </c>
      <c r="FM21" s="198">
        <v>19843.596493905876</v>
      </c>
      <c r="FN21" s="198">
        <f t="shared" si="71"/>
        <v>1271505.5291578318</v>
      </c>
      <c r="FO21" s="198">
        <v>99798.153831003467</v>
      </c>
      <c r="FP21" s="198">
        <f t="shared" si="72"/>
        <v>1371303.6829888353</v>
      </c>
      <c r="FQ21" s="198">
        <v>306448.48057803698</v>
      </c>
      <c r="FR21" s="198">
        <f t="shared" si="73"/>
        <v>1677752.1635668722</v>
      </c>
      <c r="FS21" s="198"/>
      <c r="FT21" s="198"/>
      <c r="FU21" s="112">
        <f>ROW()</f>
        <v>21</v>
      </c>
      <c r="FV21" s="71"/>
      <c r="FW21" s="316"/>
      <c r="FX21" s="244"/>
      <c r="FY21" s="244"/>
      <c r="FZ21" s="244"/>
      <c r="GA21" s="244"/>
      <c r="GB21" s="244"/>
      <c r="GC21" s="244"/>
      <c r="GD21" s="244"/>
      <c r="GE21" s="244"/>
      <c r="GF21" s="244"/>
      <c r="GG21" s="244"/>
      <c r="GH21" s="244"/>
      <c r="GI21" s="244"/>
      <c r="GJ21" s="244"/>
      <c r="GS21" s="214"/>
      <c r="GT21" s="214"/>
      <c r="GU21" s="214"/>
      <c r="GV21" s="214"/>
      <c r="GW21" s="214"/>
      <c r="GX21" s="214"/>
      <c r="GY21" s="214"/>
      <c r="GZ21" s="214"/>
      <c r="HA21" s="112">
        <f>ROW()</f>
        <v>21</v>
      </c>
      <c r="HB21" s="149" t="s">
        <v>119</v>
      </c>
      <c r="HC21" s="121"/>
      <c r="HD21" s="296">
        <f t="shared" ref="HD21:HN21" si="83">-HD18-HD20</f>
        <v>-1301691.7464436507</v>
      </c>
      <c r="HE21" s="296">
        <f t="shared" si="83"/>
        <v>-238403.68133350945</v>
      </c>
      <c r="HF21" s="296">
        <f t="shared" si="83"/>
        <v>-1540095.4277771602</v>
      </c>
      <c r="HG21" s="296">
        <f t="shared" si="83"/>
        <v>-445734.37112307164</v>
      </c>
      <c r="HH21" s="296">
        <f t="shared" si="83"/>
        <v>-1985829.7989002317</v>
      </c>
      <c r="HI21" s="296">
        <f t="shared" si="83"/>
        <v>0</v>
      </c>
      <c r="HJ21" s="296">
        <f t="shared" si="83"/>
        <v>-1985829.7989002317</v>
      </c>
      <c r="HK21" s="296">
        <f t="shared" si="83"/>
        <v>0</v>
      </c>
      <c r="HL21" s="296">
        <f t="shared" si="83"/>
        <v>-1985829.7989002317</v>
      </c>
      <c r="HM21" s="296">
        <f t="shared" si="83"/>
        <v>0</v>
      </c>
      <c r="HN21" s="296">
        <f t="shared" si="83"/>
        <v>-1985829.7989002317</v>
      </c>
      <c r="HO21" s="296"/>
      <c r="HP21" s="296"/>
      <c r="HQ21" s="112">
        <f>ROW()</f>
        <v>21</v>
      </c>
      <c r="HR21" s="267" t="s">
        <v>136</v>
      </c>
      <c r="HS21" s="277">
        <v>0.21</v>
      </c>
      <c r="HT21" s="201">
        <f t="shared" ref="HT21:ID21" si="84">-$HS$21*HT19</f>
        <v>-9912.0860999999986</v>
      </c>
      <c r="HU21" s="201">
        <f t="shared" si="84"/>
        <v>4799.0123999999987</v>
      </c>
      <c r="HV21" s="201">
        <f t="shared" si="84"/>
        <v>-5113.0736999999999</v>
      </c>
      <c r="HW21" s="201">
        <f t="shared" si="84"/>
        <v>5113.0736999999945</v>
      </c>
      <c r="HX21" s="201">
        <f t="shared" si="84"/>
        <v>0</v>
      </c>
      <c r="HY21" s="201">
        <f t="shared" si="84"/>
        <v>-6.5192580223083489E-11</v>
      </c>
      <c r="HZ21" s="201">
        <f t="shared" si="84"/>
        <v>-6.5192580223083489E-11</v>
      </c>
      <c r="IA21" s="201">
        <f t="shared" si="84"/>
        <v>-400718.05970000004</v>
      </c>
      <c r="IB21" s="201">
        <f t="shared" si="84"/>
        <v>-400718.05970000004</v>
      </c>
      <c r="IC21" s="201">
        <f t="shared" si="84"/>
        <v>0</v>
      </c>
      <c r="ID21" s="201">
        <f t="shared" si="84"/>
        <v>-400718.05970000004</v>
      </c>
      <c r="IE21" s="201"/>
      <c r="IF21" s="201"/>
      <c r="IG21" s="112">
        <f>ROW()</f>
        <v>21</v>
      </c>
      <c r="IH21" s="124"/>
      <c r="IW21" s="272"/>
      <c r="JM21" s="112">
        <f>ROW()</f>
        <v>21</v>
      </c>
      <c r="JN21" s="141" t="s">
        <v>176</v>
      </c>
      <c r="JO21" s="169"/>
      <c r="JP21" s="232">
        <v>26436878.273980733</v>
      </c>
      <c r="JQ21" s="232">
        <v>353121.62726614997</v>
      </c>
      <c r="JR21" s="246">
        <f t="shared" si="36"/>
        <v>26789999.901246883</v>
      </c>
      <c r="JS21" s="232">
        <v>0</v>
      </c>
      <c r="JT21" s="246">
        <f t="shared" si="37"/>
        <v>26789999.901246883</v>
      </c>
      <c r="JU21" s="232">
        <v>0</v>
      </c>
      <c r="JV21" s="246">
        <f t="shared" si="38"/>
        <v>26789999.901246883</v>
      </c>
      <c r="JW21" s="232">
        <v>0</v>
      </c>
      <c r="JX21" s="246">
        <f t="shared" si="39"/>
        <v>26789999.901246883</v>
      </c>
      <c r="JY21" s="232">
        <v>0</v>
      </c>
      <c r="JZ21" s="246">
        <f t="shared" si="40"/>
        <v>26789999.901246883</v>
      </c>
      <c r="KA21" s="232"/>
      <c r="KB21" s="246"/>
      <c r="KC21" s="112">
        <f>ROW()</f>
        <v>21</v>
      </c>
      <c r="KD21" s="121" t="s">
        <v>177</v>
      </c>
      <c r="KF21" s="202">
        <v>-14021029.059628665</v>
      </c>
      <c r="KG21" s="202">
        <v>3615186.8179126643</v>
      </c>
      <c r="KH21" s="202">
        <f>SUM(KF21:KG21)</f>
        <v>-10405842.241716001</v>
      </c>
      <c r="KI21" s="202">
        <v>0</v>
      </c>
      <c r="KJ21" s="202">
        <f>SUM(KH21:KI21)</f>
        <v>-10405842.241716001</v>
      </c>
      <c r="KK21" s="202">
        <v>0</v>
      </c>
      <c r="KL21" s="202">
        <f>SUM(KJ21:KK21)</f>
        <v>-10405842.241716001</v>
      </c>
      <c r="KM21" s="202">
        <v>0</v>
      </c>
      <c r="KN21" s="202">
        <f>SUM(KL21:KM21)</f>
        <v>-10405842.241716001</v>
      </c>
      <c r="KO21" s="202">
        <v>0</v>
      </c>
      <c r="KP21" s="202">
        <f>SUM(KN21:KO21)</f>
        <v>-10405842.241716001</v>
      </c>
      <c r="KQ21" s="202"/>
      <c r="KR21" s="202"/>
      <c r="KS21" s="112">
        <f>ROW()</f>
        <v>21</v>
      </c>
      <c r="KT21" s="170" t="s">
        <v>178</v>
      </c>
      <c r="KV21" s="201">
        <v>148407.75</v>
      </c>
      <c r="KW21" s="201">
        <v>-148407.75</v>
      </c>
      <c r="KX21" s="201">
        <f t="shared" ref="KX21:KX23" si="85">KV21+KW21</f>
        <v>0</v>
      </c>
      <c r="KY21" s="201"/>
      <c r="KZ21" s="201">
        <f t="shared" ref="KZ21:KZ23" si="86">KX21+KY21</f>
        <v>0</v>
      </c>
      <c r="LA21" s="201"/>
      <c r="LB21" s="201">
        <f t="shared" ref="LB21:LB23" si="87">KZ21+LA21</f>
        <v>0</v>
      </c>
      <c r="LC21" s="201"/>
      <c r="LD21" s="201">
        <f t="shared" ref="LD21:LD23" si="88">LB21+LC21</f>
        <v>0</v>
      </c>
      <c r="LE21" s="201"/>
      <c r="LF21" s="201">
        <f t="shared" ref="LF21:LF23" si="89">LD21+LE21</f>
        <v>0</v>
      </c>
      <c r="LG21" s="201"/>
      <c r="LH21" s="201"/>
      <c r="LI21" s="112">
        <f>ROW()</f>
        <v>21</v>
      </c>
      <c r="LJ21" s="297" t="s">
        <v>157</v>
      </c>
      <c r="LK21" s="317">
        <v>0.21</v>
      </c>
      <c r="LL21" s="189">
        <f t="shared" ref="LL21:LV21" si="90">(-LL20*$LK$21)</f>
        <v>-417344.95529999997</v>
      </c>
      <c r="LM21" s="189">
        <f t="shared" si="90"/>
        <v>1724.1443477999721</v>
      </c>
      <c r="LN21" s="189">
        <f t="shared" si="90"/>
        <v>-415620.81095219997</v>
      </c>
      <c r="LO21" s="189">
        <f t="shared" si="90"/>
        <v>0</v>
      </c>
      <c r="LP21" s="189">
        <f t="shared" si="90"/>
        <v>-415620.81095219997</v>
      </c>
      <c r="LQ21" s="189">
        <f t="shared" si="90"/>
        <v>0</v>
      </c>
      <c r="LR21" s="189">
        <f t="shared" si="90"/>
        <v>-415620.81095219997</v>
      </c>
      <c r="LS21" s="189">
        <f t="shared" si="90"/>
        <v>0</v>
      </c>
      <c r="LT21" s="189">
        <f t="shared" si="90"/>
        <v>-415620.81095219997</v>
      </c>
      <c r="LU21" s="189">
        <f t="shared" si="90"/>
        <v>0</v>
      </c>
      <c r="LV21" s="189">
        <f t="shared" si="90"/>
        <v>-415620.81095219997</v>
      </c>
      <c r="LW21" s="189"/>
      <c r="LX21" s="189"/>
      <c r="LY21" s="112">
        <f>ROW()</f>
        <v>21</v>
      </c>
      <c r="LZ21" s="149" t="s">
        <v>179</v>
      </c>
      <c r="MB21" s="172"/>
      <c r="MC21" s="172"/>
      <c r="MD21" s="172"/>
      <c r="ME21" s="172"/>
      <c r="MF21" s="172"/>
      <c r="MG21" s="172"/>
      <c r="MH21" s="172"/>
      <c r="MI21" s="172">
        <v>0</v>
      </c>
      <c r="MJ21" s="172"/>
      <c r="MK21" s="172">
        <v>0</v>
      </c>
      <c r="ML21" s="172"/>
      <c r="MM21" s="172">
        <v>0</v>
      </c>
      <c r="MN21" s="172"/>
      <c r="MO21" s="154">
        <f>ROW()</f>
        <v>21</v>
      </c>
      <c r="MP21" s="214" t="s">
        <v>180</v>
      </c>
      <c r="MQ21" s="214"/>
      <c r="MR21" s="318"/>
      <c r="MS21" s="318"/>
      <c r="MT21" s="318"/>
      <c r="MU21" s="318"/>
      <c r="MV21" s="318"/>
      <c r="MW21" s="318"/>
      <c r="MX21" s="318">
        <f t="shared" ref="MX21:NB21" si="91">SUM(MX18:MX20)</f>
        <v>37405523.574107364</v>
      </c>
      <c r="MY21" s="318">
        <f t="shared" si="91"/>
        <v>-116672.31917373091</v>
      </c>
      <c r="MZ21" s="318">
        <f t="shared" si="91"/>
        <v>37288851.254933633</v>
      </c>
      <c r="NA21" s="318">
        <f t="shared" si="91"/>
        <v>-37288851.254933633</v>
      </c>
      <c r="NB21" s="318">
        <f t="shared" si="91"/>
        <v>0</v>
      </c>
      <c r="NC21" s="318"/>
      <c r="ND21" s="318"/>
      <c r="NE21" s="112">
        <f>ROW()</f>
        <v>21</v>
      </c>
      <c r="NF21" s="124" t="s">
        <v>181</v>
      </c>
      <c r="NG21" s="174"/>
      <c r="NH21" s="319">
        <f t="shared" ref="NH21:NR21" si="92">SUM(NH18:NH20)</f>
        <v>86720157.344781995</v>
      </c>
      <c r="NI21" s="319">
        <f t="shared" si="92"/>
        <v>-86720157.344781995</v>
      </c>
      <c r="NJ21" s="319">
        <f t="shared" si="92"/>
        <v>0</v>
      </c>
      <c r="NK21" s="579">
        <f t="shared" si="92"/>
        <v>0</v>
      </c>
      <c r="NL21" s="320">
        <f t="shared" si="92"/>
        <v>0</v>
      </c>
      <c r="NM21" s="320">
        <f t="shared" si="92"/>
        <v>0</v>
      </c>
      <c r="NN21" s="320">
        <f t="shared" si="92"/>
        <v>0</v>
      </c>
      <c r="NO21" s="321">
        <f t="shared" si="92"/>
        <v>-17048092.410332002</v>
      </c>
      <c r="NP21" s="321">
        <f t="shared" si="92"/>
        <v>-17048092.410332002</v>
      </c>
      <c r="NQ21" s="321">
        <f t="shared" si="92"/>
        <v>-60184638.070000015</v>
      </c>
      <c r="NR21" s="321">
        <f t="shared" si="92"/>
        <v>-77232730.480332017</v>
      </c>
      <c r="NS21" s="319"/>
      <c r="NT21" s="319"/>
      <c r="NU21" s="112">
        <f>ROW()</f>
        <v>21</v>
      </c>
      <c r="NV21" s="124" t="s">
        <v>182</v>
      </c>
      <c r="NW21" s="251"/>
      <c r="NX21" s="319">
        <f>SUM(NX18:NX20)</f>
        <v>0</v>
      </c>
      <c r="NY21" s="319">
        <f>SUM(NY18:NY20)</f>
        <v>0</v>
      </c>
      <c r="NZ21" s="319">
        <f>SUM(NZ18:NZ20)</f>
        <v>0</v>
      </c>
      <c r="OA21" s="319"/>
      <c r="OB21" s="319">
        <f t="shared" ref="OB21:OH21" si="93">SUM(OB18:OB20)</f>
        <v>0</v>
      </c>
      <c r="OC21" s="319">
        <f t="shared" si="93"/>
        <v>0</v>
      </c>
      <c r="OD21" s="319">
        <f t="shared" si="93"/>
        <v>0</v>
      </c>
      <c r="OE21" s="319">
        <f t="shared" si="93"/>
        <v>0</v>
      </c>
      <c r="OF21" s="319">
        <f t="shared" si="93"/>
        <v>0</v>
      </c>
      <c r="OG21" s="319">
        <f t="shared" si="93"/>
        <v>0</v>
      </c>
      <c r="OH21" s="319">
        <f t="shared" si="93"/>
        <v>0</v>
      </c>
      <c r="OI21" s="319"/>
      <c r="OJ21" s="319"/>
      <c r="OK21" s="112">
        <f>ROW()</f>
        <v>21</v>
      </c>
      <c r="OL21" s="322" t="s">
        <v>119</v>
      </c>
      <c r="OM21" s="178"/>
      <c r="ON21" s="323">
        <f t="shared" ref="ON21:OX21" si="94">-ON18-ON20</f>
        <v>-4703023.1888999976</v>
      </c>
      <c r="OO21" s="323">
        <f t="shared" si="94"/>
        <v>697854.35301457928</v>
      </c>
      <c r="OP21" s="323">
        <f t="shared" si="94"/>
        <v>-4005168.8358854176</v>
      </c>
      <c r="OQ21" s="323">
        <f t="shared" si="94"/>
        <v>-5.5714579941704867E-2</v>
      </c>
      <c r="OR21" s="323">
        <f t="shared" si="94"/>
        <v>-4005168.8915999979</v>
      </c>
      <c r="OS21" s="323">
        <f t="shared" si="94"/>
        <v>0</v>
      </c>
      <c r="OT21" s="323">
        <f t="shared" si="94"/>
        <v>-4005168.8915999979</v>
      </c>
      <c r="OU21" s="323">
        <f t="shared" si="94"/>
        <v>-518678.73011322715</v>
      </c>
      <c r="OV21" s="323">
        <f t="shared" si="94"/>
        <v>-4523847.6217132248</v>
      </c>
      <c r="OW21" s="323">
        <f t="shared" si="94"/>
        <v>0</v>
      </c>
      <c r="OX21" s="323">
        <f t="shared" si="94"/>
        <v>-4523847.6217132248</v>
      </c>
      <c r="OY21" s="323"/>
      <c r="OZ21" s="323"/>
      <c r="PA21" s="112">
        <f>ROW()</f>
        <v>21</v>
      </c>
      <c r="PB21" s="259" t="s">
        <v>130</v>
      </c>
      <c r="PC21"/>
      <c r="PD21" s="592">
        <v>0</v>
      </c>
      <c r="PE21" s="592">
        <v>0</v>
      </c>
      <c r="PF21" s="592">
        <v>0</v>
      </c>
      <c r="PG21" s="592">
        <v>0</v>
      </c>
      <c r="PH21" s="591">
        <f t="shared" si="43"/>
        <v>0</v>
      </c>
      <c r="PI21" s="592">
        <v>0</v>
      </c>
      <c r="PJ21" s="591">
        <f t="shared" si="44"/>
        <v>0</v>
      </c>
      <c r="PK21" s="592">
        <v>0</v>
      </c>
      <c r="PL21" s="591">
        <f t="shared" si="45"/>
        <v>0</v>
      </c>
      <c r="PM21" s="592">
        <v>0</v>
      </c>
      <c r="PN21" s="591">
        <f t="shared" si="46"/>
        <v>0</v>
      </c>
      <c r="PO21" s="266"/>
      <c r="PP21" s="162"/>
      <c r="PQ21" s="131"/>
      <c r="PR21" s="132"/>
      <c r="PS21" s="132"/>
      <c r="QG21" s="184">
        <f>ROW()</f>
        <v>21</v>
      </c>
      <c r="QH21" s="132" t="s">
        <v>162</v>
      </c>
      <c r="QI21" s="132"/>
      <c r="QJ21" s="182"/>
      <c r="QK21" s="182"/>
      <c r="QL21" s="228">
        <f t="shared" ref="QL21:QT21" si="95">SUM(QL17:QL20)</f>
        <v>178905655.91132504</v>
      </c>
      <c r="QM21" s="228">
        <f t="shared" si="95"/>
        <v>-2093871.8828028617</v>
      </c>
      <c r="QN21" s="228">
        <f t="shared" si="95"/>
        <v>176811784.02852216</v>
      </c>
      <c r="QO21" s="228">
        <f t="shared" si="95"/>
        <v>-9859063.3083521537</v>
      </c>
      <c r="QP21" s="228">
        <f t="shared" si="95"/>
        <v>166952720.72017002</v>
      </c>
      <c r="QQ21" s="228">
        <f t="shared" si="95"/>
        <v>8163468.5885479916</v>
      </c>
      <c r="QR21" s="228">
        <f t="shared" si="95"/>
        <v>175116189.30871803</v>
      </c>
      <c r="QS21" s="228">
        <f t="shared" si="95"/>
        <v>-8125824.5251860153</v>
      </c>
      <c r="QT21" s="228">
        <f t="shared" si="95"/>
        <v>166990364.78353199</v>
      </c>
      <c r="QU21" s="228"/>
      <c r="QV21" s="228"/>
      <c r="QW21" s="135">
        <f>ROW()</f>
        <v>21</v>
      </c>
      <c r="QX21" s="132" t="s">
        <v>183</v>
      </c>
      <c r="QY21" s="138"/>
      <c r="QZ21" s="304"/>
      <c r="RA21" s="304"/>
      <c r="RB21" s="304"/>
      <c r="RC21" s="324">
        <v>0</v>
      </c>
      <c r="RD21" s="325">
        <f t="shared" ref="RD21:RJ23" si="96">RC21+RB21</f>
        <v>0</v>
      </c>
      <c r="RE21" s="226">
        <v>0</v>
      </c>
      <c r="RF21" s="325">
        <f t="shared" si="96"/>
        <v>0</v>
      </c>
      <c r="RG21" s="226">
        <v>0</v>
      </c>
      <c r="RH21" s="325">
        <f t="shared" si="96"/>
        <v>0</v>
      </c>
      <c r="RI21" s="226">
        <v>0</v>
      </c>
      <c r="RJ21" s="325">
        <f t="shared" si="96"/>
        <v>0</v>
      </c>
      <c r="RK21" s="226"/>
      <c r="RL21" s="325"/>
      <c r="RM21" s="139">
        <f>ROW()</f>
        <v>21</v>
      </c>
      <c r="RN21" s="132"/>
      <c r="RO21" s="227"/>
      <c r="RP21" s="228"/>
      <c r="RQ21" s="228"/>
      <c r="RR21" s="228"/>
      <c r="RS21" s="228"/>
      <c r="RT21" s="228"/>
      <c r="RU21" s="228"/>
      <c r="RV21" s="228"/>
      <c r="RW21" s="229"/>
      <c r="RX21" s="229"/>
      <c r="RY21" s="229"/>
      <c r="RZ21" s="229"/>
      <c r="SA21" s="229"/>
      <c r="SB21" s="229"/>
      <c r="SC21" s="4"/>
      <c r="SJ21"/>
      <c r="SK21"/>
      <c r="SL21"/>
      <c r="SM21"/>
      <c r="SN21"/>
      <c r="SO21"/>
      <c r="SP21"/>
      <c r="SQ21"/>
      <c r="SR21"/>
      <c r="SS21"/>
      <c r="ST21" s="4"/>
    </row>
    <row r="22" spans="1:514" ht="15.5" thickTop="1" thickBot="1" x14ac:dyDescent="0.4">
      <c r="A22" s="112">
        <f>ROW()</f>
        <v>22</v>
      </c>
      <c r="B22" s="141" t="s">
        <v>169</v>
      </c>
      <c r="C22" s="121"/>
      <c r="D22" s="142"/>
      <c r="E22" s="172">
        <v>-7905119.5036312221</v>
      </c>
      <c r="F22" s="142"/>
      <c r="G22" s="172"/>
      <c r="H22" s="142"/>
      <c r="I22" s="172"/>
      <c r="J22" s="189"/>
      <c r="K22" s="172"/>
      <c r="L22" s="172"/>
      <c r="M22" s="172"/>
      <c r="N22" s="172"/>
      <c r="O22" s="172"/>
      <c r="P22" s="172"/>
      <c r="Q22" s="112">
        <f>ROW()</f>
        <v>22</v>
      </c>
      <c r="R22" s="190" t="s">
        <v>184</v>
      </c>
      <c r="S22" s="230"/>
      <c r="T22" s="231">
        <v>799640.74000000011</v>
      </c>
      <c r="U22" s="232">
        <f t="shared" si="20"/>
        <v>-799640.74000000011</v>
      </c>
      <c r="V22" s="232">
        <f t="shared" si="21"/>
        <v>0</v>
      </c>
      <c r="W22" s="232"/>
      <c r="X22" s="232">
        <f t="shared" si="22"/>
        <v>0</v>
      </c>
      <c r="Y22" s="232"/>
      <c r="Z22" s="232">
        <f t="shared" si="23"/>
        <v>0</v>
      </c>
      <c r="AA22" s="232"/>
      <c r="AB22" s="232">
        <f t="shared" si="24"/>
        <v>0</v>
      </c>
      <c r="AC22" s="232"/>
      <c r="AD22" s="232">
        <f t="shared" si="25"/>
        <v>0</v>
      </c>
      <c r="AE22" s="232"/>
      <c r="AF22" s="232"/>
      <c r="AG22" s="112">
        <f>ROW()</f>
        <v>22</v>
      </c>
      <c r="AH22" s="149" t="s">
        <v>185</v>
      </c>
      <c r="AI22" s="326">
        <v>4.1980000000000003E-3</v>
      </c>
      <c r="AJ22" s="327">
        <f>$AJ$20*$AI22</f>
        <v>25418.984671658651</v>
      </c>
      <c r="AK22" s="327">
        <f>AK$20*$AI22</f>
        <v>203.35994729073133</v>
      </c>
      <c r="AL22" s="327">
        <f>$AL$20*$AI22</f>
        <v>25622.344618949384</v>
      </c>
      <c r="AM22" s="327">
        <f>AM$20*$AI22</f>
        <v>54580.223143404502</v>
      </c>
      <c r="AN22" s="327">
        <f>AN20*AI22</f>
        <v>80202.567762353894</v>
      </c>
      <c r="AO22" s="327"/>
      <c r="AP22" s="327"/>
      <c r="AQ22" s="327"/>
      <c r="AR22" s="327"/>
      <c r="AS22" s="327"/>
      <c r="AT22" s="327"/>
      <c r="AU22" s="327"/>
      <c r="AV22" s="327"/>
      <c r="AW22" s="112">
        <f>ROW()</f>
        <v>22</v>
      </c>
      <c r="AX22" s="149" t="s">
        <v>186</v>
      </c>
      <c r="AY22" s="150"/>
      <c r="AZ22" s="328">
        <f t="shared" ref="AZ22:BJ22" si="97">-AZ20</f>
        <v>-38726836.050000004</v>
      </c>
      <c r="BA22" s="328">
        <f t="shared" si="97"/>
        <v>4083468.6190756047</v>
      </c>
      <c r="BB22" s="328">
        <f t="shared" si="97"/>
        <v>-34643367.430924393</v>
      </c>
      <c r="BC22" s="328">
        <f t="shared" si="97"/>
        <v>-489534.39253912517</v>
      </c>
      <c r="BD22" s="328">
        <f t="shared" si="97"/>
        <v>-35132901.823463514</v>
      </c>
      <c r="BE22" s="328">
        <f t="shared" si="97"/>
        <v>252779.03881400137</v>
      </c>
      <c r="BF22" s="328">
        <f t="shared" si="97"/>
        <v>-34880122.784649514</v>
      </c>
      <c r="BG22" s="328">
        <f t="shared" si="97"/>
        <v>1441248.0251239983</v>
      </c>
      <c r="BH22" s="328">
        <f t="shared" si="97"/>
        <v>-33438874.759525515</v>
      </c>
      <c r="BI22" s="328">
        <f t="shared" si="97"/>
        <v>527842.51771800278</v>
      </c>
      <c r="BJ22" s="328">
        <f t="shared" si="97"/>
        <v>-32911032.241807513</v>
      </c>
      <c r="BK22" s="328"/>
      <c r="BL22" s="328"/>
      <c r="BM22" s="112">
        <f>ROW()</f>
        <v>22</v>
      </c>
      <c r="BN22" s="119"/>
      <c r="BP22" s="72"/>
      <c r="BQ22" s="329"/>
      <c r="BR22" s="19"/>
      <c r="BS22" s="329"/>
      <c r="BT22" s="19"/>
      <c r="BU22" s="329"/>
      <c r="BV22" s="19"/>
      <c r="BW22" s="329"/>
      <c r="BX22" s="19"/>
      <c r="BY22" s="329"/>
      <c r="BZ22" s="19"/>
      <c r="CA22" s="329"/>
      <c r="CB22" s="19"/>
      <c r="CS22" s="112">
        <f>ROW()</f>
        <v>22</v>
      </c>
      <c r="CT22" s="310" t="s">
        <v>174</v>
      </c>
      <c r="CU22" s="149"/>
      <c r="CV22" s="330">
        <f t="shared" ref="CV22:DF22" si="98">-CV19-CV21</f>
        <v>-324091.69800774002</v>
      </c>
      <c r="CW22" s="330">
        <f t="shared" si="98"/>
        <v>-30618.301992259963</v>
      </c>
      <c r="CX22" s="330">
        <f t="shared" si="98"/>
        <v>-354710</v>
      </c>
      <c r="CY22" s="330">
        <f t="shared" si="98"/>
        <v>0</v>
      </c>
      <c r="CZ22" s="330">
        <f t="shared" si="98"/>
        <v>-354710</v>
      </c>
      <c r="DA22" s="330">
        <f t="shared" si="98"/>
        <v>0</v>
      </c>
      <c r="DB22" s="330">
        <f t="shared" si="98"/>
        <v>-354710</v>
      </c>
      <c r="DC22" s="330">
        <f t="shared" si="98"/>
        <v>0</v>
      </c>
      <c r="DD22" s="330">
        <f t="shared" si="98"/>
        <v>-354710</v>
      </c>
      <c r="DE22" s="330">
        <f t="shared" si="98"/>
        <v>0</v>
      </c>
      <c r="DF22" s="330">
        <f t="shared" si="98"/>
        <v>-354710</v>
      </c>
      <c r="DG22" s="330"/>
      <c r="DH22" s="330"/>
      <c r="DI22" s="272"/>
      <c r="DJ22" s="331"/>
      <c r="DK22" s="214"/>
      <c r="DL22" s="71"/>
      <c r="DM22" s="71"/>
      <c r="DN22" s="71"/>
      <c r="DO22" s="71"/>
      <c r="DP22" s="71"/>
      <c r="DY22" s="112">
        <f>ROW()</f>
        <v>22</v>
      </c>
      <c r="DZ22" s="332" t="s">
        <v>187</v>
      </c>
      <c r="EA22" s="333"/>
      <c r="EB22" s="239">
        <v>6430570.371727312</v>
      </c>
      <c r="EC22" s="239">
        <v>0</v>
      </c>
      <c r="ED22" s="164">
        <f t="shared" si="82"/>
        <v>6430570.371727312</v>
      </c>
      <c r="EE22" s="239">
        <v>0</v>
      </c>
      <c r="EF22" s="164">
        <f t="shared" si="82"/>
        <v>6430570.371727312</v>
      </c>
      <c r="EG22" s="239">
        <v>0</v>
      </c>
      <c r="EH22" s="164">
        <f t="shared" si="82"/>
        <v>6430570.371727312</v>
      </c>
      <c r="EI22" s="239">
        <v>0</v>
      </c>
      <c r="EJ22" s="164">
        <f t="shared" si="82"/>
        <v>6430570.371727312</v>
      </c>
      <c r="EK22" s="239">
        <v>0</v>
      </c>
      <c r="EL22" s="164">
        <f t="shared" si="82"/>
        <v>6430570.371727312</v>
      </c>
      <c r="EM22" s="239"/>
      <c r="EN22" s="164"/>
      <c r="EO22" s="112">
        <f>ROW()</f>
        <v>22</v>
      </c>
      <c r="EP22" s="121"/>
      <c r="EQ22" s="121"/>
      <c r="ES22" s="334"/>
      <c r="EU22" s="334"/>
      <c r="EW22" s="334"/>
      <c r="EY22" s="334"/>
      <c r="FA22" s="334"/>
      <c r="FC22" s="334"/>
      <c r="FD22"/>
      <c r="FE22" s="112">
        <f>ROW()</f>
        <v>22</v>
      </c>
      <c r="FF22" s="203" t="s">
        <v>188</v>
      </c>
      <c r="FH22" s="198">
        <v>107242.17479010343</v>
      </c>
      <c r="FI22" s="198">
        <v>280510.87981648277</v>
      </c>
      <c r="FJ22" s="198">
        <f t="shared" si="69"/>
        <v>387753.05460658623</v>
      </c>
      <c r="FK22" s="198">
        <v>-116375.05795685516</v>
      </c>
      <c r="FL22" s="198">
        <f t="shared" si="70"/>
        <v>271377.99664973107</v>
      </c>
      <c r="FM22" s="198">
        <v>4302.3721680027666</v>
      </c>
      <c r="FN22" s="198">
        <f t="shared" si="71"/>
        <v>275680.36881773383</v>
      </c>
      <c r="FO22" s="198">
        <v>21637.650190701475</v>
      </c>
      <c r="FP22" s="198">
        <f t="shared" si="72"/>
        <v>297318.01900843531</v>
      </c>
      <c r="FQ22" s="198">
        <v>66442.361603683326</v>
      </c>
      <c r="FR22" s="198">
        <f t="shared" si="73"/>
        <v>363760.38061211864</v>
      </c>
      <c r="FS22" s="198"/>
      <c r="FT22" s="198"/>
      <c r="FU22" s="112">
        <f>ROW()</f>
        <v>22</v>
      </c>
      <c r="FV22" s="163" t="s">
        <v>189</v>
      </c>
      <c r="FW22" s="335"/>
      <c r="FX22" s="244"/>
      <c r="FY22" s="244"/>
      <c r="FZ22" s="244"/>
      <c r="GA22" s="244"/>
      <c r="GB22" s="244"/>
      <c r="GC22" s="244"/>
      <c r="GD22" s="244"/>
      <c r="GE22" s="244"/>
      <c r="GF22" s="244"/>
      <c r="GG22" s="244"/>
      <c r="GH22" s="244"/>
      <c r="GI22" s="244"/>
      <c r="GJ22" s="24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72"/>
      <c r="HI22" s="214"/>
      <c r="HJ22" s="214"/>
      <c r="HK22" s="214"/>
      <c r="HL22" s="214"/>
      <c r="HM22" s="214"/>
      <c r="HN22" s="214"/>
      <c r="HO22" s="214"/>
      <c r="HP22" s="214"/>
      <c r="HQ22" s="112">
        <f>ROW()</f>
        <v>22</v>
      </c>
      <c r="HR22" s="267" t="s">
        <v>119</v>
      </c>
      <c r="HS22" s="267"/>
      <c r="HT22" s="323">
        <f t="shared" ref="HT22:ID22" si="99">-HT19-HT21</f>
        <v>-37288.323899999996</v>
      </c>
      <c r="HU22" s="323">
        <f t="shared" si="99"/>
        <v>18053.427599999995</v>
      </c>
      <c r="HV22" s="323">
        <f t="shared" si="99"/>
        <v>-19234.8963</v>
      </c>
      <c r="HW22" s="323">
        <f t="shared" si="99"/>
        <v>19234.896299999982</v>
      </c>
      <c r="HX22" s="323">
        <f t="shared" si="99"/>
        <v>0</v>
      </c>
      <c r="HY22" s="323">
        <f t="shared" si="99"/>
        <v>-2.4524827798207599E-10</v>
      </c>
      <c r="HZ22" s="323">
        <f t="shared" si="99"/>
        <v>-2.4524827798207599E-10</v>
      </c>
      <c r="IA22" s="323">
        <f t="shared" si="99"/>
        <v>-1507463.1769666667</v>
      </c>
      <c r="IB22" s="323">
        <f t="shared" si="99"/>
        <v>-1507463.1769666669</v>
      </c>
      <c r="IC22" s="323">
        <f t="shared" si="99"/>
        <v>0</v>
      </c>
      <c r="ID22" s="323">
        <f t="shared" si="99"/>
        <v>-1507463.1769666669</v>
      </c>
      <c r="IE22" s="323"/>
      <c r="IF22" s="323"/>
      <c r="IG22" s="112">
        <f>ROW()</f>
        <v>22</v>
      </c>
      <c r="IH22" s="204" t="s">
        <v>160</v>
      </c>
      <c r="II22" s="336">
        <v>0.21</v>
      </c>
      <c r="IJ22" s="337">
        <f>-IJ20*$II$22</f>
        <v>-13985.641881117775</v>
      </c>
      <c r="IK22" s="337">
        <f>-IK20*$II$22</f>
        <v>12639.852540325057</v>
      </c>
      <c r="IL22" s="337">
        <f>-IL20*$II$22</f>
        <v>-1345.7893407927186</v>
      </c>
      <c r="IM22" s="337">
        <f>-IM20*$II$22</f>
        <v>0</v>
      </c>
      <c r="IN22" s="337">
        <f>-IN20*$II$22</f>
        <v>-1345.7893407927186</v>
      </c>
      <c r="IO22" s="337"/>
      <c r="IP22" s="337">
        <f>-IP20*$II$22</f>
        <v>-1345.7893407927186</v>
      </c>
      <c r="IQ22" s="337"/>
      <c r="IR22" s="337">
        <f>-IR20*$II$22</f>
        <v>-1345.7893407927186</v>
      </c>
      <c r="IS22" s="337"/>
      <c r="IT22" s="337">
        <f>-IT20*$II$22</f>
        <v>-1345.7893407927186</v>
      </c>
      <c r="IU22" s="337"/>
      <c r="IV22" s="337"/>
      <c r="IW22" s="272"/>
      <c r="JM22" s="112">
        <f>ROW()</f>
        <v>22</v>
      </c>
      <c r="JN22" s="141" t="s">
        <v>188</v>
      </c>
      <c r="JO22" s="169"/>
      <c r="JP22" s="232">
        <v>5711832.8983190823</v>
      </c>
      <c r="JQ22" s="232">
        <v>96868.154709194787</v>
      </c>
      <c r="JR22" s="246">
        <f t="shared" si="36"/>
        <v>5808701.0530282771</v>
      </c>
      <c r="JS22" s="232">
        <v>0</v>
      </c>
      <c r="JT22" s="246">
        <f t="shared" si="37"/>
        <v>5808701.0530282771</v>
      </c>
      <c r="JU22" s="232">
        <v>0</v>
      </c>
      <c r="JV22" s="246">
        <f t="shared" si="38"/>
        <v>5808701.0530282771</v>
      </c>
      <c r="JW22" s="232">
        <v>0</v>
      </c>
      <c r="JX22" s="246">
        <f t="shared" si="39"/>
        <v>5808701.0530282771</v>
      </c>
      <c r="JY22" s="232">
        <v>0</v>
      </c>
      <c r="JZ22" s="246">
        <f t="shared" si="40"/>
        <v>5808701.0530282771</v>
      </c>
      <c r="KA22" s="232"/>
      <c r="KB22" s="246"/>
      <c r="KC22" s="112">
        <f>ROW()</f>
        <v>22</v>
      </c>
      <c r="KD22" s="121" t="s">
        <v>190</v>
      </c>
      <c r="KF22" s="338">
        <f t="shared" ref="KF22:KP22" si="100">SUM(KF16:KF21)</f>
        <v>2470296822.411552</v>
      </c>
      <c r="KG22" s="338">
        <f t="shared" si="100"/>
        <v>67075380.91394949</v>
      </c>
      <c r="KH22" s="338">
        <f t="shared" si="100"/>
        <v>2537372203.3255005</v>
      </c>
      <c r="KI22" s="338">
        <f t="shared" si="100"/>
        <v>0</v>
      </c>
      <c r="KJ22" s="339">
        <f t="shared" si="100"/>
        <v>2537372203.3255005</v>
      </c>
      <c r="KK22" s="338">
        <f t="shared" si="100"/>
        <v>0</v>
      </c>
      <c r="KL22" s="339">
        <f t="shared" si="100"/>
        <v>2537372203.3255005</v>
      </c>
      <c r="KM22" s="338">
        <f t="shared" si="100"/>
        <v>0</v>
      </c>
      <c r="KN22" s="339">
        <f t="shared" si="100"/>
        <v>2537372203.3255005</v>
      </c>
      <c r="KO22" s="338">
        <f t="shared" si="100"/>
        <v>0</v>
      </c>
      <c r="KP22" s="339">
        <f t="shared" si="100"/>
        <v>2537372203.3255005</v>
      </c>
      <c r="KQ22" s="338"/>
      <c r="KR22" s="339"/>
      <c r="KS22" s="112">
        <f>ROW()</f>
        <v>22</v>
      </c>
      <c r="KT22" s="170" t="s">
        <v>191</v>
      </c>
      <c r="KV22" s="201">
        <v>18174.061776000006</v>
      </c>
      <c r="KW22" s="201">
        <v>-18174.061776000006</v>
      </c>
      <c r="KX22" s="201">
        <f t="shared" si="85"/>
        <v>0</v>
      </c>
      <c r="KY22" s="201"/>
      <c r="KZ22" s="201">
        <f t="shared" si="86"/>
        <v>0</v>
      </c>
      <c r="LA22" s="201"/>
      <c r="LB22" s="201">
        <f t="shared" si="87"/>
        <v>0</v>
      </c>
      <c r="LC22" s="201"/>
      <c r="LD22" s="201">
        <f t="shared" si="88"/>
        <v>0</v>
      </c>
      <c r="LE22" s="201"/>
      <c r="LF22" s="201">
        <f t="shared" si="89"/>
        <v>0</v>
      </c>
      <c r="LG22" s="201"/>
      <c r="LH22" s="201"/>
      <c r="LI22" s="112">
        <f>ROW()</f>
        <v>22</v>
      </c>
      <c r="LJ22" s="297" t="s">
        <v>174</v>
      </c>
      <c r="LL22" s="242">
        <f t="shared" ref="LL22:LV22" si="101">-LL20-LL21</f>
        <v>-1570011.9746999999</v>
      </c>
      <c r="LM22" s="242">
        <f t="shared" si="101"/>
        <v>6486.0668321998955</v>
      </c>
      <c r="LN22" s="242">
        <f t="shared" si="101"/>
        <v>-1563525.9078678</v>
      </c>
      <c r="LO22" s="242">
        <f t="shared" si="101"/>
        <v>0</v>
      </c>
      <c r="LP22" s="242">
        <f t="shared" si="101"/>
        <v>-1563525.9078678</v>
      </c>
      <c r="LQ22" s="242">
        <f t="shared" si="101"/>
        <v>0</v>
      </c>
      <c r="LR22" s="242">
        <f t="shared" si="101"/>
        <v>-1563525.9078678</v>
      </c>
      <c r="LS22" s="242">
        <f t="shared" si="101"/>
        <v>0</v>
      </c>
      <c r="LT22" s="242">
        <f t="shared" si="101"/>
        <v>-1563525.9078678</v>
      </c>
      <c r="LU22" s="242">
        <f t="shared" si="101"/>
        <v>0</v>
      </c>
      <c r="LV22" s="242">
        <f t="shared" si="101"/>
        <v>-1563525.9078678</v>
      </c>
      <c r="LW22" s="242"/>
      <c r="LX22" s="242"/>
      <c r="LY22" s="112">
        <f>ROW()</f>
        <v>22</v>
      </c>
      <c r="LZ22" s="340" t="s">
        <v>192</v>
      </c>
      <c r="MA22" s="341"/>
      <c r="MB22" s="342"/>
      <c r="MC22" s="342"/>
      <c r="MD22" s="342"/>
      <c r="ME22" s="342"/>
      <c r="MF22" s="342"/>
      <c r="MG22" s="342"/>
      <c r="MH22" s="342"/>
      <c r="MI22" s="342">
        <v>7979199.2608477622</v>
      </c>
      <c r="MJ22" s="342"/>
      <c r="MK22" s="342">
        <v>3198778.6015007496</v>
      </c>
      <c r="ML22" s="172"/>
      <c r="MM22" s="172">
        <v>0</v>
      </c>
      <c r="MN22" s="172"/>
      <c r="MO22" s="154">
        <f>ROW()</f>
        <v>22</v>
      </c>
      <c r="MP22" s="201" t="s">
        <v>171</v>
      </c>
      <c r="MQ22" s="201"/>
      <c r="MR22" s="343"/>
      <c r="MS22" s="343"/>
      <c r="MT22" s="343"/>
      <c r="MU22" s="343"/>
      <c r="MV22" s="343"/>
      <c r="MW22" s="280"/>
      <c r="MX22" s="280"/>
      <c r="MY22" s="280"/>
      <c r="MZ22" s="280"/>
      <c r="NA22" s="280"/>
      <c r="NB22" s="280"/>
      <c r="NC22" s="280"/>
      <c r="ND22" s="280"/>
      <c r="NE22" s="112">
        <f>ROW()</f>
        <v>22</v>
      </c>
      <c r="NF22" s="132" t="s">
        <v>171</v>
      </c>
      <c r="NG22" s="174"/>
      <c r="NH22" s="266"/>
      <c r="NI22" s="266"/>
      <c r="NJ22" s="266"/>
      <c r="NK22" s="301"/>
      <c r="NL22" s="301"/>
      <c r="NM22" s="253"/>
      <c r="NN22" s="253"/>
      <c r="NO22" s="281"/>
      <c r="NP22" s="281"/>
      <c r="NQ22" s="281"/>
      <c r="NR22" s="281"/>
      <c r="NS22" s="266"/>
      <c r="NT22" s="266"/>
      <c r="NU22" s="112">
        <f>ROW()</f>
        <v>22</v>
      </c>
      <c r="NV22" s="124"/>
      <c r="NW22" s="251"/>
      <c r="NX22" s="319"/>
      <c r="NY22" s="319"/>
      <c r="NZ22" s="319"/>
      <c r="OA22" s="319"/>
      <c r="OB22" s="319"/>
      <c r="OC22" s="319"/>
      <c r="OD22" s="319"/>
      <c r="OE22" s="319"/>
      <c r="OF22" s="319"/>
      <c r="OG22" s="319"/>
      <c r="OH22" s="319"/>
      <c r="OI22" s="319"/>
      <c r="OJ22" s="319"/>
      <c r="OK22" s="112"/>
      <c r="OL22" s="161"/>
      <c r="OM22" s="161"/>
      <c r="ON22" s="344"/>
      <c r="OO22" s="344"/>
      <c r="OP22" s="345"/>
      <c r="OQ22" s="346"/>
      <c r="OR22" s="343"/>
      <c r="OS22" s="343"/>
      <c r="OT22" s="343"/>
      <c r="OU22" s="343"/>
      <c r="OV22" s="343"/>
      <c r="OW22" s="343"/>
      <c r="OX22" s="343"/>
      <c r="OY22" s="343"/>
      <c r="OZ22" s="343"/>
      <c r="PA22" s="112">
        <f>ROW()</f>
        <v>22</v>
      </c>
      <c r="PB22" s="259" t="s">
        <v>149</v>
      </c>
      <c r="PC22"/>
      <c r="PD22" s="592">
        <v>0</v>
      </c>
      <c r="PE22" s="592">
        <v>0</v>
      </c>
      <c r="PF22" s="592">
        <v>0</v>
      </c>
      <c r="PG22" s="592">
        <v>0</v>
      </c>
      <c r="PH22" s="591">
        <f t="shared" si="43"/>
        <v>0</v>
      </c>
      <c r="PI22" s="592">
        <v>0</v>
      </c>
      <c r="PJ22" s="591">
        <f t="shared" si="44"/>
        <v>0</v>
      </c>
      <c r="PK22" s="592">
        <v>0</v>
      </c>
      <c r="PL22" s="591">
        <f t="shared" si="45"/>
        <v>0</v>
      </c>
      <c r="PM22" s="592">
        <v>0</v>
      </c>
      <c r="PN22" s="591">
        <f t="shared" si="46"/>
        <v>0</v>
      </c>
      <c r="PO22" s="266"/>
      <c r="PP22" s="162"/>
      <c r="PQ22" s="131"/>
      <c r="PR22" s="132"/>
      <c r="PS22" s="132"/>
      <c r="QG22" s="184">
        <f>ROW()</f>
        <v>22</v>
      </c>
      <c r="QH22" s="132" t="s">
        <v>183</v>
      </c>
      <c r="QI22" s="132"/>
      <c r="QJ22" s="182"/>
      <c r="QK22" s="182"/>
      <c r="QL22" s="228">
        <v>0</v>
      </c>
      <c r="QM22" s="228">
        <f>QN22-QL22</f>
        <v>0</v>
      </c>
      <c r="QN22" s="226">
        <v>0</v>
      </c>
      <c r="QO22" s="228">
        <f>QP22-QN22</f>
        <v>0</v>
      </c>
      <c r="QP22" s="226">
        <v>0</v>
      </c>
      <c r="QQ22" s="228">
        <f>QR22-QP22</f>
        <v>0</v>
      </c>
      <c r="QR22" s="226">
        <v>0</v>
      </c>
      <c r="QS22" s="228">
        <f>QT22-QR22</f>
        <v>0</v>
      </c>
      <c r="QT22" s="226">
        <v>0</v>
      </c>
      <c r="QU22" s="228"/>
      <c r="QV22" s="226"/>
      <c r="QW22" s="135">
        <f>ROW()</f>
        <v>22</v>
      </c>
      <c r="QX22" s="132" t="s">
        <v>193</v>
      </c>
      <c r="QY22" s="138"/>
      <c r="QZ22" s="304"/>
      <c r="RA22" s="304"/>
      <c r="RB22" s="304"/>
      <c r="RC22" s="324">
        <v>0</v>
      </c>
      <c r="RD22" s="325">
        <f t="shared" si="96"/>
        <v>0</v>
      </c>
      <c r="RE22" s="226">
        <v>0</v>
      </c>
      <c r="RF22" s="325">
        <f t="shared" si="96"/>
        <v>0</v>
      </c>
      <c r="RG22" s="226">
        <v>0</v>
      </c>
      <c r="RH22" s="325">
        <f t="shared" si="96"/>
        <v>0</v>
      </c>
      <c r="RI22" s="226">
        <v>0</v>
      </c>
      <c r="RJ22" s="325">
        <f t="shared" si="96"/>
        <v>0</v>
      </c>
      <c r="RK22" s="226"/>
      <c r="RL22" s="325"/>
      <c r="RM22" s="139">
        <f>ROW()</f>
        <v>22</v>
      </c>
      <c r="RN22" s="132" t="s">
        <v>194</v>
      </c>
      <c r="RO22" s="227"/>
      <c r="RP22" s="228"/>
      <c r="RQ22" s="228"/>
      <c r="RR22" s="228"/>
      <c r="RS22" s="228">
        <f t="shared" ref="RS22:RZ22" si="102">RS20</f>
        <v>374159.21720600012</v>
      </c>
      <c r="RT22" s="228">
        <f t="shared" si="102"/>
        <v>374159.21720600012</v>
      </c>
      <c r="RU22" s="228">
        <f t="shared" si="102"/>
        <v>5101132.0438599996</v>
      </c>
      <c r="RV22" s="228">
        <f t="shared" si="102"/>
        <v>5475291.2610660009</v>
      </c>
      <c r="RW22" s="228">
        <f t="shared" si="102"/>
        <v>6394505.1770499982</v>
      </c>
      <c r="RX22" s="228">
        <f t="shared" si="102"/>
        <v>11869796.438115999</v>
      </c>
      <c r="RY22" s="228">
        <f t="shared" si="102"/>
        <v>11568597.796593996</v>
      </c>
      <c r="RZ22" s="228">
        <f t="shared" si="102"/>
        <v>23438394.234709997</v>
      </c>
      <c r="SA22" s="229"/>
      <c r="SB22" s="229"/>
      <c r="SC22" s="4"/>
      <c r="SJ22"/>
      <c r="SK22"/>
      <c r="SL22"/>
      <c r="SM22"/>
      <c r="SN22"/>
      <c r="SO22"/>
      <c r="SP22"/>
      <c r="SQ22"/>
      <c r="SR22"/>
      <c r="SS22"/>
      <c r="ST22" s="4"/>
    </row>
    <row r="23" spans="1:514" ht="15.5" thickTop="1" thickBot="1" x14ac:dyDescent="0.4">
      <c r="A23" s="112">
        <f>ROW()</f>
        <v>23</v>
      </c>
      <c r="B23" s="141" t="s">
        <v>195</v>
      </c>
      <c r="C23" s="121"/>
      <c r="D23" s="142"/>
      <c r="E23" s="172"/>
      <c r="F23" s="142"/>
      <c r="G23" s="172">
        <v>-15520170.580995444</v>
      </c>
      <c r="H23" s="142"/>
      <c r="I23" s="172"/>
      <c r="J23" s="189"/>
      <c r="K23" s="172"/>
      <c r="L23" s="172"/>
      <c r="M23" s="172"/>
      <c r="N23" s="172"/>
      <c r="O23" s="172"/>
      <c r="P23" s="172"/>
      <c r="Q23" s="112">
        <f>ROW()</f>
        <v>23</v>
      </c>
      <c r="R23" s="190" t="s">
        <v>196</v>
      </c>
      <c r="S23" s="230"/>
      <c r="T23" s="231">
        <v>-76700.509999999995</v>
      </c>
      <c r="U23" s="232">
        <f t="shared" si="20"/>
        <v>76700.509999999995</v>
      </c>
      <c r="V23" s="232">
        <f t="shared" si="21"/>
        <v>0</v>
      </c>
      <c r="W23" s="232"/>
      <c r="X23" s="232">
        <f t="shared" si="22"/>
        <v>0</v>
      </c>
      <c r="Y23" s="232"/>
      <c r="Z23" s="232">
        <f t="shared" si="23"/>
        <v>0</v>
      </c>
      <c r="AA23" s="232"/>
      <c r="AB23" s="232">
        <f t="shared" si="24"/>
        <v>0</v>
      </c>
      <c r="AC23" s="232"/>
      <c r="AD23" s="232">
        <f t="shared" si="25"/>
        <v>0</v>
      </c>
      <c r="AE23" s="232"/>
      <c r="AF23" s="232"/>
      <c r="AG23" s="112">
        <f>ROW()</f>
        <v>23</v>
      </c>
      <c r="AH23" s="149" t="s">
        <v>197</v>
      </c>
      <c r="AI23" s="326">
        <v>2E-3</v>
      </c>
      <c r="AJ23" s="327">
        <f>$AJ$20*$AI23</f>
        <v>12110.045103219938</v>
      </c>
      <c r="AK23" s="327">
        <f>$AK$20*$AI23</f>
        <v>96.884205474383663</v>
      </c>
      <c r="AL23" s="327">
        <f>$AL$20*$AI23</f>
        <v>12206.929308694322</v>
      </c>
      <c r="AM23" s="327">
        <f>AM$20*$AI23</f>
        <v>26002.964813437113</v>
      </c>
      <c r="AN23" s="327">
        <f>AN20*AI23</f>
        <v>38209.894122131438</v>
      </c>
      <c r="AO23" s="327"/>
      <c r="AP23" s="327"/>
      <c r="AQ23" s="327"/>
      <c r="AR23" s="327"/>
      <c r="AS23" s="327"/>
      <c r="AT23" s="327"/>
      <c r="AU23" s="327"/>
      <c r="AV23" s="327"/>
      <c r="AW23" s="112">
        <f>ROW()</f>
        <v>23</v>
      </c>
      <c r="AX23" s="41" t="s">
        <v>171</v>
      </c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112">
        <f>ROW()</f>
        <v>23</v>
      </c>
      <c r="BN23" s="126" t="s">
        <v>198</v>
      </c>
      <c r="BO23" s="347">
        <v>0.21</v>
      </c>
      <c r="BP23" s="324">
        <f>-BP21*$BO$23</f>
        <v>0</v>
      </c>
      <c r="BQ23" s="348">
        <f>-BQ21*$BO$23</f>
        <v>-13470187.035978962</v>
      </c>
      <c r="BR23" s="349">
        <f>SUM(BP23:BQ23)</f>
        <v>-13470187.035978962</v>
      </c>
      <c r="BS23" s="348">
        <f>-BS21*$BO$23</f>
        <v>-317465.04690498556</v>
      </c>
      <c r="BT23" s="349">
        <f>SUM(BR23:BS23)</f>
        <v>-13787652.082883947</v>
      </c>
      <c r="BU23" s="348">
        <f>-BU21*$BO$23</f>
        <v>-554117.68759809516</v>
      </c>
      <c r="BV23" s="349">
        <f>SUM(BT23:BU23)</f>
        <v>-14341769.770482041</v>
      </c>
      <c r="BW23" s="348">
        <f>-BW21*$BO$23</f>
        <v>521377.7210134801</v>
      </c>
      <c r="BX23" s="349">
        <f>SUM(BV23:BW23)</f>
        <v>-13820392.04946856</v>
      </c>
      <c r="BY23" s="348">
        <f>-BY21*$BO$23</f>
        <v>-461108.44557288941</v>
      </c>
      <c r="BZ23" s="349">
        <f>SUM(BX23:BY23)</f>
        <v>-14281500.495041449</v>
      </c>
      <c r="CA23" s="348"/>
      <c r="CB23" s="349"/>
      <c r="CS23" s="154"/>
      <c r="CT23" s="310"/>
      <c r="CU23" s="310"/>
      <c r="CV23" s="5"/>
      <c r="CW23" s="5"/>
      <c r="CX23" s="5"/>
      <c r="CY23" s="5"/>
      <c r="CZ23" s="5"/>
      <c r="DI23" s="272"/>
      <c r="DJ23" s="5"/>
      <c r="DK23" s="5"/>
      <c r="DL23" s="5"/>
      <c r="DM23" s="5"/>
      <c r="DN23" s="5"/>
      <c r="DO23" s="5"/>
      <c r="DP23" s="5"/>
      <c r="DY23" s="112">
        <f>ROW()</f>
        <v>23</v>
      </c>
      <c r="DZ23" s="267" t="s">
        <v>199</v>
      </c>
      <c r="EA23" s="121"/>
      <c r="EB23" s="268">
        <f>EB21-EB22</f>
        <v>-19517.214891960844</v>
      </c>
      <c r="EC23" s="268">
        <f t="shared" ref="EC23:EL23" si="103">EC21-EC22</f>
        <v>-17426.848169658333</v>
      </c>
      <c r="ED23" s="268">
        <f t="shared" si="103"/>
        <v>-36944.063061619177</v>
      </c>
      <c r="EE23" s="268">
        <f t="shared" si="103"/>
        <v>44739.367113616318</v>
      </c>
      <c r="EF23" s="268">
        <f t="shared" si="103"/>
        <v>7795.30405199714</v>
      </c>
      <c r="EG23" s="268">
        <f t="shared" si="103"/>
        <v>0</v>
      </c>
      <c r="EH23" s="268">
        <f t="shared" si="103"/>
        <v>7795.30405199714</v>
      </c>
      <c r="EI23" s="268">
        <f t="shared" si="103"/>
        <v>0</v>
      </c>
      <c r="EJ23" s="268">
        <f t="shared" si="103"/>
        <v>7795.30405199714</v>
      </c>
      <c r="EK23" s="268">
        <f t="shared" si="103"/>
        <v>0</v>
      </c>
      <c r="EL23" s="268">
        <f t="shared" si="103"/>
        <v>7795.30405199714</v>
      </c>
      <c r="EM23" s="268"/>
      <c r="EN23" s="268"/>
      <c r="EO23" s="112">
        <f>ROW()</f>
        <v>23</v>
      </c>
      <c r="EP23" s="350" t="s">
        <v>119</v>
      </c>
      <c r="EQ23" s="350"/>
      <c r="ER23" s="351">
        <f t="shared" ref="ER23:FB23" si="104">-ER20-ER21</f>
        <v>-460550.79379197984</v>
      </c>
      <c r="ES23" s="351">
        <f t="shared" si="104"/>
        <v>662275.35417178285</v>
      </c>
      <c r="ET23" s="351">
        <f t="shared" si="104"/>
        <v>201724.56037980301</v>
      </c>
      <c r="EU23" s="351">
        <f t="shared" si="104"/>
        <v>0</v>
      </c>
      <c r="EV23" s="351">
        <f t="shared" si="104"/>
        <v>201724.56037980301</v>
      </c>
      <c r="EW23" s="351">
        <f t="shared" si="104"/>
        <v>0</v>
      </c>
      <c r="EX23" s="351">
        <f t="shared" si="104"/>
        <v>201724.56037980301</v>
      </c>
      <c r="EY23" s="351">
        <f t="shared" si="104"/>
        <v>0</v>
      </c>
      <c r="EZ23" s="351">
        <f t="shared" si="104"/>
        <v>201724.56037980301</v>
      </c>
      <c r="FA23" s="351">
        <f t="shared" si="104"/>
        <v>0</v>
      </c>
      <c r="FB23" s="351">
        <f t="shared" si="104"/>
        <v>201724.56037980301</v>
      </c>
      <c r="FC23" s="351"/>
      <c r="FD23" s="351"/>
      <c r="FE23" s="112">
        <f>ROW()</f>
        <v>23</v>
      </c>
      <c r="FF23" s="203" t="s">
        <v>200</v>
      </c>
      <c r="FH23" s="198">
        <v>26652.22575715787</v>
      </c>
      <c r="FI23" s="198">
        <v>70031.187237531703</v>
      </c>
      <c r="FJ23" s="198">
        <f t="shared" si="69"/>
        <v>96683.41299468957</v>
      </c>
      <c r="FK23" s="198">
        <v>-29017.276993831445</v>
      </c>
      <c r="FL23" s="198">
        <f t="shared" si="70"/>
        <v>67666.136000858125</v>
      </c>
      <c r="FM23" s="198">
        <v>1072.765308316928</v>
      </c>
      <c r="FN23" s="198">
        <f t="shared" si="71"/>
        <v>68738.901309175053</v>
      </c>
      <c r="FO23" s="198">
        <v>5395.1912042182521</v>
      </c>
      <c r="FP23" s="198">
        <f t="shared" si="72"/>
        <v>74134.092513393305</v>
      </c>
      <c r="FQ23" s="198">
        <v>16566.921165299587</v>
      </c>
      <c r="FR23" s="198">
        <f t="shared" si="73"/>
        <v>90701.013678692892</v>
      </c>
      <c r="FS23" s="198"/>
      <c r="FT23" s="198"/>
      <c r="FU23" s="112">
        <f>ROW()</f>
        <v>23</v>
      </c>
      <c r="FV23" s="204" t="s">
        <v>201</v>
      </c>
      <c r="FW23" s="80"/>
      <c r="FX23" s="244">
        <v>434808.22049999994</v>
      </c>
      <c r="FY23" s="244">
        <v>2989.3065159374964</v>
      </c>
      <c r="FZ23" s="244">
        <f>SUM(FX23:FY23)</f>
        <v>437797.52701593743</v>
      </c>
      <c r="GA23" s="244">
        <v>0</v>
      </c>
      <c r="GB23" s="244">
        <v>437797.52701593743</v>
      </c>
      <c r="GC23" s="244">
        <v>0</v>
      </c>
      <c r="GD23" s="244">
        <v>437797.52701593743</v>
      </c>
      <c r="GE23" s="244">
        <v>0</v>
      </c>
      <c r="GF23" s="244">
        <v>437797.52701593743</v>
      </c>
      <c r="GG23" s="244">
        <v>0</v>
      </c>
      <c r="GH23" s="244">
        <v>437797.52701593743</v>
      </c>
      <c r="GI23" s="244"/>
      <c r="GJ23" s="24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72"/>
      <c r="HI23" s="214"/>
      <c r="HJ23" s="214"/>
      <c r="HK23" s="214"/>
      <c r="HL23" s="214"/>
      <c r="HM23" s="214"/>
      <c r="HN23" s="214"/>
      <c r="HO23" s="214"/>
      <c r="HP23" s="214"/>
      <c r="HQ23" s="154"/>
      <c r="HY23" s="214"/>
      <c r="HZ23" s="214"/>
      <c r="IA23" s="214"/>
      <c r="IB23" s="214"/>
      <c r="IC23" s="214"/>
      <c r="ID23" s="214"/>
      <c r="IE23" s="214"/>
      <c r="IF23" s="214"/>
      <c r="IG23" s="112">
        <f>ROW()</f>
        <v>23</v>
      </c>
      <c r="IH23" s="204" t="s">
        <v>119</v>
      </c>
      <c r="II23" s="352"/>
      <c r="IJ23" s="353">
        <f t="shared" ref="IJ23:IN23" si="105">-IJ20-IJ22</f>
        <v>-52612.652790871638</v>
      </c>
      <c r="IK23" s="353">
        <f t="shared" si="105"/>
        <v>47549.921461222839</v>
      </c>
      <c r="IL23" s="353">
        <f t="shared" si="105"/>
        <v>-5062.7313296487991</v>
      </c>
      <c r="IM23" s="353">
        <f t="shared" si="105"/>
        <v>0</v>
      </c>
      <c r="IN23" s="353">
        <f t="shared" si="105"/>
        <v>-5062.7313296487991</v>
      </c>
      <c r="IO23" s="353"/>
      <c r="IP23" s="353">
        <f t="shared" ref="IP23:IR23" si="106">-IP20-IP22</f>
        <v>-5062.7313296487991</v>
      </c>
      <c r="IQ23" s="353"/>
      <c r="IR23" s="353">
        <f t="shared" si="106"/>
        <v>-5062.7313296487991</v>
      </c>
      <c r="IS23" s="353"/>
      <c r="IT23" s="353">
        <f t="shared" ref="IT23" si="107">-IT20-IT22</f>
        <v>-5062.7313296487991</v>
      </c>
      <c r="IU23" s="353"/>
      <c r="IV23" s="353"/>
      <c r="JM23" s="112">
        <f>ROW()</f>
        <v>23</v>
      </c>
      <c r="JN23" s="141" t="s">
        <v>200</v>
      </c>
      <c r="JO23" s="169"/>
      <c r="JP23" s="232">
        <v>1419515.9725631387</v>
      </c>
      <c r="JQ23" s="232">
        <v>29102.897093032021</v>
      </c>
      <c r="JR23" s="246">
        <f t="shared" si="36"/>
        <v>1448618.8696561707</v>
      </c>
      <c r="JS23" s="232">
        <v>0</v>
      </c>
      <c r="JT23" s="246">
        <f t="shared" si="37"/>
        <v>1448618.8696561707</v>
      </c>
      <c r="JU23" s="232">
        <v>0</v>
      </c>
      <c r="JV23" s="246">
        <f t="shared" si="38"/>
        <v>1448618.8696561707</v>
      </c>
      <c r="JW23" s="232">
        <v>0</v>
      </c>
      <c r="JX23" s="246">
        <f t="shared" si="39"/>
        <v>1448618.8696561707</v>
      </c>
      <c r="JY23" s="232">
        <v>0</v>
      </c>
      <c r="JZ23" s="246">
        <f t="shared" si="40"/>
        <v>1448618.8696561707</v>
      </c>
      <c r="KA23" s="232"/>
      <c r="KB23" s="246"/>
      <c r="KC23" s="112"/>
      <c r="KE23" s="354"/>
      <c r="KF23" s="201"/>
      <c r="KG23" s="201"/>
      <c r="KH23" s="201"/>
      <c r="KI23" s="201"/>
      <c r="KJ23" s="201"/>
      <c r="KK23" s="201"/>
      <c r="KL23" s="201"/>
      <c r="KM23" s="201"/>
      <c r="KN23" s="201"/>
      <c r="KO23" s="201"/>
      <c r="KP23" s="201"/>
      <c r="KQ23" s="201"/>
      <c r="KR23" s="201"/>
      <c r="KS23" s="112">
        <f>ROW()</f>
        <v>23</v>
      </c>
      <c r="KT23" s="170" t="s">
        <v>202</v>
      </c>
      <c r="KV23" s="202">
        <v>247690.08883000002</v>
      </c>
      <c r="KW23" s="202">
        <v>-247690.08883000002</v>
      </c>
      <c r="KX23" s="202">
        <f t="shared" si="85"/>
        <v>0</v>
      </c>
      <c r="KY23" s="202"/>
      <c r="KZ23" s="202">
        <f t="shared" si="86"/>
        <v>0</v>
      </c>
      <c r="LA23" s="202"/>
      <c r="LB23" s="202">
        <f t="shared" si="87"/>
        <v>0</v>
      </c>
      <c r="LC23" s="202"/>
      <c r="LD23" s="202">
        <f t="shared" si="88"/>
        <v>0</v>
      </c>
      <c r="LE23" s="202"/>
      <c r="LF23" s="202">
        <f t="shared" si="89"/>
        <v>0</v>
      </c>
      <c r="LG23" s="202"/>
      <c r="LH23" s="202"/>
      <c r="LI23" s="112"/>
      <c r="LY23" s="112">
        <f>ROW()</f>
        <v>23</v>
      </c>
      <c r="LZ23" s="149" t="s">
        <v>203</v>
      </c>
      <c r="MB23" s="172"/>
      <c r="MC23" s="172"/>
      <c r="MD23" s="172"/>
      <c r="ME23" s="172"/>
      <c r="MF23" s="172"/>
      <c r="MG23" s="172"/>
      <c r="MH23" s="172"/>
      <c r="MI23" s="172">
        <v>717291.78090297058</v>
      </c>
      <c r="MJ23" s="172"/>
      <c r="MK23" s="172">
        <v>164934.15280500427</v>
      </c>
      <c r="ML23" s="172"/>
      <c r="MM23" s="172">
        <v>0</v>
      </c>
      <c r="MN23" s="172"/>
      <c r="MO23" s="154">
        <f>ROW()</f>
        <v>23</v>
      </c>
      <c r="MP23" s="214" t="s">
        <v>204</v>
      </c>
      <c r="MQ23" s="214"/>
      <c r="MR23" s="343"/>
      <c r="MS23" s="343"/>
      <c r="MT23" s="343"/>
      <c r="MU23" s="343"/>
      <c r="MV23" s="343"/>
      <c r="MW23" s="198"/>
      <c r="MX23" s="198"/>
      <c r="MY23" s="198"/>
      <c r="MZ23" s="198"/>
      <c r="NA23" s="198"/>
      <c r="NB23" s="198"/>
      <c r="NC23" s="198"/>
      <c r="ND23" s="198"/>
      <c r="NE23" s="112">
        <f>ROW()</f>
        <v>23</v>
      </c>
      <c r="NF23" s="124" t="s">
        <v>205</v>
      </c>
      <c r="NG23" s="251"/>
      <c r="NH23"/>
      <c r="NI23"/>
      <c r="NJ23"/>
      <c r="NK23" s="301"/>
      <c r="NL23" s="301"/>
      <c r="NM23" s="301"/>
      <c r="NN23" s="301"/>
      <c r="NO23" s="255"/>
      <c r="NP23" s="255"/>
      <c r="NQ23" s="255"/>
      <c r="NR23" s="255"/>
      <c r="NS23"/>
      <c r="NT23"/>
      <c r="NU23" s="112">
        <f>ROW()</f>
        <v>23</v>
      </c>
      <c r="NV23" s="174" t="s">
        <v>206</v>
      </c>
      <c r="NW23" s="251"/>
      <c r="NX23" s="266"/>
      <c r="NY23" s="266"/>
      <c r="NZ23" s="266"/>
      <c r="OA23" s="266"/>
      <c r="OB23" s="266"/>
      <c r="OC23" s="201"/>
      <c r="OD23" s="201"/>
      <c r="OE23" s="201"/>
      <c r="OF23" s="201"/>
      <c r="OG23" s="201"/>
      <c r="OH23" s="201"/>
      <c r="OI23" s="201"/>
      <c r="OJ23" s="201"/>
      <c r="OK23" s="112"/>
      <c r="OL23" s="257"/>
      <c r="OM23" s="257"/>
      <c r="ON23" s="257"/>
      <c r="OO23" s="72"/>
      <c r="OP23" s="72"/>
      <c r="OQ23" s="72"/>
      <c r="OR23" s="72"/>
      <c r="OS23" s="72"/>
      <c r="OT23" s="72"/>
      <c r="OU23" s="72"/>
      <c r="OV23" s="72"/>
      <c r="OW23" s="72"/>
      <c r="OX23" s="72"/>
      <c r="OY23" s="72"/>
      <c r="OZ23" s="72"/>
      <c r="PA23" s="112">
        <f>ROW()</f>
        <v>23</v>
      </c>
      <c r="PB23" s="355" t="s">
        <v>207</v>
      </c>
      <c r="PC23"/>
      <c r="PD23" s="596">
        <f t="shared" ref="PD23:PN23" si="108">SUM(PD17:PD22)</f>
        <v>0</v>
      </c>
      <c r="PE23" s="596">
        <f t="shared" si="108"/>
        <v>0</v>
      </c>
      <c r="PF23" s="596">
        <f t="shared" si="108"/>
        <v>0</v>
      </c>
      <c r="PG23" s="596">
        <f t="shared" si="108"/>
        <v>0</v>
      </c>
      <c r="PH23" s="596">
        <f t="shared" si="108"/>
        <v>0</v>
      </c>
      <c r="PI23" s="596">
        <f t="shared" si="108"/>
        <v>0</v>
      </c>
      <c r="PJ23" s="596">
        <f t="shared" si="108"/>
        <v>0</v>
      </c>
      <c r="PK23" s="596">
        <f t="shared" si="108"/>
        <v>0</v>
      </c>
      <c r="PL23" s="596">
        <f t="shared" si="108"/>
        <v>0</v>
      </c>
      <c r="PM23" s="596">
        <f t="shared" si="108"/>
        <v>0</v>
      </c>
      <c r="PN23" s="596">
        <f t="shared" si="108"/>
        <v>0</v>
      </c>
      <c r="PO23" s="582"/>
      <c r="PP23" s="582"/>
      <c r="PQ23" s="131"/>
      <c r="PR23" s="132"/>
      <c r="PS23" s="132"/>
      <c r="QG23" s="184">
        <f>ROW()</f>
        <v>23</v>
      </c>
      <c r="QH23" s="132" t="s">
        <v>193</v>
      </c>
      <c r="QI23" s="132"/>
      <c r="QJ23" s="182"/>
      <c r="QK23" s="182"/>
      <c r="QL23" s="228">
        <v>0</v>
      </c>
      <c r="QM23" s="228">
        <f>QN23-QL23</f>
        <v>0</v>
      </c>
      <c r="QN23" s="324">
        <v>0</v>
      </c>
      <c r="QO23" s="356">
        <f>QP23-QN23</f>
        <v>0</v>
      </c>
      <c r="QP23" s="324">
        <v>0</v>
      </c>
      <c r="QQ23" s="356">
        <f>QR23-QP23</f>
        <v>0</v>
      </c>
      <c r="QR23" s="324">
        <v>0</v>
      </c>
      <c r="QS23" s="356">
        <f>QT23-QR23</f>
        <v>0</v>
      </c>
      <c r="QT23" s="324">
        <v>0</v>
      </c>
      <c r="QU23" s="356"/>
      <c r="QV23" s="324"/>
      <c r="QW23" s="135">
        <f>ROW()</f>
        <v>23</v>
      </c>
      <c r="QX23" s="132" t="s">
        <v>208</v>
      </c>
      <c r="QY23" s="138"/>
      <c r="QZ23" s="283"/>
      <c r="RA23" s="283"/>
      <c r="RB23" s="283"/>
      <c r="RC23" s="357">
        <v>0</v>
      </c>
      <c r="RD23" s="284">
        <f t="shared" si="96"/>
        <v>0</v>
      </c>
      <c r="RE23" s="357">
        <v>0</v>
      </c>
      <c r="RF23" s="284">
        <f t="shared" si="96"/>
        <v>0</v>
      </c>
      <c r="RG23" s="357">
        <v>0</v>
      </c>
      <c r="RH23" s="284">
        <f t="shared" si="96"/>
        <v>0</v>
      </c>
      <c r="RI23" s="357">
        <v>0</v>
      </c>
      <c r="RJ23" s="284">
        <f t="shared" si="96"/>
        <v>0</v>
      </c>
      <c r="RK23" s="357"/>
      <c r="RL23" s="284"/>
      <c r="RM23" s="139">
        <f>ROW()</f>
        <v>23</v>
      </c>
      <c r="RN23" s="132"/>
      <c r="RO23" s="227"/>
      <c r="RP23" s="182"/>
      <c r="RQ23" s="182"/>
      <c r="RR23" s="182"/>
      <c r="RS23" s="182"/>
      <c r="RT23" s="182"/>
      <c r="RU23" s="182"/>
      <c r="RV23" s="182"/>
      <c r="RW23" s="182"/>
      <c r="RX23" s="182"/>
      <c r="RY23" s="182"/>
      <c r="RZ23" s="182"/>
      <c r="SA23" s="358"/>
      <c r="SB23" s="358"/>
      <c r="SC23" s="4"/>
      <c r="SJ23"/>
      <c r="SK23"/>
      <c r="SL23"/>
      <c r="SM23"/>
      <c r="SN23"/>
      <c r="SO23"/>
      <c r="SP23"/>
      <c r="SQ23"/>
      <c r="SR23"/>
      <c r="SS23"/>
      <c r="ST23" s="4"/>
    </row>
    <row r="24" spans="1:514" ht="15.5" thickTop="1" thickBot="1" x14ac:dyDescent="0.4">
      <c r="A24" s="112">
        <f>ROW()</f>
        <v>24</v>
      </c>
      <c r="B24" s="359" t="s">
        <v>209</v>
      </c>
      <c r="C24" s="360"/>
      <c r="D24" s="361"/>
      <c r="E24" s="342">
        <v>0</v>
      </c>
      <c r="F24" s="361"/>
      <c r="G24" s="342"/>
      <c r="H24" s="361"/>
      <c r="I24" s="342"/>
      <c r="J24" s="362"/>
      <c r="K24" s="342"/>
      <c r="L24" s="342"/>
      <c r="M24" s="342"/>
      <c r="N24" s="342"/>
      <c r="O24" s="342"/>
      <c r="P24" s="342"/>
      <c r="Q24" s="112">
        <f>ROW()</f>
        <v>24</v>
      </c>
      <c r="R24" s="190" t="s">
        <v>210</v>
      </c>
      <c r="T24" s="231">
        <v>5853826.4757333072</v>
      </c>
      <c r="U24" s="232">
        <f t="shared" si="20"/>
        <v>-5853826.4757333072</v>
      </c>
      <c r="V24" s="232">
        <f t="shared" si="21"/>
        <v>0</v>
      </c>
      <c r="W24" s="232"/>
      <c r="X24" s="232">
        <f t="shared" si="22"/>
        <v>0</v>
      </c>
      <c r="Y24" s="232"/>
      <c r="Z24" s="232">
        <f t="shared" si="23"/>
        <v>0</v>
      </c>
      <c r="AA24" s="232"/>
      <c r="AB24" s="232">
        <f t="shared" si="24"/>
        <v>0</v>
      </c>
      <c r="AC24" s="232"/>
      <c r="AD24" s="232">
        <f t="shared" si="25"/>
        <v>0</v>
      </c>
      <c r="AE24" s="232"/>
      <c r="AF24" s="232"/>
      <c r="AG24" s="112">
        <f>ROW()</f>
        <v>24</v>
      </c>
      <c r="AH24" s="149" t="s">
        <v>211</v>
      </c>
      <c r="AI24" s="326">
        <v>3.8358000000000003E-2</v>
      </c>
      <c r="AJ24" s="327">
        <f>$AJ$20*$AI24</f>
        <v>232258.5550346552</v>
      </c>
      <c r="AK24" s="327">
        <f>$AK$20*$AI24</f>
        <v>1858.1421767932045</v>
      </c>
      <c r="AL24" s="327">
        <f>$AL$20*$AI24</f>
        <v>234116.69721144842</v>
      </c>
      <c r="AM24" s="327">
        <f>AM$20*$AI24</f>
        <v>498710.86215691041</v>
      </c>
      <c r="AN24" s="327">
        <f>AN20*AI24</f>
        <v>732827.55936835892</v>
      </c>
      <c r="AO24" s="327"/>
      <c r="AP24" s="327"/>
      <c r="AQ24" s="327"/>
      <c r="AR24" s="327"/>
      <c r="AS24" s="327"/>
      <c r="AT24" s="327"/>
      <c r="AU24" s="327"/>
      <c r="AV24" s="327"/>
      <c r="AW24" s="112">
        <f>ROW()</f>
        <v>24</v>
      </c>
      <c r="AX24" s="363" t="s">
        <v>212</v>
      </c>
      <c r="AY24" s="364"/>
      <c r="AZ24" s="365">
        <v>-218994592</v>
      </c>
      <c r="BA24" s="365">
        <v>0</v>
      </c>
      <c r="BB24" s="365">
        <f t="shared" ref="BB24" si="109">SUM(AZ24:BA24)</f>
        <v>-218994592</v>
      </c>
      <c r="BC24" s="365">
        <v>4356717.7706340253</v>
      </c>
      <c r="BD24" s="365">
        <f>SUM(BB24:BC24)</f>
        <v>-214637874.22936597</v>
      </c>
      <c r="BE24" s="365">
        <v>5370042.7846080065</v>
      </c>
      <c r="BF24" s="365">
        <f>SUM(BD24:BE24)</f>
        <v>-209267831.44475797</v>
      </c>
      <c r="BG24" s="365">
        <v>3098447.5482264757</v>
      </c>
      <c r="BH24" s="365">
        <f>SUM(BF24:BG24)</f>
        <v>-206169383.89653149</v>
      </c>
      <c r="BI24" s="365">
        <v>6797605.0150674582</v>
      </c>
      <c r="BJ24" s="365">
        <f>SUM(BH24:BI24)</f>
        <v>-199371778.88146403</v>
      </c>
      <c r="BK24" s="365"/>
      <c r="BL24" s="365"/>
      <c r="BM24" s="112">
        <f>ROW()</f>
        <v>24</v>
      </c>
      <c r="BN24" s="126" t="s">
        <v>119</v>
      </c>
      <c r="BP24" s="366">
        <f t="shared" ref="BP24:BZ24" si="110">-BP23</f>
        <v>0</v>
      </c>
      <c r="BQ24" s="367">
        <f t="shared" si="110"/>
        <v>13470187.035978962</v>
      </c>
      <c r="BR24" s="368">
        <f t="shared" si="110"/>
        <v>13470187.035978962</v>
      </c>
      <c r="BS24" s="367">
        <f t="shared" si="110"/>
        <v>317465.04690498556</v>
      </c>
      <c r="BT24" s="368">
        <f t="shared" si="110"/>
        <v>13787652.082883947</v>
      </c>
      <c r="BU24" s="367">
        <f t="shared" si="110"/>
        <v>554117.68759809516</v>
      </c>
      <c r="BV24" s="368">
        <f t="shared" si="110"/>
        <v>14341769.770482041</v>
      </c>
      <c r="BW24" s="367">
        <f>-BW23</f>
        <v>-521377.7210134801</v>
      </c>
      <c r="BX24" s="368">
        <f t="shared" si="110"/>
        <v>13820392.04946856</v>
      </c>
      <c r="BY24" s="367">
        <f t="shared" si="110"/>
        <v>461108.44557288941</v>
      </c>
      <c r="BZ24" s="368">
        <f t="shared" si="110"/>
        <v>14281500.495041449</v>
      </c>
      <c r="CA24" s="367"/>
      <c r="CB24" s="368"/>
      <c r="CS24" s="154"/>
      <c r="CT24" s="310"/>
      <c r="CU24" s="311"/>
      <c r="DI24" s="272"/>
      <c r="DJ24" s="5"/>
      <c r="DK24" s="5"/>
      <c r="DL24" s="5"/>
      <c r="DM24" s="5"/>
      <c r="DN24" s="5"/>
      <c r="DO24" s="5"/>
      <c r="DP24" s="5"/>
      <c r="DY24" s="112">
        <f>ROW()</f>
        <v>24</v>
      </c>
      <c r="DZ24" s="204"/>
      <c r="EA24" s="121"/>
      <c r="EB24" s="121"/>
      <c r="EC24" s="121"/>
      <c r="ED24" s="5"/>
      <c r="EE24" s="121"/>
      <c r="EF24" s="5"/>
      <c r="EG24" s="121"/>
      <c r="EH24" s="5"/>
      <c r="EI24" s="121"/>
      <c r="EJ24" s="5"/>
      <c r="EK24" s="121"/>
      <c r="EL24" s="5"/>
      <c r="EM24" s="121"/>
      <c r="EN24" s="5"/>
      <c r="FD24" s="272"/>
      <c r="FE24" s="112">
        <f>ROW()</f>
        <v>24</v>
      </c>
      <c r="FF24" s="203" t="s">
        <v>213</v>
      </c>
      <c r="FH24" s="198">
        <v>-961.16363178586221</v>
      </c>
      <c r="FI24" s="198">
        <v>-2530.3791666630668</v>
      </c>
      <c r="FJ24" s="198">
        <f t="shared" si="69"/>
        <v>-3491.5427984489288</v>
      </c>
      <c r="FK24" s="198">
        <v>1047.9053374333694</v>
      </c>
      <c r="FL24" s="198">
        <f t="shared" si="70"/>
        <v>-2443.6374610155594</v>
      </c>
      <c r="FM24" s="198">
        <v>-38.740936740467987</v>
      </c>
      <c r="FN24" s="198">
        <f t="shared" si="71"/>
        <v>-2482.3783977560274</v>
      </c>
      <c r="FO24" s="198">
        <v>-194.8373605344068</v>
      </c>
      <c r="FP24" s="198">
        <f t="shared" si="72"/>
        <v>-2677.2157582904342</v>
      </c>
      <c r="FQ24" s="198">
        <v>-598.28374377257478</v>
      </c>
      <c r="FR24" s="198">
        <f t="shared" si="73"/>
        <v>-3275.499502063009</v>
      </c>
      <c r="FS24" s="198"/>
      <c r="FT24" s="198"/>
      <c r="FU24" s="112">
        <f>ROW()</f>
        <v>24</v>
      </c>
      <c r="FV24" s="71"/>
      <c r="FW24" s="316"/>
      <c r="FX24" s="369"/>
      <c r="FY24" s="369"/>
      <c r="FZ24" s="369"/>
      <c r="GA24" s="369"/>
      <c r="GB24" s="369"/>
      <c r="GC24" s="276"/>
      <c r="GD24" s="276"/>
      <c r="GE24" s="276"/>
      <c r="GF24" s="276"/>
      <c r="GG24" s="276"/>
      <c r="GH24" s="276"/>
      <c r="GI24" s="276"/>
      <c r="GJ24" s="276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72"/>
      <c r="HI24" s="214"/>
      <c r="HJ24" s="214"/>
      <c r="HK24" s="214"/>
      <c r="HL24" s="214"/>
      <c r="HM24" s="214"/>
      <c r="HN24" s="214"/>
      <c r="HO24" s="214"/>
      <c r="HP24" s="214"/>
      <c r="HQ24" s="154"/>
      <c r="HX24" s="162"/>
      <c r="HY24" s="214"/>
      <c r="HZ24" s="214"/>
      <c r="IA24" s="214"/>
      <c r="IB24" s="214"/>
      <c r="IC24" s="214"/>
      <c r="ID24" s="214"/>
      <c r="IE24" s="214"/>
      <c r="IF24" s="214"/>
      <c r="IG24" s="154"/>
      <c r="IH24" s="71"/>
      <c r="II24" s="71"/>
      <c r="JM24" s="112">
        <f>ROW()</f>
        <v>24</v>
      </c>
      <c r="JN24" s="141" t="s">
        <v>213</v>
      </c>
      <c r="JO24" s="169"/>
      <c r="JP24" s="198">
        <v>-51180.648413371309</v>
      </c>
      <c r="JQ24" s="198">
        <v>-1131.0923299355054</v>
      </c>
      <c r="JR24" s="370">
        <f t="shared" si="36"/>
        <v>-52311.740743306815</v>
      </c>
      <c r="JS24" s="198">
        <v>0</v>
      </c>
      <c r="JT24" s="370">
        <f t="shared" si="37"/>
        <v>-52311.740743306815</v>
      </c>
      <c r="JU24" s="198">
        <v>0</v>
      </c>
      <c r="JV24" s="370">
        <f t="shared" si="38"/>
        <v>-52311.740743306815</v>
      </c>
      <c r="JW24" s="198">
        <v>0</v>
      </c>
      <c r="JX24" s="370">
        <f t="shared" si="39"/>
        <v>-52311.740743306815</v>
      </c>
      <c r="JY24" s="198">
        <v>0</v>
      </c>
      <c r="JZ24" s="370">
        <f t="shared" si="40"/>
        <v>-52311.740743306815</v>
      </c>
      <c r="KA24" s="198"/>
      <c r="KB24" s="370"/>
      <c r="KC24" s="11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112">
        <f>ROW()</f>
        <v>24</v>
      </c>
      <c r="KT24" s="170" t="s">
        <v>214</v>
      </c>
      <c r="KV24" s="201">
        <f t="shared" ref="KV24:LF24" si="111">SUM(KV20:KV23)</f>
        <v>179171605.89650002</v>
      </c>
      <c r="KW24" s="201">
        <f t="shared" si="111"/>
        <v>-265949.98517497181</v>
      </c>
      <c r="KX24" s="201">
        <f t="shared" si="111"/>
        <v>178905655.91132504</v>
      </c>
      <c r="KY24" s="201">
        <f t="shared" si="111"/>
        <v>0</v>
      </c>
      <c r="KZ24" s="201">
        <f t="shared" si="111"/>
        <v>178905655.91132504</v>
      </c>
      <c r="LA24" s="201">
        <f t="shared" si="111"/>
        <v>0</v>
      </c>
      <c r="LB24" s="201">
        <f t="shared" si="111"/>
        <v>178905655.91132504</v>
      </c>
      <c r="LC24" s="201">
        <f t="shared" si="111"/>
        <v>0</v>
      </c>
      <c r="LD24" s="201">
        <f t="shared" si="111"/>
        <v>178905655.91132504</v>
      </c>
      <c r="LE24" s="201">
        <f t="shared" si="111"/>
        <v>0</v>
      </c>
      <c r="LF24" s="201">
        <f t="shared" si="111"/>
        <v>178905655.91132504</v>
      </c>
      <c r="LG24" s="201"/>
      <c r="LH24" s="201"/>
      <c r="LI24" s="112"/>
      <c r="LY24" s="112">
        <f>ROW()</f>
        <v>24</v>
      </c>
      <c r="LZ24" s="371" t="s">
        <v>215</v>
      </c>
      <c r="MB24" s="172">
        <f>SUM(MB16:MB23)</f>
        <v>0</v>
      </c>
      <c r="MC24" s="172">
        <f t="shared" ref="MC24:MI24" si="112">SUM(MC16:MC23)</f>
        <v>0</v>
      </c>
      <c r="MD24" s="172">
        <f t="shared" si="112"/>
        <v>0</v>
      </c>
      <c r="ME24" s="172">
        <f t="shared" si="112"/>
        <v>0</v>
      </c>
      <c r="MF24" s="172">
        <f t="shared" si="112"/>
        <v>0</v>
      </c>
      <c r="MG24" s="172">
        <f t="shared" si="112"/>
        <v>0</v>
      </c>
      <c r="MH24" s="372">
        <f t="shared" si="112"/>
        <v>0</v>
      </c>
      <c r="MI24" s="372">
        <f t="shared" si="112"/>
        <v>25571302.235130612</v>
      </c>
      <c r="MJ24" s="372"/>
      <c r="MK24" s="372">
        <f t="shared" ref="MK24:MM24" si="113">SUM(MK16:MK23)</f>
        <v>6203449.1863022922</v>
      </c>
      <c r="ML24" s="372"/>
      <c r="MM24" s="372">
        <f t="shared" si="113"/>
        <v>0</v>
      </c>
      <c r="MN24" s="372"/>
      <c r="MO24" s="154">
        <f>ROW()</f>
        <v>24</v>
      </c>
      <c r="MP24" s="373" t="s">
        <v>216</v>
      </c>
      <c r="MQ24" s="201"/>
      <c r="MR24" s="318"/>
      <c r="MS24" s="318"/>
      <c r="MT24" s="318"/>
      <c r="MU24" s="343"/>
      <c r="MV24" s="343"/>
      <c r="MW24" s="198"/>
      <c r="MX24" s="343"/>
      <c r="MY24" s="198">
        <f>MZ24</f>
        <v>1548046.6349126305</v>
      </c>
      <c r="MZ24" s="343">
        <v>1548046.6349126305</v>
      </c>
      <c r="NA24" s="198">
        <f>NB24-MZ24</f>
        <v>35605072.602990493</v>
      </c>
      <c r="NB24" s="343">
        <v>37153119.237903126</v>
      </c>
      <c r="NC24" s="198"/>
      <c r="ND24" s="343"/>
      <c r="NE24" s="112">
        <f>ROW()</f>
        <v>24</v>
      </c>
      <c r="NF24" s="251" t="s">
        <v>127</v>
      </c>
      <c r="NG24" s="251"/>
      <c r="NH24" s="266">
        <f>-NI24</f>
        <v>-3680948.2</v>
      </c>
      <c r="NI24" s="266">
        <v>3680948.2</v>
      </c>
      <c r="NJ24" s="266">
        <f>SUM(NH24:NI24)</f>
        <v>0</v>
      </c>
      <c r="NK24" s="301">
        <v>0</v>
      </c>
      <c r="NL24" s="252">
        <f>SUM(NJ24:NK24)</f>
        <v>0</v>
      </c>
      <c r="NM24" s="301">
        <v>0</v>
      </c>
      <c r="NN24" s="252">
        <f>SUM(NL24:NM24)</f>
        <v>0</v>
      </c>
      <c r="NO24" s="254">
        <v>1252882.437158</v>
      </c>
      <c r="NP24" s="255">
        <f>SUM(NN24:NO24)</f>
        <v>1252882.437158</v>
      </c>
      <c r="NQ24" s="254">
        <v>2868247.4794159997</v>
      </c>
      <c r="NR24" s="255">
        <f>SUM(NP24:NQ24)</f>
        <v>4121129.9165739994</v>
      </c>
      <c r="NS24" s="266"/>
      <c r="NT24" s="266"/>
      <c r="NU24" s="112">
        <f>ROW()</f>
        <v>24</v>
      </c>
      <c r="NV24" s="251" t="s">
        <v>217</v>
      </c>
      <c r="NW24" s="251"/>
      <c r="NX24" s="266"/>
      <c r="NY24" s="266"/>
      <c r="NZ24" s="266"/>
      <c r="OA24" s="266"/>
      <c r="OB24" s="266"/>
      <c r="OK24" s="112"/>
      <c r="OL24" s="126"/>
      <c r="OM24" s="126"/>
      <c r="ON24" s="126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112">
        <f>ROW()</f>
        <v>24</v>
      </c>
      <c r="PB24" s="355"/>
      <c r="PC24"/>
      <c r="PD24" s="593"/>
      <c r="PE24" s="593"/>
      <c r="PF24" s="593"/>
      <c r="PG24" s="593"/>
      <c r="PH24" s="593"/>
      <c r="PI24" s="593"/>
      <c r="PJ24" s="593"/>
      <c r="PK24" s="593"/>
      <c r="PL24" s="593"/>
      <c r="PM24" s="593"/>
      <c r="PN24" s="593"/>
      <c r="PO24" s="583"/>
      <c r="PP24" s="583"/>
      <c r="PQ24" s="131"/>
      <c r="PR24" s="132"/>
      <c r="PS24" s="132"/>
      <c r="QG24" s="184">
        <f>ROW()</f>
        <v>24</v>
      </c>
      <c r="QH24" s="132" t="s">
        <v>208</v>
      </c>
      <c r="QI24" s="132"/>
      <c r="QJ24" s="303"/>
      <c r="QK24" s="303"/>
      <c r="QL24" s="285">
        <v>0</v>
      </c>
      <c r="QM24" s="285">
        <f>QN24-QL24</f>
        <v>0</v>
      </c>
      <c r="QN24" s="357">
        <v>0</v>
      </c>
      <c r="QO24" s="374">
        <f>QP24-QN24</f>
        <v>0</v>
      </c>
      <c r="QP24" s="357">
        <v>0</v>
      </c>
      <c r="QQ24" s="374">
        <f>QR24-QP24</f>
        <v>0</v>
      </c>
      <c r="QR24" s="357">
        <v>0</v>
      </c>
      <c r="QS24" s="374">
        <f>QT24-QR24</f>
        <v>0</v>
      </c>
      <c r="QT24" s="357">
        <v>0</v>
      </c>
      <c r="QU24" s="374"/>
      <c r="QV24" s="357"/>
      <c r="QW24" s="135">
        <f>ROW()</f>
        <v>24</v>
      </c>
      <c r="QX24" s="132" t="s">
        <v>214</v>
      </c>
      <c r="QY24" s="138"/>
      <c r="QZ24" s="225"/>
      <c r="RA24" s="225"/>
      <c r="RB24" s="225">
        <f>SUM(RB20:RB23)</f>
        <v>0</v>
      </c>
      <c r="RC24" s="225">
        <f t="shared" ref="RC24:RJ24" si="114">SUM(RC20:RC23)</f>
        <v>-201938.05620600007</v>
      </c>
      <c r="RD24" s="225">
        <f t="shared" si="114"/>
        <v>-201938.05620600007</v>
      </c>
      <c r="RE24" s="225">
        <f t="shared" si="114"/>
        <v>-1318502.2802459968</v>
      </c>
      <c r="RF24" s="225">
        <f t="shared" si="114"/>
        <v>-1520440.3364519968</v>
      </c>
      <c r="RG24" s="225">
        <f t="shared" si="114"/>
        <v>-1448122.8898740015</v>
      </c>
      <c r="RH24" s="225">
        <f t="shared" si="114"/>
        <v>-2968563.2263259985</v>
      </c>
      <c r="RI24" s="225">
        <f t="shared" si="114"/>
        <v>-595046.26626400184</v>
      </c>
      <c r="RJ24" s="225">
        <f t="shared" si="114"/>
        <v>-3563609.4925900004</v>
      </c>
      <c r="RK24" s="225"/>
      <c r="RL24" s="225"/>
      <c r="RM24" s="139">
        <f>ROW()</f>
        <v>24</v>
      </c>
      <c r="RN24" s="132" t="s">
        <v>136</v>
      </c>
      <c r="RO24" s="227">
        <v>0.21</v>
      </c>
      <c r="RP24" s="285"/>
      <c r="RQ24" s="285"/>
      <c r="RR24" s="285"/>
      <c r="RS24" s="285">
        <f>RS22*-$RO$24</f>
        <v>-78573.435613260022</v>
      </c>
      <c r="RT24" s="285">
        <f t="shared" ref="RT24:RZ24" si="115">RT22*-$RO$24</f>
        <v>-78573.435613260022</v>
      </c>
      <c r="RU24" s="285">
        <f t="shared" si="115"/>
        <v>-1071237.7292105998</v>
      </c>
      <c r="RV24" s="285">
        <f t="shared" si="115"/>
        <v>-1149811.1648238602</v>
      </c>
      <c r="RW24" s="285">
        <f t="shared" si="115"/>
        <v>-1342846.0871804997</v>
      </c>
      <c r="RX24" s="285">
        <f t="shared" si="115"/>
        <v>-2492657.2520043598</v>
      </c>
      <c r="RY24" s="285">
        <f t="shared" si="115"/>
        <v>-2429405.5372847388</v>
      </c>
      <c r="RZ24" s="285">
        <f t="shared" si="115"/>
        <v>-4922062.7892890992</v>
      </c>
      <c r="SA24" s="286"/>
      <c r="SB24" s="286"/>
      <c r="SC24" s="4"/>
      <c r="SJ24"/>
      <c r="SK24"/>
      <c r="SL24"/>
      <c r="SM24"/>
      <c r="SN24"/>
      <c r="SO24"/>
      <c r="SP24"/>
      <c r="SQ24"/>
      <c r="SR24"/>
      <c r="SS24"/>
      <c r="ST24" s="4"/>
    </row>
    <row r="25" spans="1:514" ht="15" thickTop="1" x14ac:dyDescent="0.35">
      <c r="A25" s="112">
        <f>ROW()</f>
        <v>25</v>
      </c>
      <c r="B25" s="375" t="s">
        <v>218</v>
      </c>
      <c r="F25" s="142"/>
      <c r="G25" s="172"/>
      <c r="H25" s="142"/>
      <c r="I25" s="172">
        <v>430556.07681</v>
      </c>
      <c r="J25" s="189"/>
      <c r="K25" s="172">
        <v>910344.87813000008</v>
      </c>
      <c r="L25" s="43"/>
      <c r="M25" s="172">
        <v>1223547.6185900001</v>
      </c>
      <c r="N25" s="172"/>
      <c r="O25" s="172">
        <v>0</v>
      </c>
      <c r="P25" s="172"/>
      <c r="Q25" s="112">
        <f>ROW()</f>
        <v>25</v>
      </c>
      <c r="R25" s="190" t="s">
        <v>219</v>
      </c>
      <c r="S25" s="230"/>
      <c r="T25" s="231">
        <v>-5587784.9000000004</v>
      </c>
      <c r="U25" s="232">
        <f t="shared" si="20"/>
        <v>5587784.9000000004</v>
      </c>
      <c r="V25" s="232">
        <f t="shared" si="21"/>
        <v>0</v>
      </c>
      <c r="W25" s="232"/>
      <c r="X25" s="232">
        <f t="shared" si="22"/>
        <v>0</v>
      </c>
      <c r="Y25" s="232"/>
      <c r="Z25" s="232">
        <f t="shared" si="23"/>
        <v>0</v>
      </c>
      <c r="AA25" s="232"/>
      <c r="AB25" s="232">
        <f t="shared" si="24"/>
        <v>0</v>
      </c>
      <c r="AC25" s="232"/>
      <c r="AD25" s="232">
        <f t="shared" si="25"/>
        <v>0</v>
      </c>
      <c r="AE25" s="232"/>
      <c r="AF25" s="232"/>
      <c r="AG25" s="112">
        <f>ROW()</f>
        <v>25</v>
      </c>
      <c r="AH25" s="171" t="s">
        <v>194</v>
      </c>
      <c r="AI25" s="326"/>
      <c r="AJ25" s="376">
        <f>SUM(AJ22:AJ24)</f>
        <v>269787.58480953379</v>
      </c>
      <c r="AK25" s="376">
        <f>SUM(AK22:AK24)</f>
        <v>2158.3863295583196</v>
      </c>
      <c r="AL25" s="376">
        <f>SUM(AL22:AL24)</f>
        <v>271945.97113909211</v>
      </c>
      <c r="AM25" s="376">
        <f>SUM(AM22:AM24)</f>
        <v>579294.05011375202</v>
      </c>
      <c r="AN25" s="376">
        <f>SUM(AN22:AN24)</f>
        <v>851240.02125284425</v>
      </c>
      <c r="AO25" s="376"/>
      <c r="AP25" s="376"/>
      <c r="AQ25" s="376"/>
      <c r="AR25" s="376"/>
      <c r="AS25" s="376"/>
      <c r="AT25" s="376"/>
      <c r="AU25" s="376"/>
      <c r="AV25" s="376"/>
      <c r="AW25" s="112">
        <f>ROW()</f>
        <v>25</v>
      </c>
      <c r="AX25" s="41"/>
      <c r="AY25" s="41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72"/>
      <c r="BN25" s="72"/>
      <c r="BT25" s="72"/>
      <c r="CS25" s="154"/>
      <c r="CT25" s="310"/>
      <c r="CU25" s="310"/>
      <c r="DY25" s="112">
        <f>ROW()</f>
        <v>25</v>
      </c>
      <c r="DZ25" s="267" t="s">
        <v>160</v>
      </c>
      <c r="EA25" s="277">
        <v>0.21</v>
      </c>
      <c r="EB25" s="377">
        <f t="shared" ref="EB25:EL25" si="116">-$EA$25*EB23</f>
        <v>4098.6151273117775</v>
      </c>
      <c r="EC25" s="377">
        <f t="shared" si="116"/>
        <v>3659.63811562825</v>
      </c>
      <c r="ED25" s="377">
        <f t="shared" si="116"/>
        <v>7758.2532429400271</v>
      </c>
      <c r="EE25" s="377">
        <f t="shared" si="116"/>
        <v>-9395.2670938594256</v>
      </c>
      <c r="EF25" s="377">
        <f t="shared" si="116"/>
        <v>-1637.0138509193994</v>
      </c>
      <c r="EG25" s="377">
        <f t="shared" si="116"/>
        <v>0</v>
      </c>
      <c r="EH25" s="377">
        <f t="shared" si="116"/>
        <v>-1637.0138509193994</v>
      </c>
      <c r="EI25" s="377">
        <f t="shared" si="116"/>
        <v>0</v>
      </c>
      <c r="EJ25" s="377">
        <f t="shared" si="116"/>
        <v>-1637.0138509193994</v>
      </c>
      <c r="EK25" s="377">
        <f t="shared" si="116"/>
        <v>0</v>
      </c>
      <c r="EL25" s="377">
        <f t="shared" si="116"/>
        <v>-1637.0138509193994</v>
      </c>
      <c r="EM25" s="377"/>
      <c r="EN25" s="377"/>
      <c r="FD25" s="272"/>
      <c r="FE25" s="112">
        <f>ROW()</f>
        <v>25</v>
      </c>
      <c r="FF25" s="378" t="s">
        <v>220</v>
      </c>
      <c r="FH25" s="198">
        <v>283382.75117763091</v>
      </c>
      <c r="FI25" s="198">
        <v>760046.82790958113</v>
      </c>
      <c r="FJ25" s="198">
        <f t="shared" si="69"/>
        <v>1043429.579087212</v>
      </c>
      <c r="FK25" s="198">
        <v>-313127.51802695869</v>
      </c>
      <c r="FL25" s="198">
        <f t="shared" si="70"/>
        <v>730302.0610602533</v>
      </c>
      <c r="FM25" s="198">
        <v>11578.06196718337</v>
      </c>
      <c r="FN25" s="198">
        <f t="shared" si="71"/>
        <v>741880.12302743667</v>
      </c>
      <c r="FO25" s="198">
        <v>58228.820043821936</v>
      </c>
      <c r="FP25" s="198">
        <f t="shared" si="72"/>
        <v>800108.9430712586</v>
      </c>
      <c r="FQ25" s="198">
        <v>178802.23975383467</v>
      </c>
      <c r="FR25" s="198">
        <f t="shared" si="73"/>
        <v>978911.18282509327</v>
      </c>
      <c r="FS25" s="198"/>
      <c r="FT25" s="198"/>
      <c r="FU25" s="112">
        <f>ROW()</f>
        <v>25</v>
      </c>
      <c r="FV25" s="379" t="s">
        <v>221</v>
      </c>
      <c r="FW25" s="380"/>
      <c r="FX25" s="244"/>
      <c r="FY25" s="244"/>
      <c r="FZ25" s="244"/>
      <c r="GA25" s="244"/>
      <c r="GB25" s="244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272"/>
      <c r="HI25" s="156"/>
      <c r="HJ25" s="156"/>
      <c r="HK25" s="156"/>
      <c r="HL25" s="156"/>
      <c r="HM25" s="156"/>
      <c r="HN25" s="156"/>
      <c r="HO25" s="156"/>
      <c r="HP25" s="156"/>
      <c r="HQ25" s="154"/>
      <c r="HY25" s="156"/>
      <c r="HZ25" s="156"/>
      <c r="IA25" s="156"/>
      <c r="IB25" s="156"/>
      <c r="IC25" s="156"/>
      <c r="ID25" s="156"/>
      <c r="IE25" s="156"/>
      <c r="IF25" s="156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JM25" s="112">
        <f>ROW()</f>
        <v>25</v>
      </c>
      <c r="JN25" s="141" t="s">
        <v>220</v>
      </c>
      <c r="JO25" s="381"/>
      <c r="JP25" s="382">
        <v>15093337.389738703</v>
      </c>
      <c r="JQ25" s="382">
        <v>538362.60718443245</v>
      </c>
      <c r="JR25" s="383">
        <f t="shared" si="36"/>
        <v>15631699.996923136</v>
      </c>
      <c r="JS25" s="382">
        <v>0</v>
      </c>
      <c r="JT25" s="383">
        <f t="shared" si="37"/>
        <v>15631699.996923136</v>
      </c>
      <c r="JU25" s="382">
        <v>0</v>
      </c>
      <c r="JV25" s="383">
        <f t="shared" si="38"/>
        <v>15631699.996923136</v>
      </c>
      <c r="JW25" s="382">
        <v>0</v>
      </c>
      <c r="JX25" s="383">
        <f t="shared" si="39"/>
        <v>15631699.996923136</v>
      </c>
      <c r="JY25" s="382">
        <v>0</v>
      </c>
      <c r="JZ25" s="383">
        <f t="shared" si="40"/>
        <v>15631699.996923136</v>
      </c>
      <c r="KA25" s="382"/>
      <c r="KB25" s="383"/>
      <c r="KC25" s="112"/>
      <c r="KF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112">
        <f>ROW()</f>
        <v>25</v>
      </c>
      <c r="KX25"/>
      <c r="KY25"/>
      <c r="KZ25"/>
      <c r="LA25"/>
      <c r="LB25"/>
      <c r="LC25"/>
      <c r="LD25"/>
      <c r="LE25"/>
      <c r="LF25"/>
      <c r="LG25"/>
      <c r="LH25"/>
      <c r="LI25" s="112"/>
      <c r="LY25" s="112">
        <f>ROW()</f>
        <v>25</v>
      </c>
      <c r="LZ25" s="384"/>
      <c r="MA25" s="267"/>
      <c r="MB25" s="385"/>
      <c r="MC25" s="385"/>
      <c r="MD25" s="385"/>
      <c r="ME25" s="385"/>
      <c r="MF25" s="385"/>
      <c r="MG25" s="385"/>
      <c r="MH25" s="385"/>
      <c r="MI25" s="385"/>
      <c r="MJ25" s="385"/>
      <c r="MK25" s="385"/>
      <c r="ML25" s="385"/>
      <c r="MM25" s="385"/>
      <c r="MN25" s="385"/>
      <c r="MO25" s="154">
        <f>ROW()</f>
        <v>25</v>
      </c>
      <c r="MP25" s="373" t="s">
        <v>222</v>
      </c>
      <c r="MR25" s="318"/>
      <c r="MS25" s="318"/>
      <c r="MT25" s="318"/>
      <c r="MU25" s="343"/>
      <c r="MV25" s="343"/>
      <c r="MW25" s="198"/>
      <c r="MX25" s="343"/>
      <c r="MY25" s="198">
        <f>MZ25</f>
        <v>-6450.1943121359609</v>
      </c>
      <c r="MZ25" s="343">
        <v>-6450.1943121359609</v>
      </c>
      <c r="NA25" s="198">
        <f>NB25-MZ25</f>
        <v>-1077182.4501267055</v>
      </c>
      <c r="NB25" s="343">
        <v>-1083632.6444388414</v>
      </c>
      <c r="NC25" s="198"/>
      <c r="ND25" s="343"/>
      <c r="NE25" s="112">
        <f>ROW()</f>
        <v>25</v>
      </c>
      <c r="NF25" s="251" t="s">
        <v>147</v>
      </c>
      <c r="NG25" s="251"/>
      <c r="NH25" s="266">
        <f>-NI25</f>
        <v>-11661179.352680001</v>
      </c>
      <c r="NI25" s="266">
        <v>11661179.352680001</v>
      </c>
      <c r="NJ25" s="266">
        <f t="shared" ref="NJ25:NJ26" si="117">SUM(NH25:NI25)</f>
        <v>0</v>
      </c>
      <c r="NK25" s="301">
        <v>0</v>
      </c>
      <c r="NL25" s="252">
        <f t="shared" ref="NL25:NL26" si="118">SUM(NJ25:NK25)</f>
        <v>0</v>
      </c>
      <c r="NM25" s="301">
        <v>0</v>
      </c>
      <c r="NN25" s="252">
        <f t="shared" ref="NN25:NN26" si="119">SUM(NL25:NM25)</f>
        <v>0</v>
      </c>
      <c r="NO25" s="255">
        <v>0</v>
      </c>
      <c r="NP25" s="255">
        <f t="shared" ref="NP25:NP26" si="120">SUM(NN25:NO25)</f>
        <v>0</v>
      </c>
      <c r="NQ25" s="255">
        <v>0</v>
      </c>
      <c r="NR25" s="255">
        <f t="shared" ref="NR25:NR26" si="121">SUM(NP25:NQ25)</f>
        <v>0</v>
      </c>
      <c r="NS25" s="266"/>
      <c r="NT25" s="266"/>
      <c r="NU25" s="112">
        <f>ROW()</f>
        <v>25</v>
      </c>
      <c r="NV25" s="386" t="s">
        <v>223</v>
      </c>
      <c r="NW25" s="386"/>
      <c r="NX25" s="387">
        <v>5507073.8646076284</v>
      </c>
      <c r="NY25" s="387">
        <v>0</v>
      </c>
      <c r="NZ25" s="387">
        <f>SUM(NX25:NY25)</f>
        <v>5507073.8646076284</v>
      </c>
      <c r="OA25" s="387">
        <v>0</v>
      </c>
      <c r="OB25" s="387">
        <f>SUM(NZ25:OA25)</f>
        <v>5507073.8646076284</v>
      </c>
      <c r="OC25" s="387">
        <v>0</v>
      </c>
      <c r="OD25" s="387">
        <f>SUM(OB25:OC25)</f>
        <v>5507073.8646076284</v>
      </c>
      <c r="OE25" s="387">
        <v>0</v>
      </c>
      <c r="OF25" s="387">
        <f>SUM(OD25:OE25)</f>
        <v>5507073.8646076284</v>
      </c>
      <c r="OG25" s="387">
        <v>0</v>
      </c>
      <c r="OH25" s="387">
        <f>SUM(OF25:OG25)</f>
        <v>5507073.8646076284</v>
      </c>
      <c r="OI25" s="387"/>
      <c r="OJ25" s="387"/>
      <c r="PA25" s="112">
        <f>ROW()</f>
        <v>25</v>
      </c>
      <c r="PB25" s="181" t="s">
        <v>224</v>
      </c>
      <c r="PC25"/>
      <c r="PD25" s="593"/>
      <c r="PE25" s="593"/>
      <c r="PF25" s="593"/>
      <c r="PG25" s="593"/>
      <c r="PH25" s="593"/>
      <c r="PI25" s="593"/>
      <c r="PJ25" s="593"/>
      <c r="PK25" s="593"/>
      <c r="PL25" s="593"/>
      <c r="PM25" s="593"/>
      <c r="PN25" s="593"/>
      <c r="PO25" s="583"/>
      <c r="PP25" s="583"/>
      <c r="PQ25" s="132"/>
      <c r="PR25" s="132"/>
      <c r="PS25" s="132"/>
      <c r="QG25" s="184">
        <f>ROW()</f>
        <v>25</v>
      </c>
      <c r="QH25" s="132" t="s">
        <v>214</v>
      </c>
      <c r="QI25" s="132"/>
      <c r="QJ25" s="182"/>
      <c r="QK25" s="182"/>
      <c r="QL25" s="228">
        <f t="shared" ref="QL25:QT25" si="122">SUM(QL21:QL24)</f>
        <v>178905655.91132504</v>
      </c>
      <c r="QM25" s="228">
        <f t="shared" si="122"/>
        <v>-2093871.8828028617</v>
      </c>
      <c r="QN25" s="228">
        <f t="shared" si="122"/>
        <v>176811784.02852216</v>
      </c>
      <c r="QO25" s="228">
        <f t="shared" si="122"/>
        <v>-9859063.3083521537</v>
      </c>
      <c r="QP25" s="228">
        <f t="shared" si="122"/>
        <v>166952720.72017002</v>
      </c>
      <c r="QQ25" s="228">
        <f t="shared" si="122"/>
        <v>8163468.5885479916</v>
      </c>
      <c r="QR25" s="228">
        <f t="shared" si="122"/>
        <v>175116189.30871803</v>
      </c>
      <c r="QS25" s="228">
        <f t="shared" si="122"/>
        <v>-8125824.5251860153</v>
      </c>
      <c r="QT25" s="228">
        <f t="shared" si="122"/>
        <v>166990364.78353199</v>
      </c>
      <c r="QU25" s="228"/>
      <c r="QV25" s="228"/>
      <c r="QW25" s="135">
        <f>ROW()</f>
        <v>25</v>
      </c>
      <c r="QX25" s="134"/>
      <c r="QY25" s="138"/>
      <c r="QZ25" s="225"/>
      <c r="RA25" s="225"/>
      <c r="RB25" s="225"/>
      <c r="RC25" s="225"/>
      <c r="RD25" s="225"/>
      <c r="RE25" s="225"/>
      <c r="RF25" s="225"/>
      <c r="RG25" s="225"/>
      <c r="RH25" s="225"/>
      <c r="RI25" s="225"/>
      <c r="RJ25" s="225"/>
      <c r="RK25" s="225"/>
      <c r="RL25" s="225"/>
      <c r="RM25" s="139">
        <f>ROW()</f>
        <v>25</v>
      </c>
      <c r="RN25" s="132"/>
      <c r="RO25" s="227"/>
      <c r="RP25" s="388"/>
      <c r="RQ25" s="388"/>
      <c r="RR25" s="388"/>
      <c r="RS25" s="388"/>
      <c r="RT25" s="388"/>
      <c r="RU25" s="388"/>
      <c r="RV25" s="388"/>
      <c r="RW25" s="388"/>
      <c r="RX25" s="388"/>
      <c r="RY25" s="388"/>
      <c r="RZ25" s="388"/>
      <c r="SA25" s="389"/>
      <c r="SB25" s="389"/>
      <c r="SC25" s="4"/>
      <c r="SJ25"/>
      <c r="SK25"/>
      <c r="SL25"/>
      <c r="SM25"/>
      <c r="SN25"/>
      <c r="SO25"/>
      <c r="SP25"/>
      <c r="SQ25"/>
      <c r="SR25"/>
      <c r="SS25"/>
      <c r="ST25" s="4"/>
    </row>
    <row r="26" spans="1:514" ht="15" thickBot="1" x14ac:dyDescent="0.4">
      <c r="A26" s="112">
        <f>ROW()</f>
        <v>26</v>
      </c>
      <c r="B26" s="359" t="s">
        <v>225</v>
      </c>
      <c r="C26" s="341"/>
      <c r="D26" s="341"/>
      <c r="E26" s="341"/>
      <c r="F26" s="361"/>
      <c r="G26" s="342"/>
      <c r="H26" s="361"/>
      <c r="I26" s="342">
        <v>15307420.902178779</v>
      </c>
      <c r="J26" s="362"/>
      <c r="K26" s="342">
        <v>2364620.0450117965</v>
      </c>
      <c r="L26" s="390"/>
      <c r="M26" s="342">
        <v>2921625.3743564715</v>
      </c>
      <c r="N26" s="342"/>
      <c r="O26" s="342">
        <v>0</v>
      </c>
      <c r="P26" s="342"/>
      <c r="Q26" s="112">
        <f>ROW()</f>
        <v>26</v>
      </c>
      <c r="R26" s="190" t="s">
        <v>226</v>
      </c>
      <c r="T26" s="231">
        <v>46058561.040000014</v>
      </c>
      <c r="U26" s="232">
        <f t="shared" si="20"/>
        <v>-46058561.040000014</v>
      </c>
      <c r="V26" s="232">
        <f t="shared" si="21"/>
        <v>0</v>
      </c>
      <c r="W26" s="232"/>
      <c r="X26" s="232">
        <f t="shared" si="22"/>
        <v>0</v>
      </c>
      <c r="Y26" s="232"/>
      <c r="Z26" s="232">
        <f t="shared" si="23"/>
        <v>0</v>
      </c>
      <c r="AA26" s="232"/>
      <c r="AB26" s="232">
        <f t="shared" si="24"/>
        <v>0</v>
      </c>
      <c r="AC26" s="232"/>
      <c r="AD26" s="232">
        <f t="shared" si="25"/>
        <v>0</v>
      </c>
      <c r="AE26" s="232"/>
      <c r="AF26" s="232"/>
      <c r="AG26" s="112">
        <f>ROW()</f>
        <v>26</v>
      </c>
      <c r="AH26" s="171"/>
      <c r="AI26" s="32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112">
        <f>ROW()</f>
        <v>26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72"/>
      <c r="BN26" s="72"/>
      <c r="BT26" s="72"/>
      <c r="CS26" s="5"/>
      <c r="CT26" s="5"/>
      <c r="CU26" s="5"/>
      <c r="DY26" s="112">
        <f>ROW()</f>
        <v>26</v>
      </c>
      <c r="DZ26" s="267"/>
      <c r="EA26" s="121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FD26" s="272"/>
      <c r="FE26" s="112">
        <f>ROW()</f>
        <v>26</v>
      </c>
      <c r="FF26" s="204" t="s">
        <v>227</v>
      </c>
      <c r="FG26" s="204"/>
      <c r="FH26" s="237">
        <f t="shared" ref="FH26:FR26" si="123">SUM(FH17:FH25)</f>
        <v>978781.70242959494</v>
      </c>
      <c r="FI26" s="237">
        <f t="shared" si="123"/>
        <v>2573131.3493271833</v>
      </c>
      <c r="FJ26" s="237">
        <f t="shared" si="123"/>
        <v>3551913.0517567787</v>
      </c>
      <c r="FK26" s="237">
        <f t="shared" si="123"/>
        <v>-1065990.4704849885</v>
      </c>
      <c r="FL26" s="237">
        <f t="shared" si="123"/>
        <v>2485922.58127179</v>
      </c>
      <c r="FM26" s="237">
        <f t="shared" si="123"/>
        <v>39411.316530860269</v>
      </c>
      <c r="FN26" s="237">
        <f t="shared" si="123"/>
        <v>2525333.89780265</v>
      </c>
      <c r="FO26" s="237">
        <f t="shared" si="123"/>
        <v>198208.85951984944</v>
      </c>
      <c r="FP26" s="237">
        <f t="shared" si="123"/>
        <v>2723542.7573225</v>
      </c>
      <c r="FQ26" s="237">
        <f t="shared" si="123"/>
        <v>608636.54792473314</v>
      </c>
      <c r="FR26" s="237">
        <f t="shared" si="123"/>
        <v>3332179.3052472328</v>
      </c>
      <c r="FS26" s="237"/>
      <c r="FT26" s="237"/>
      <c r="FU26" s="112">
        <f>ROW()</f>
        <v>26</v>
      </c>
      <c r="FV26" s="391" t="s">
        <v>228</v>
      </c>
      <c r="FW26" s="154"/>
      <c r="FX26" s="164">
        <f>+FX23+FX20+FX17</f>
        <v>6632045.9464999996</v>
      </c>
      <c r="FY26" s="164">
        <f>+FY23+FY20+FY17</f>
        <v>128862.30151298741</v>
      </c>
      <c r="FZ26" s="164">
        <f>+FZ23+FZ20+FZ17</f>
        <v>6760908.248012986</v>
      </c>
      <c r="GA26" s="164">
        <f>+GA23+GA20+GA17</f>
        <v>0</v>
      </c>
      <c r="GB26" s="244">
        <f>+FZ26</f>
        <v>6760908.248012986</v>
      </c>
      <c r="GC26" s="244">
        <f t="shared" ref="GC26:GH26" si="124">+GA26</f>
        <v>0</v>
      </c>
      <c r="GD26" s="244">
        <f t="shared" si="124"/>
        <v>6760908.248012986</v>
      </c>
      <c r="GE26" s="244">
        <f t="shared" si="124"/>
        <v>0</v>
      </c>
      <c r="GF26" s="244">
        <f t="shared" si="124"/>
        <v>6760908.248012986</v>
      </c>
      <c r="GG26" s="244">
        <f t="shared" si="124"/>
        <v>0</v>
      </c>
      <c r="GH26" s="244">
        <f t="shared" si="124"/>
        <v>6760908.248012986</v>
      </c>
      <c r="GI26" s="244"/>
      <c r="GJ26" s="244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272"/>
      <c r="HI26" s="156"/>
      <c r="HJ26" s="156"/>
      <c r="HK26" s="156"/>
      <c r="HL26" s="156"/>
      <c r="HM26" s="156"/>
      <c r="HN26" s="156"/>
      <c r="HO26" s="156"/>
      <c r="HP26" s="156"/>
      <c r="HY26" s="156"/>
      <c r="HZ26" s="156"/>
      <c r="IA26" s="156"/>
      <c r="IB26" s="156"/>
      <c r="IC26" s="156"/>
      <c r="ID26" s="156"/>
      <c r="IE26" s="156"/>
      <c r="IF26" s="15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JM26" s="112">
        <f>ROW()</f>
        <v>26</v>
      </c>
      <c r="JN26" s="392" t="s">
        <v>229</v>
      </c>
      <c r="JO26" s="169"/>
      <c r="JP26" s="393">
        <f t="shared" ref="JP26:JZ26" si="125">SUM(JP17:JP25)</f>
        <v>52131170.804993346</v>
      </c>
      <c r="JQ26" s="393">
        <f t="shared" si="125"/>
        <v>1077992.6204669718</v>
      </c>
      <c r="JR26" s="393">
        <f t="shared" si="125"/>
        <v>53209163.425460316</v>
      </c>
      <c r="JS26" s="393">
        <f t="shared" si="125"/>
        <v>0</v>
      </c>
      <c r="JT26" s="393">
        <f t="shared" si="125"/>
        <v>53209163.425460316</v>
      </c>
      <c r="JU26" s="393">
        <f t="shared" si="125"/>
        <v>0</v>
      </c>
      <c r="JV26" s="393">
        <f t="shared" si="125"/>
        <v>53209163.425460316</v>
      </c>
      <c r="JW26" s="393">
        <f t="shared" si="125"/>
        <v>0</v>
      </c>
      <c r="JX26" s="393">
        <f t="shared" si="125"/>
        <v>53209163.425460316</v>
      </c>
      <c r="JY26" s="393">
        <f t="shared" si="125"/>
        <v>0</v>
      </c>
      <c r="JZ26" s="393">
        <f t="shared" si="125"/>
        <v>53209163.425460316</v>
      </c>
      <c r="KA26" s="393"/>
      <c r="KB26" s="393"/>
      <c r="KC26" s="112"/>
      <c r="KF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112">
        <f>ROW()</f>
        <v>26</v>
      </c>
      <c r="KT26" s="170" t="s">
        <v>194</v>
      </c>
      <c r="KV26" s="201">
        <f>KV24</f>
        <v>179171605.89650002</v>
      </c>
      <c r="KW26" s="201">
        <f>KW24</f>
        <v>-265949.98517497181</v>
      </c>
      <c r="KX26" s="201">
        <f t="shared" ref="KX26:LF26" si="126">KX24</f>
        <v>178905655.91132504</v>
      </c>
      <c r="KY26" s="201">
        <f t="shared" si="126"/>
        <v>0</v>
      </c>
      <c r="KZ26" s="201">
        <f t="shared" si="126"/>
        <v>178905655.91132504</v>
      </c>
      <c r="LA26" s="201">
        <f t="shared" si="126"/>
        <v>0</v>
      </c>
      <c r="LB26" s="201">
        <f t="shared" si="126"/>
        <v>178905655.91132504</v>
      </c>
      <c r="LC26" s="201">
        <f t="shared" si="126"/>
        <v>0</v>
      </c>
      <c r="LD26" s="201">
        <f t="shared" si="126"/>
        <v>178905655.91132504</v>
      </c>
      <c r="LE26" s="201">
        <f t="shared" si="126"/>
        <v>0</v>
      </c>
      <c r="LF26" s="201">
        <f t="shared" si="126"/>
        <v>178905655.91132504</v>
      </c>
      <c r="LG26" s="201"/>
      <c r="LH26" s="201"/>
      <c r="LI26" s="112"/>
      <c r="LY26" s="112">
        <f>ROW()</f>
        <v>26</v>
      </c>
      <c r="LZ26" s="394" t="s">
        <v>230</v>
      </c>
      <c r="MA26" s="395"/>
      <c r="MB26" s="266">
        <f>SUM(MB24)</f>
        <v>0</v>
      </c>
      <c r="MC26" s="266">
        <f t="shared" ref="MC26:MN26" si="127">SUM(MC24)</f>
        <v>0</v>
      </c>
      <c r="MD26" s="266">
        <f t="shared" si="127"/>
        <v>0</v>
      </c>
      <c r="ME26" s="266">
        <f t="shared" si="127"/>
        <v>0</v>
      </c>
      <c r="MF26" s="266">
        <f t="shared" si="127"/>
        <v>0</v>
      </c>
      <c r="MG26" s="266">
        <f t="shared" si="127"/>
        <v>0</v>
      </c>
      <c r="MH26" s="266">
        <f t="shared" si="127"/>
        <v>0</v>
      </c>
      <c r="MI26" s="266">
        <f t="shared" si="127"/>
        <v>25571302.235130612</v>
      </c>
      <c r="MJ26" s="266">
        <f t="shared" si="127"/>
        <v>0</v>
      </c>
      <c r="MK26" s="266">
        <f t="shared" si="127"/>
        <v>6203449.1863022922</v>
      </c>
      <c r="ML26" s="266">
        <f t="shared" si="127"/>
        <v>0</v>
      </c>
      <c r="MM26" s="266">
        <f t="shared" si="127"/>
        <v>0</v>
      </c>
      <c r="MN26" s="266">
        <f t="shared" si="127"/>
        <v>0</v>
      </c>
      <c r="MO26" s="154">
        <f>ROW()</f>
        <v>26</v>
      </c>
      <c r="MP26" s="5" t="s">
        <v>231</v>
      </c>
      <c r="MQ26" s="201"/>
      <c r="MR26" s="318"/>
      <c r="MS26" s="318"/>
      <c r="MT26" s="318"/>
      <c r="MU26" s="343"/>
      <c r="MV26" s="343"/>
      <c r="MW26" s="198"/>
      <c r="MX26" s="198"/>
      <c r="MY26" s="198">
        <f>MZ26</f>
        <v>-323735.25252610387</v>
      </c>
      <c r="MZ26" s="198">
        <v>-323735.25252610387</v>
      </c>
      <c r="NA26" s="198">
        <f>NB26-MZ26</f>
        <v>-7250856.9321013987</v>
      </c>
      <c r="NB26" s="198">
        <v>-7574592.1846275022</v>
      </c>
      <c r="NC26" s="198"/>
      <c r="ND26" s="198"/>
      <c r="NE26" s="112">
        <f>ROW()</f>
        <v>26</v>
      </c>
      <c r="NF26" s="251"/>
      <c r="NG26" s="251"/>
      <c r="NH26" s="266">
        <f>-NI26</f>
        <v>0</v>
      </c>
      <c r="NI26" s="266"/>
      <c r="NJ26" s="266">
        <f t="shared" si="117"/>
        <v>0</v>
      </c>
      <c r="NK26" s="301"/>
      <c r="NL26" s="301">
        <f t="shared" si="118"/>
        <v>0</v>
      </c>
      <c r="NM26" s="301"/>
      <c r="NN26" s="301">
        <f t="shared" si="119"/>
        <v>0</v>
      </c>
      <c r="NO26" s="255"/>
      <c r="NP26" s="255">
        <f t="shared" si="120"/>
        <v>0</v>
      </c>
      <c r="NQ26" s="255"/>
      <c r="NR26" s="255">
        <f t="shared" si="121"/>
        <v>0</v>
      </c>
      <c r="NS26" s="266"/>
      <c r="NT26" s="266"/>
      <c r="NU26" s="112">
        <f>ROW()</f>
        <v>26</v>
      </c>
      <c r="NV26" s="386" t="s">
        <v>232</v>
      </c>
      <c r="NW26" s="396"/>
      <c r="NX26" s="387">
        <v>0</v>
      </c>
      <c r="NY26" s="387">
        <v>0</v>
      </c>
      <c r="NZ26" s="387">
        <f t="shared" ref="NZ26:NZ33" si="128">SUM(NX26:NY26)</f>
        <v>0</v>
      </c>
      <c r="OA26" s="387">
        <v>0</v>
      </c>
      <c r="OB26" s="387">
        <f t="shared" ref="OB26:OB33" si="129">SUM(NZ26:OA26)</f>
        <v>0</v>
      </c>
      <c r="OC26" s="387">
        <v>0</v>
      </c>
      <c r="OD26" s="387">
        <f t="shared" ref="OD26:OD33" si="130">SUM(OB26:OC26)</f>
        <v>0</v>
      </c>
      <c r="OE26" s="387">
        <v>-917845.64410127129</v>
      </c>
      <c r="OF26" s="387">
        <f t="shared" ref="OF26:OF33" si="131">SUM(OD26:OE26)</f>
        <v>-917845.64410127129</v>
      </c>
      <c r="OG26" s="387">
        <v>-1835691.2882025428</v>
      </c>
      <c r="OH26" s="387">
        <f t="shared" ref="OH26:OH33" si="132">SUM(OF26:OG26)</f>
        <v>-2753536.9323038142</v>
      </c>
      <c r="OI26" s="387"/>
      <c r="OJ26" s="387"/>
      <c r="PA26" s="112">
        <f>ROW()</f>
        <v>26</v>
      </c>
      <c r="PB26" s="222" t="s">
        <v>233</v>
      </c>
      <c r="PC26"/>
      <c r="PD26" s="592">
        <v>0</v>
      </c>
      <c r="PE26" s="592">
        <v>0</v>
      </c>
      <c r="PF26" s="592">
        <v>0</v>
      </c>
      <c r="PG26" s="592">
        <v>0</v>
      </c>
      <c r="PH26" s="592">
        <f>PF26+PG26</f>
        <v>0</v>
      </c>
      <c r="PI26" s="592">
        <v>0</v>
      </c>
      <c r="PJ26" s="592">
        <f>PH26+PI26</f>
        <v>0</v>
      </c>
      <c r="PK26" s="592">
        <v>0</v>
      </c>
      <c r="PL26" s="592">
        <f>PJ26+PK26</f>
        <v>0</v>
      </c>
      <c r="PM26" s="592">
        <v>0</v>
      </c>
      <c r="PN26" s="592">
        <f>PL26+PM26</f>
        <v>0</v>
      </c>
      <c r="PO26" s="266"/>
      <c r="PP26" s="266"/>
      <c r="PQ26" s="4"/>
      <c r="PR26" s="4"/>
      <c r="PS26" s="4"/>
      <c r="QG26" s="184">
        <f>ROW()</f>
        <v>26</v>
      </c>
      <c r="QH26" s="132"/>
      <c r="QI26" s="132"/>
      <c r="QJ26" s="134"/>
      <c r="QK26" s="134"/>
      <c r="QL26" s="228"/>
      <c r="QM26" s="228"/>
      <c r="QN26" s="228"/>
      <c r="QO26" s="228"/>
      <c r="QP26" s="228"/>
      <c r="QQ26" s="228"/>
      <c r="QR26" s="228"/>
      <c r="QS26" s="228"/>
      <c r="QT26" s="228"/>
      <c r="QU26" s="228"/>
      <c r="QV26" s="228"/>
      <c r="QW26" s="135">
        <f>ROW()</f>
        <v>26</v>
      </c>
      <c r="QX26" s="134" t="s">
        <v>194</v>
      </c>
      <c r="QY26" s="138"/>
      <c r="QZ26" s="225"/>
      <c r="RA26" s="225"/>
      <c r="RB26" s="225">
        <f t="shared" ref="RB26:RJ26" si="133">RB24</f>
        <v>0</v>
      </c>
      <c r="RC26" s="225">
        <f t="shared" si="133"/>
        <v>-201938.05620600007</v>
      </c>
      <c r="RD26" s="225">
        <f t="shared" si="133"/>
        <v>-201938.05620600007</v>
      </c>
      <c r="RE26" s="225">
        <f t="shared" si="133"/>
        <v>-1318502.2802459968</v>
      </c>
      <c r="RF26" s="225">
        <f t="shared" si="133"/>
        <v>-1520440.3364519968</v>
      </c>
      <c r="RG26" s="225">
        <f t="shared" si="133"/>
        <v>-1448122.8898740015</v>
      </c>
      <c r="RH26" s="225">
        <f t="shared" si="133"/>
        <v>-2968563.2263259985</v>
      </c>
      <c r="RI26" s="225">
        <f t="shared" si="133"/>
        <v>-595046.26626400184</v>
      </c>
      <c r="RJ26" s="225">
        <f t="shared" si="133"/>
        <v>-3563609.4925900004</v>
      </c>
      <c r="RK26" s="225"/>
      <c r="RL26" s="225"/>
      <c r="RM26" s="139">
        <f>ROW()</f>
        <v>26</v>
      </c>
      <c r="RN26" s="132" t="s">
        <v>119</v>
      </c>
      <c r="RO26" s="227"/>
      <c r="RP26" s="397"/>
      <c r="RQ26" s="397"/>
      <c r="RR26" s="397"/>
      <c r="RS26" s="397">
        <f>-RS22-RS24</f>
        <v>-295585.7815927401</v>
      </c>
      <c r="RT26" s="397">
        <f t="shared" ref="RT26:RZ26" si="134">-RT22-RT24</f>
        <v>-295585.7815927401</v>
      </c>
      <c r="RU26" s="397">
        <f t="shared" si="134"/>
        <v>-4029894.3146493998</v>
      </c>
      <c r="RV26" s="397">
        <f t="shared" si="134"/>
        <v>-4325480.096242141</v>
      </c>
      <c r="RW26" s="397">
        <f t="shared" si="134"/>
        <v>-5051659.0898694983</v>
      </c>
      <c r="RX26" s="397">
        <f t="shared" si="134"/>
        <v>-9377139.1861116402</v>
      </c>
      <c r="RY26" s="397">
        <f t="shared" si="134"/>
        <v>-9139192.2593092564</v>
      </c>
      <c r="RZ26" s="397">
        <f t="shared" si="134"/>
        <v>-18516331.445420898</v>
      </c>
      <c r="SA26" s="398"/>
      <c r="SB26" s="398"/>
      <c r="SC26" s="4"/>
      <c r="SJ26"/>
      <c r="SK26"/>
      <c r="SL26"/>
      <c r="SM26"/>
      <c r="SN26"/>
      <c r="SO26"/>
      <c r="SP26"/>
      <c r="SQ26"/>
      <c r="SR26"/>
      <c r="SS26"/>
      <c r="ST26" s="4"/>
    </row>
    <row r="27" spans="1:514" ht="16.5" customHeight="1" thickTop="1" thickBot="1" x14ac:dyDescent="0.4">
      <c r="A27" s="112">
        <f>ROW()</f>
        <v>27</v>
      </c>
      <c r="H27" s="142"/>
      <c r="I27" s="121"/>
      <c r="J27" s="189"/>
      <c r="K27" s="121"/>
      <c r="L27" s="43"/>
      <c r="M27" s="121"/>
      <c r="N27" s="121"/>
      <c r="O27" s="121"/>
      <c r="P27" s="121"/>
      <c r="Q27" s="112">
        <f>ROW()</f>
        <v>27</v>
      </c>
      <c r="R27" s="190" t="s">
        <v>234</v>
      </c>
      <c r="S27" s="230"/>
      <c r="T27" s="231">
        <v>68738.650000000009</v>
      </c>
      <c r="U27" s="232">
        <f t="shared" si="20"/>
        <v>-68738.650000000009</v>
      </c>
      <c r="V27" s="232">
        <f t="shared" si="21"/>
        <v>0</v>
      </c>
      <c r="W27" s="232"/>
      <c r="X27" s="232">
        <f t="shared" si="22"/>
        <v>0</v>
      </c>
      <c r="Y27" s="232"/>
      <c r="Z27" s="232">
        <f t="shared" si="23"/>
        <v>0</v>
      </c>
      <c r="AA27" s="232"/>
      <c r="AB27" s="232">
        <f t="shared" si="24"/>
        <v>0</v>
      </c>
      <c r="AC27" s="232"/>
      <c r="AD27" s="232">
        <f t="shared" si="25"/>
        <v>0</v>
      </c>
      <c r="AE27" s="232"/>
      <c r="AF27" s="232"/>
      <c r="AG27" s="112">
        <f>ROW()</f>
        <v>27</v>
      </c>
      <c r="AH27" s="149" t="s">
        <v>235</v>
      </c>
      <c r="AI27" s="399"/>
      <c r="AJ27" s="172">
        <f>AJ20-AJ25</f>
        <v>5785234.9668004345</v>
      </c>
      <c r="AK27" s="172">
        <f>AK20-AK25</f>
        <v>46283.71640763351</v>
      </c>
      <c r="AL27" s="172">
        <f>AL20-AL25</f>
        <v>5831518.6832080688</v>
      </c>
      <c r="AM27" s="172">
        <f>AM20-AM25</f>
        <v>12422188.356604803</v>
      </c>
      <c r="AN27" s="172">
        <f>AN20-AN25</f>
        <v>18253707.039812874</v>
      </c>
      <c r="AO27" s="172"/>
      <c r="AP27" s="172"/>
      <c r="AQ27" s="172"/>
      <c r="AR27" s="172"/>
      <c r="AS27" s="172"/>
      <c r="AT27" s="172"/>
      <c r="AU27" s="172"/>
      <c r="AV27" s="172"/>
      <c r="AW27" s="112">
        <f>ROW()</f>
        <v>27</v>
      </c>
      <c r="AX27" s="400" t="s">
        <v>236</v>
      </c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CS27" s="154"/>
      <c r="CT27" s="5"/>
      <c r="CU27" s="5"/>
      <c r="CV27" s="5"/>
      <c r="CW27" s="5"/>
      <c r="CX27" s="5"/>
      <c r="CY27" s="5"/>
      <c r="CZ27" s="5"/>
      <c r="DY27" s="112">
        <f>ROW()</f>
        <v>27</v>
      </c>
      <c r="DZ27" s="149" t="s">
        <v>174</v>
      </c>
      <c r="EA27" s="149"/>
      <c r="EB27" s="338">
        <f t="shared" ref="EB27:EL27" si="135">-EB23-EB25</f>
        <v>15418.599764649067</v>
      </c>
      <c r="EC27" s="338">
        <f t="shared" si="135"/>
        <v>13767.210054030083</v>
      </c>
      <c r="ED27" s="338">
        <f t="shared" si="135"/>
        <v>29185.80981867915</v>
      </c>
      <c r="EE27" s="338">
        <f t="shared" si="135"/>
        <v>-35344.100019756894</v>
      </c>
      <c r="EF27" s="338">
        <f t="shared" si="135"/>
        <v>-6158.2902010777407</v>
      </c>
      <c r="EG27" s="338">
        <f t="shared" si="135"/>
        <v>0</v>
      </c>
      <c r="EH27" s="338">
        <f t="shared" si="135"/>
        <v>-6158.2902010777407</v>
      </c>
      <c r="EI27" s="338">
        <f t="shared" si="135"/>
        <v>0</v>
      </c>
      <c r="EJ27" s="338">
        <f t="shared" si="135"/>
        <v>-6158.2902010777407</v>
      </c>
      <c r="EK27" s="338">
        <f t="shared" si="135"/>
        <v>0</v>
      </c>
      <c r="EL27" s="338">
        <f t="shared" si="135"/>
        <v>-6158.2902010777407</v>
      </c>
      <c r="EM27" s="338"/>
      <c r="EN27" s="338"/>
      <c r="FD27" s="272"/>
      <c r="FE27" s="112">
        <f>ROW()</f>
        <v>27</v>
      </c>
      <c r="FF27" s="71"/>
      <c r="FG27" s="71"/>
      <c r="FH27" s="156"/>
      <c r="FI27" s="156">
        <f>+FJ27-FH27</f>
        <v>0</v>
      </c>
      <c r="FJ27" s="156">
        <v>0</v>
      </c>
      <c r="FK27" s="156">
        <f t="shared" ref="FI27:FK30" si="136">+FL27-FJ27</f>
        <v>0</v>
      </c>
      <c r="FL27" s="156">
        <v>0</v>
      </c>
      <c r="FM27" s="156">
        <f t="shared" ref="FM27" si="137">+FN27-FL27</f>
        <v>0</v>
      </c>
      <c r="FN27" s="156">
        <v>0</v>
      </c>
      <c r="FO27" s="156">
        <f t="shared" ref="FO27" si="138">+FP27-FN27</f>
        <v>0</v>
      </c>
      <c r="FP27" s="156">
        <v>0</v>
      </c>
      <c r="FQ27" s="156">
        <f t="shared" ref="FQ27" si="139">+FR27-FP27</f>
        <v>0</v>
      </c>
      <c r="FR27" s="156">
        <v>0</v>
      </c>
      <c r="FS27" s="156"/>
      <c r="FT27" s="156"/>
      <c r="FU27" s="112">
        <f>ROW()</f>
        <v>27</v>
      </c>
      <c r="FV27" s="401"/>
      <c r="FW27" s="311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4"/>
      <c r="GL27" s="214"/>
      <c r="GM27" s="214"/>
      <c r="GN27" s="214"/>
      <c r="GO27" s="214"/>
      <c r="GP27" s="214"/>
      <c r="GQ27" s="214"/>
      <c r="GR27" s="214"/>
      <c r="GS27" s="214"/>
      <c r="GT27" s="214"/>
      <c r="GU27" s="214"/>
      <c r="GV27" s="214"/>
      <c r="GW27" s="214"/>
      <c r="GX27" s="214"/>
      <c r="GY27" s="214"/>
      <c r="GZ27" s="214"/>
      <c r="HA27" s="214"/>
      <c r="HB27" s="214"/>
      <c r="HC27" s="214"/>
      <c r="HD27" s="214"/>
      <c r="HE27" s="214"/>
      <c r="HF27" s="214"/>
      <c r="HG27" s="214"/>
      <c r="HH27" s="214"/>
      <c r="HI27" s="214"/>
      <c r="HJ27" s="214"/>
      <c r="HK27" s="214"/>
      <c r="HL27" s="214"/>
      <c r="HM27" s="214"/>
      <c r="HN27" s="214"/>
      <c r="HO27" s="214"/>
      <c r="HP27" s="214"/>
      <c r="HY27" s="214"/>
      <c r="HZ27" s="214"/>
      <c r="IA27" s="214"/>
      <c r="IB27" s="214"/>
      <c r="IC27" s="214"/>
      <c r="ID27" s="214"/>
      <c r="IE27" s="214"/>
      <c r="IF27" s="214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JM27" s="112">
        <f>ROW()</f>
        <v>27</v>
      </c>
      <c r="JN27" s="396"/>
      <c r="JO27" s="169"/>
      <c r="JP27" s="232"/>
      <c r="JQ27" s="232"/>
      <c r="JR27" s="246"/>
      <c r="JS27" s="232"/>
      <c r="JT27" s="246"/>
      <c r="JU27" s="232"/>
      <c r="JV27" s="246"/>
      <c r="JW27" s="232"/>
      <c r="JX27" s="246"/>
      <c r="JY27" s="232"/>
      <c r="JZ27" s="246"/>
      <c r="KA27" s="232"/>
      <c r="KB27" s="246"/>
      <c r="KC27" s="112"/>
      <c r="KF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112">
        <f>ROW()</f>
        <v>27</v>
      </c>
      <c r="KV27"/>
      <c r="KW27" s="201"/>
      <c r="KX27" s="201"/>
      <c r="KY27" s="201"/>
      <c r="KZ27" s="201"/>
      <c r="LA27" s="201"/>
      <c r="LB27" s="201"/>
      <c r="LC27" s="201"/>
      <c r="LD27" s="201"/>
      <c r="LE27" s="201"/>
      <c r="LF27" s="201"/>
      <c r="LG27" s="201"/>
      <c r="LH27" s="201"/>
      <c r="LI27" s="112"/>
      <c r="LY27" s="112">
        <f>ROW()</f>
        <v>27</v>
      </c>
      <c r="LZ27" s="402"/>
      <c r="MA27" s="121"/>
      <c r="MB27" s="266"/>
      <c r="MC27" s="266"/>
      <c r="MD27" s="266"/>
      <c r="ME27" s="266"/>
      <c r="MF27" s="403"/>
      <c r="MG27" s="266"/>
      <c r="MH27" s="403"/>
      <c r="MI27" s="266"/>
      <c r="MJ27" s="403"/>
      <c r="MK27" s="266"/>
      <c r="ML27" s="403"/>
      <c r="MM27" s="266"/>
      <c r="MN27" s="403"/>
      <c r="MO27" s="154">
        <f>ROW()</f>
        <v>27</v>
      </c>
      <c r="MP27" s="5" t="s">
        <v>237</v>
      </c>
      <c r="MQ27" s="201"/>
      <c r="MR27" s="404"/>
      <c r="MS27" s="404"/>
      <c r="MT27" s="404"/>
      <c r="MU27" s="404"/>
      <c r="MV27" s="404"/>
      <c r="MW27" s="404"/>
      <c r="MX27" s="404">
        <f t="shared" ref="MX27:NB27" si="140">SUM(MX24:MX26)</f>
        <v>0</v>
      </c>
      <c r="MY27" s="404">
        <f t="shared" si="140"/>
        <v>1217861.1880743909</v>
      </c>
      <c r="MZ27" s="404">
        <f t="shared" si="140"/>
        <v>1217861.1880743909</v>
      </c>
      <c r="NA27" s="404">
        <f t="shared" si="140"/>
        <v>27277033.220762387</v>
      </c>
      <c r="NB27" s="404">
        <f t="shared" si="140"/>
        <v>28494894.408836782</v>
      </c>
      <c r="NC27" s="404"/>
      <c r="ND27" s="404"/>
      <c r="NE27" s="112">
        <f>ROW()</f>
        <v>27</v>
      </c>
      <c r="NF27" s="124" t="s">
        <v>238</v>
      </c>
      <c r="NG27" s="251"/>
      <c r="NH27" s="319">
        <f>SUM(NH24:NH26)</f>
        <v>-15342127.552680001</v>
      </c>
      <c r="NI27" s="319">
        <f>SUM(NI24:NI26)</f>
        <v>15342127.552680001</v>
      </c>
      <c r="NJ27" s="319">
        <f>SUM(NJ24:NJ26)</f>
        <v>0</v>
      </c>
      <c r="NK27" s="405">
        <f t="shared" ref="NK27:NR27" si="141">SUM(NK24:NK26)</f>
        <v>0</v>
      </c>
      <c r="NL27" s="405">
        <f t="shared" si="141"/>
        <v>0</v>
      </c>
      <c r="NM27" s="405">
        <f t="shared" si="141"/>
        <v>0</v>
      </c>
      <c r="NN27" s="405">
        <f t="shared" si="141"/>
        <v>0</v>
      </c>
      <c r="NO27" s="406">
        <f t="shared" si="141"/>
        <v>1252882.437158</v>
      </c>
      <c r="NP27" s="406">
        <f t="shared" si="141"/>
        <v>1252882.437158</v>
      </c>
      <c r="NQ27" s="406">
        <f t="shared" si="141"/>
        <v>2868247.4794159997</v>
      </c>
      <c r="NR27" s="406">
        <f t="shared" si="141"/>
        <v>4121129.9165739994</v>
      </c>
      <c r="NS27" s="319"/>
      <c r="NT27" s="319"/>
      <c r="NU27" s="112">
        <f>ROW()</f>
        <v>27</v>
      </c>
      <c r="NV27" s="386" t="s">
        <v>239</v>
      </c>
      <c r="NW27" s="386"/>
      <c r="NX27" s="387">
        <v>-1156485.5115676019</v>
      </c>
      <c r="NY27" s="387">
        <v>0</v>
      </c>
      <c r="NZ27" s="387">
        <f t="shared" si="128"/>
        <v>-1156485.5115676019</v>
      </c>
      <c r="OA27" s="387">
        <v>0</v>
      </c>
      <c r="OB27" s="387">
        <f t="shared" si="129"/>
        <v>-1156485.5115676019</v>
      </c>
      <c r="OC27" s="387">
        <v>0</v>
      </c>
      <c r="OD27" s="387">
        <f t="shared" si="130"/>
        <v>-1156485.5115676019</v>
      </c>
      <c r="OE27" s="387">
        <v>192747.58526126714</v>
      </c>
      <c r="OF27" s="387">
        <f t="shared" si="131"/>
        <v>-963737.92630633479</v>
      </c>
      <c r="OG27" s="387">
        <v>385495.17052253394</v>
      </c>
      <c r="OH27" s="387">
        <f t="shared" si="132"/>
        <v>-578242.75578380085</v>
      </c>
      <c r="OI27" s="387"/>
      <c r="OJ27" s="387"/>
      <c r="PA27" s="112">
        <f>ROW()</f>
        <v>27</v>
      </c>
      <c r="PB27" s="222" t="s">
        <v>240</v>
      </c>
      <c r="PC27"/>
      <c r="PD27" s="592">
        <v>0</v>
      </c>
      <c r="PE27" s="592">
        <v>0</v>
      </c>
      <c r="PF27" s="592">
        <v>0</v>
      </c>
      <c r="PG27" s="592">
        <v>0</v>
      </c>
      <c r="PH27" s="592">
        <f>PF27+PG27</f>
        <v>0</v>
      </c>
      <c r="PI27" s="592">
        <v>0</v>
      </c>
      <c r="PJ27" s="592">
        <f>PH27+PI27</f>
        <v>0</v>
      </c>
      <c r="PK27" s="592">
        <v>0</v>
      </c>
      <c r="PL27" s="592">
        <f>PJ27+PK27</f>
        <v>0</v>
      </c>
      <c r="PM27" s="592">
        <v>0</v>
      </c>
      <c r="PN27" s="592">
        <f>PL27+PM27</f>
        <v>0</v>
      </c>
      <c r="PO27" s="266"/>
      <c r="PP27" s="266"/>
      <c r="PQ27" s="4"/>
      <c r="PR27" s="4"/>
      <c r="PS27" s="4"/>
      <c r="QG27" s="184">
        <f>ROW()</f>
        <v>27</v>
      </c>
      <c r="QH27" s="132" t="s">
        <v>194</v>
      </c>
      <c r="QI27" s="132"/>
      <c r="QJ27" s="182"/>
      <c r="QK27" s="182"/>
      <c r="QL27" s="228">
        <f t="shared" ref="QL27:QT27" si="142">QL25</f>
        <v>178905655.91132504</v>
      </c>
      <c r="QM27" s="228">
        <f t="shared" si="142"/>
        <v>-2093871.8828028617</v>
      </c>
      <c r="QN27" s="228">
        <f t="shared" si="142"/>
        <v>176811784.02852216</v>
      </c>
      <c r="QO27" s="228">
        <f t="shared" si="142"/>
        <v>-9859063.3083521537</v>
      </c>
      <c r="QP27" s="228">
        <f t="shared" si="142"/>
        <v>166952720.72017002</v>
      </c>
      <c r="QQ27" s="228">
        <f t="shared" si="142"/>
        <v>8163468.5885479916</v>
      </c>
      <c r="QR27" s="228">
        <f t="shared" si="142"/>
        <v>175116189.30871803</v>
      </c>
      <c r="QS27" s="228">
        <f t="shared" si="142"/>
        <v>-8125824.5251860153</v>
      </c>
      <c r="QT27" s="228">
        <f t="shared" si="142"/>
        <v>166990364.78353199</v>
      </c>
      <c r="QU27" s="228"/>
      <c r="QV27" s="228"/>
      <c r="QW27" s="135">
        <f>ROW()</f>
        <v>27</v>
      </c>
      <c r="QX27" s="134"/>
      <c r="QY27" s="138"/>
      <c r="QZ27" s="225"/>
      <c r="RA27" s="225"/>
      <c r="RB27" s="225"/>
      <c r="RC27" s="225"/>
      <c r="RD27" s="225"/>
      <c r="RE27" s="225"/>
      <c r="RF27" s="225"/>
      <c r="RG27" s="225"/>
      <c r="RH27" s="225"/>
      <c r="RI27" s="225"/>
      <c r="RJ27" s="225"/>
      <c r="RK27" s="225"/>
      <c r="RL27" s="225"/>
      <c r="RM27" s="139">
        <f>ROW()</f>
        <v>27</v>
      </c>
      <c r="RN27" s="132"/>
      <c r="RO27" s="227"/>
      <c r="RP27" s="134"/>
      <c r="RQ27" s="134"/>
      <c r="RR27" s="134"/>
      <c r="RS27" s="134"/>
      <c r="RT27" s="134"/>
      <c r="RU27" s="134"/>
      <c r="RV27" s="134"/>
      <c r="RW27" s="407"/>
      <c r="RX27" s="407"/>
      <c r="RY27" s="407"/>
      <c r="RZ27" s="407"/>
      <c r="SA27" s="407"/>
      <c r="SB27" s="407"/>
      <c r="SC27" s="4"/>
      <c r="SJ27"/>
      <c r="SK27"/>
      <c r="SL27"/>
      <c r="SM27"/>
      <c r="SN27"/>
      <c r="SO27"/>
      <c r="SP27"/>
      <c r="SQ27"/>
      <c r="SR27"/>
      <c r="SS27"/>
      <c r="ST27" s="4"/>
    </row>
    <row r="28" spans="1:514" ht="15.5" thickTop="1" thickBot="1" x14ac:dyDescent="0.4">
      <c r="A28" s="112">
        <f>ROW()</f>
        <v>28</v>
      </c>
      <c r="B28" s="408" t="s">
        <v>241</v>
      </c>
      <c r="C28" s="121"/>
      <c r="D28" s="376"/>
      <c r="E28" s="376">
        <f>SUM(E16:E27)</f>
        <v>11553103.938526154</v>
      </c>
      <c r="F28" s="376">
        <f t="shared" ref="F28:P28" si="143">SUM(F16:F27)</f>
        <v>0</v>
      </c>
      <c r="G28" s="376">
        <f t="shared" si="143"/>
        <v>-15520170.580995444</v>
      </c>
      <c r="H28" s="376">
        <f t="shared" si="143"/>
        <v>0</v>
      </c>
      <c r="I28" s="376">
        <f t="shared" si="143"/>
        <v>15737976.97898878</v>
      </c>
      <c r="J28" s="376">
        <f t="shared" si="143"/>
        <v>0</v>
      </c>
      <c r="K28" s="376">
        <f t="shared" si="143"/>
        <v>3274964.9231417966</v>
      </c>
      <c r="L28" s="376">
        <f t="shared" si="143"/>
        <v>0</v>
      </c>
      <c r="M28" s="376">
        <f t="shared" si="143"/>
        <v>4145172.9929464716</v>
      </c>
      <c r="N28" s="376">
        <f t="shared" si="143"/>
        <v>0</v>
      </c>
      <c r="O28" s="376">
        <f t="shared" si="143"/>
        <v>0</v>
      </c>
      <c r="P28" s="376">
        <f t="shared" si="143"/>
        <v>0</v>
      </c>
      <c r="Q28" s="112">
        <f>ROW()</f>
        <v>28</v>
      </c>
      <c r="R28" s="409" t="s">
        <v>242</v>
      </c>
      <c r="S28" s="230"/>
      <c r="T28" s="231">
        <v>118510.48999999999</v>
      </c>
      <c r="U28" s="232">
        <f t="shared" si="20"/>
        <v>-118510.48999999999</v>
      </c>
      <c r="V28" s="382">
        <f t="shared" si="21"/>
        <v>0</v>
      </c>
      <c r="W28" s="382"/>
      <c r="X28" s="382">
        <f t="shared" si="22"/>
        <v>0</v>
      </c>
      <c r="Y28" s="382"/>
      <c r="Z28" s="382">
        <f t="shared" si="23"/>
        <v>0</v>
      </c>
      <c r="AA28" s="382"/>
      <c r="AB28" s="382">
        <f t="shared" si="24"/>
        <v>0</v>
      </c>
      <c r="AC28" s="382"/>
      <c r="AD28" s="382">
        <f t="shared" si="25"/>
        <v>0</v>
      </c>
      <c r="AE28" s="382"/>
      <c r="AF28" s="382"/>
      <c r="AG28" s="112">
        <f>ROW()</f>
        <v>28</v>
      </c>
      <c r="AH28" s="149"/>
      <c r="AI28" s="346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T28" s="232"/>
      <c r="CS28" s="5"/>
      <c r="CT28" s="5"/>
      <c r="CU28" s="5"/>
      <c r="CV28" s="5"/>
      <c r="CW28" s="5"/>
      <c r="CX28" s="5"/>
      <c r="CY28" s="5"/>
      <c r="CZ28" s="5"/>
      <c r="DY28" s="5"/>
      <c r="DZ28" s="5"/>
      <c r="EA28" s="5"/>
      <c r="EB28" s="5"/>
      <c r="EC28" s="5"/>
      <c r="ED28" s="5"/>
      <c r="EE28" s="5"/>
      <c r="EF28" s="5"/>
      <c r="FD28" s="272"/>
      <c r="FE28" s="112">
        <f>ROW()</f>
        <v>28</v>
      </c>
      <c r="FF28" s="124" t="s">
        <v>243</v>
      </c>
      <c r="FG28" s="124"/>
      <c r="FH28" s="198">
        <v>88971.256750850182</v>
      </c>
      <c r="FI28" s="198">
        <v>233897.63965384098</v>
      </c>
      <c r="FJ28" s="198">
        <f t="shared" ref="FJ28:FL28" si="144">SUM(FH28:FI28)</f>
        <v>322868.89640469116</v>
      </c>
      <c r="FK28" s="198">
        <v>-96898.533767085464</v>
      </c>
      <c r="FL28" s="198">
        <f t="shared" si="144"/>
        <v>225970.36263760569</v>
      </c>
      <c r="FM28" s="198">
        <v>3582.4886726551986</v>
      </c>
      <c r="FN28" s="198">
        <f t="shared" ref="FN28" si="145">SUM(FL28:FM28)</f>
        <v>229552.85131026088</v>
      </c>
      <c r="FO28" s="198">
        <v>18017.185330354314</v>
      </c>
      <c r="FP28" s="198">
        <f t="shared" ref="FP28" si="146">SUM(FN28:FO28)</f>
        <v>247570.0366406152</v>
      </c>
      <c r="FQ28" s="198">
        <v>55325.062206358234</v>
      </c>
      <c r="FR28" s="198">
        <f t="shared" ref="FR28" si="147">SUM(FP28:FQ28)</f>
        <v>302895.09884697344</v>
      </c>
      <c r="FS28" s="198"/>
      <c r="FT28" s="198"/>
      <c r="FU28" s="112">
        <f>ROW()</f>
        <v>28</v>
      </c>
      <c r="FV28" s="391" t="s">
        <v>244</v>
      </c>
      <c r="FW28" s="410">
        <v>0.4820921717994755</v>
      </c>
      <c r="FX28" s="232">
        <f>+FX26*$FW$28</f>
        <v>3197257.4338220931</v>
      </c>
      <c r="FY28" s="244">
        <f>+FZ28-FX28</f>
        <v>62123.506799474359</v>
      </c>
      <c r="FZ28" s="232">
        <f>+FZ26*$FW$28</f>
        <v>3259380.9406215674</v>
      </c>
      <c r="GA28" s="244">
        <f>+GB28-FZ28</f>
        <v>0</v>
      </c>
      <c r="GB28" s="232">
        <f t="shared" ref="GB28:GH28" si="148">+GB26*$FW$28</f>
        <v>3259380.9406215674</v>
      </c>
      <c r="GC28" s="232">
        <f t="shared" si="148"/>
        <v>0</v>
      </c>
      <c r="GD28" s="232">
        <f t="shared" si="148"/>
        <v>3259380.9406215674</v>
      </c>
      <c r="GE28" s="232">
        <f t="shared" si="148"/>
        <v>0</v>
      </c>
      <c r="GF28" s="232">
        <f t="shared" si="148"/>
        <v>3259380.9406215674</v>
      </c>
      <c r="GG28" s="232">
        <f t="shared" si="148"/>
        <v>0</v>
      </c>
      <c r="GH28" s="232">
        <f t="shared" si="148"/>
        <v>3259380.9406215674</v>
      </c>
      <c r="GI28" s="232"/>
      <c r="GJ28" s="232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/>
      <c r="HR28"/>
      <c r="HS28"/>
      <c r="HT28"/>
      <c r="HU28"/>
      <c r="HV28"/>
      <c r="HW28"/>
      <c r="HX28"/>
      <c r="HY28" s="156"/>
      <c r="HZ28" s="156"/>
      <c r="IA28" s="156"/>
      <c r="IB28" s="156"/>
      <c r="IC28" s="156"/>
      <c r="ID28" s="156"/>
      <c r="IE28" s="156"/>
      <c r="IF28" s="156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 s="154"/>
      <c r="JM28" s="112">
        <f>ROW()</f>
        <v>28</v>
      </c>
      <c r="JN28" s="141" t="s">
        <v>245</v>
      </c>
      <c r="JO28" s="169"/>
      <c r="JP28" s="198">
        <v>3602732.894416559</v>
      </c>
      <c r="JQ28" s="198">
        <v>111366.06360937754</v>
      </c>
      <c r="JR28" s="383">
        <f>SUM(JP28:JQ28)</f>
        <v>3714098.9580259365</v>
      </c>
      <c r="JS28" s="198">
        <v>0</v>
      </c>
      <c r="JT28" s="383">
        <f>SUM(JR28:JS28)</f>
        <v>3714098.9580259365</v>
      </c>
      <c r="JU28" s="198">
        <v>0</v>
      </c>
      <c r="JV28" s="383">
        <f>SUM(JT28:JU28)</f>
        <v>3714098.9580259365</v>
      </c>
      <c r="JW28" s="198">
        <v>0</v>
      </c>
      <c r="JX28" s="383">
        <f>SUM(JV28:JW28)</f>
        <v>3714098.9580259365</v>
      </c>
      <c r="JY28" s="198">
        <v>0</v>
      </c>
      <c r="JZ28" s="383">
        <f>SUM(JX28:JY28)</f>
        <v>3714098.9580259365</v>
      </c>
      <c r="KA28" s="198"/>
      <c r="KB28" s="383"/>
      <c r="KC28" s="112"/>
      <c r="KF28" s="72"/>
      <c r="KH28" s="72"/>
      <c r="KI28" s="72"/>
      <c r="KJ28" s="72"/>
      <c r="KK28" s="72"/>
      <c r="KL28" s="72"/>
      <c r="KM28" s="72"/>
      <c r="KN28" s="72"/>
      <c r="KO28" s="72"/>
      <c r="KP28" s="72"/>
      <c r="KQ28" s="72"/>
      <c r="KR28" s="72"/>
      <c r="KS28" s="112">
        <f>ROW()</f>
        <v>28</v>
      </c>
      <c r="KT28" s="170" t="s">
        <v>136</v>
      </c>
      <c r="KU28" s="277">
        <v>0.21</v>
      </c>
      <c r="KV28" s="201">
        <f t="shared" ref="KV28:LF28" si="149">-KV26*$KU$28</f>
        <v>-37626037.238265</v>
      </c>
      <c r="KW28" s="201">
        <f t="shared" si="149"/>
        <v>55849.496886744077</v>
      </c>
      <c r="KX28" s="201">
        <f t="shared" si="149"/>
        <v>-37570187.741378255</v>
      </c>
      <c r="KY28" s="201">
        <f t="shared" si="149"/>
        <v>0</v>
      </c>
      <c r="KZ28" s="201">
        <f t="shared" si="149"/>
        <v>-37570187.741378255</v>
      </c>
      <c r="LA28" s="201">
        <f t="shared" si="149"/>
        <v>0</v>
      </c>
      <c r="LB28" s="201">
        <f t="shared" si="149"/>
        <v>-37570187.741378255</v>
      </c>
      <c r="LC28" s="201">
        <f t="shared" si="149"/>
        <v>0</v>
      </c>
      <c r="LD28" s="201">
        <f t="shared" si="149"/>
        <v>-37570187.741378255</v>
      </c>
      <c r="LE28" s="201">
        <f t="shared" si="149"/>
        <v>0</v>
      </c>
      <c r="LF28" s="201">
        <f t="shared" si="149"/>
        <v>-37570187.741378255</v>
      </c>
      <c r="LG28" s="201"/>
      <c r="LH28" s="201"/>
      <c r="LI28" s="112"/>
      <c r="LY28" s="112">
        <f>ROW()</f>
        <v>28</v>
      </c>
      <c r="LZ28" s="411"/>
      <c r="MO28" s="154">
        <f>ROW()</f>
        <v>28</v>
      </c>
      <c r="MP28" s="5" t="s">
        <v>171</v>
      </c>
      <c r="MQ28" s="347"/>
      <c r="MR28" s="412"/>
      <c r="MS28" s="412"/>
      <c r="MT28" s="412"/>
      <c r="MU28" s="412"/>
      <c r="MV28" s="412"/>
      <c r="MW28" s="412"/>
      <c r="MX28" s="412"/>
      <c r="MY28" s="412"/>
      <c r="MZ28" s="412"/>
      <c r="NA28" s="412"/>
      <c r="NB28" s="412"/>
      <c r="NC28" s="412"/>
      <c r="ND28" s="412"/>
      <c r="NE28" s="112">
        <f>ROW()</f>
        <v>28</v>
      </c>
      <c r="NF28" s="124" t="s">
        <v>171</v>
      </c>
      <c r="NG28" s="251"/>
      <c r="NH28"/>
      <c r="NI28"/>
      <c r="NJ28"/>
      <c r="NK28" s="405"/>
      <c r="NL28" s="405"/>
      <c r="NM28" s="405"/>
      <c r="NN28" s="405"/>
      <c r="NO28" s="406"/>
      <c r="NP28" s="406"/>
      <c r="NQ28" s="406"/>
      <c r="NR28" s="406"/>
      <c r="NS28"/>
      <c r="NT28"/>
      <c r="NU28" s="112">
        <f>ROW()</f>
        <v>28</v>
      </c>
      <c r="NV28" s="386" t="s">
        <v>246</v>
      </c>
      <c r="NW28" s="396"/>
      <c r="NX28" s="387">
        <v>0</v>
      </c>
      <c r="NY28" s="387">
        <v>0</v>
      </c>
      <c r="NZ28" s="387">
        <f t="shared" si="128"/>
        <v>0</v>
      </c>
      <c r="OA28" s="387">
        <v>3883663.7685463578</v>
      </c>
      <c r="OB28" s="387">
        <f t="shared" si="129"/>
        <v>3883663.7685463578</v>
      </c>
      <c r="OC28" s="387">
        <v>4420425.2748437403</v>
      </c>
      <c r="OD28" s="387">
        <f t="shared" si="130"/>
        <v>8304089.043390098</v>
      </c>
      <c r="OE28" s="387">
        <v>2213270.0694201989</v>
      </c>
      <c r="OF28" s="387">
        <f t="shared" si="131"/>
        <v>10517359.112810297</v>
      </c>
      <c r="OG28" s="387">
        <v>0</v>
      </c>
      <c r="OH28" s="387">
        <f t="shared" si="132"/>
        <v>10517359.112810297</v>
      </c>
      <c r="OI28" s="387"/>
      <c r="OJ28" s="387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 s="112">
        <f>ROW()</f>
        <v>28</v>
      </c>
      <c r="PB28" s="413" t="s">
        <v>247</v>
      </c>
      <c r="PC28"/>
      <c r="PD28" s="597">
        <f>SUM(PD26:PD27)</f>
        <v>0</v>
      </c>
      <c r="PE28" s="597">
        <f t="shared" ref="PE28:PN28" si="150">SUM(PE26:PE27)</f>
        <v>0</v>
      </c>
      <c r="PF28" s="597">
        <f t="shared" si="150"/>
        <v>0</v>
      </c>
      <c r="PG28" s="597">
        <f t="shared" si="150"/>
        <v>0</v>
      </c>
      <c r="PH28" s="597">
        <f t="shared" si="150"/>
        <v>0</v>
      </c>
      <c r="PI28" s="597">
        <f t="shared" si="150"/>
        <v>0</v>
      </c>
      <c r="PJ28" s="597">
        <f t="shared" si="150"/>
        <v>0</v>
      </c>
      <c r="PK28" s="597">
        <f t="shared" si="150"/>
        <v>0</v>
      </c>
      <c r="PL28" s="597">
        <f t="shared" si="150"/>
        <v>0</v>
      </c>
      <c r="PM28" s="597">
        <f t="shared" si="150"/>
        <v>0</v>
      </c>
      <c r="PN28" s="597">
        <f t="shared" si="150"/>
        <v>0</v>
      </c>
      <c r="PO28" s="584"/>
      <c r="PP28" s="584"/>
      <c r="PQ28" s="4"/>
      <c r="PR28" s="4"/>
      <c r="PS28" s="4"/>
      <c r="QG28" s="184">
        <f>ROW()</f>
        <v>28</v>
      </c>
      <c r="QH28" s="132"/>
      <c r="QI28" s="132"/>
      <c r="QJ28" s="134"/>
      <c r="QK28" s="134"/>
      <c r="QL28" s="228"/>
      <c r="QM28" s="228"/>
      <c r="QN28" s="228"/>
      <c r="QO28" s="228"/>
      <c r="QP28" s="228"/>
      <c r="QQ28" s="228"/>
      <c r="QR28" s="228"/>
      <c r="QS28" s="228"/>
      <c r="QT28" s="228"/>
      <c r="QU28" s="228"/>
      <c r="QV28" s="228"/>
      <c r="QW28" s="135">
        <f>ROW()</f>
        <v>28</v>
      </c>
      <c r="QX28" s="134" t="s">
        <v>136</v>
      </c>
      <c r="QY28" s="414">
        <v>0.21</v>
      </c>
      <c r="QZ28" s="283"/>
      <c r="RA28" s="283"/>
      <c r="RB28" s="283">
        <f t="shared" ref="RB28:RJ28" si="151">RB26*-$QY$28</f>
        <v>0</v>
      </c>
      <c r="RC28" s="283">
        <f t="shared" si="151"/>
        <v>42406.991803260011</v>
      </c>
      <c r="RD28" s="283">
        <f t="shared" si="151"/>
        <v>42406.991803260011</v>
      </c>
      <c r="RE28" s="283">
        <f t="shared" si="151"/>
        <v>276885.47885165934</v>
      </c>
      <c r="RF28" s="283">
        <f t="shared" si="151"/>
        <v>319292.47065491934</v>
      </c>
      <c r="RG28" s="283">
        <f t="shared" si="151"/>
        <v>304105.80687354028</v>
      </c>
      <c r="RH28" s="283">
        <f t="shared" si="151"/>
        <v>623398.27752845967</v>
      </c>
      <c r="RI28" s="283">
        <f t="shared" si="151"/>
        <v>124959.71591544038</v>
      </c>
      <c r="RJ28" s="283">
        <f t="shared" si="151"/>
        <v>748357.99344390002</v>
      </c>
      <c r="RK28" s="283"/>
      <c r="RL28" s="283"/>
      <c r="RM28" s="139">
        <f>ROW()</f>
        <v>28</v>
      </c>
      <c r="RN28" s="132" t="s">
        <v>248</v>
      </c>
      <c r="RO28" s="227"/>
      <c r="RP28" s="187"/>
      <c r="RQ28" s="187"/>
      <c r="RR28" s="187"/>
      <c r="RS28" s="187">
        <v>45362554.885974005</v>
      </c>
      <c r="RT28" s="187">
        <v>45362554.885974005</v>
      </c>
      <c r="RU28" s="187">
        <v>123742113.26939397</v>
      </c>
      <c r="RV28" s="187">
        <v>169104668.15536797</v>
      </c>
      <c r="RW28" s="188">
        <v>58558976.493400037</v>
      </c>
      <c r="RX28" s="188">
        <v>227663644.64876801</v>
      </c>
      <c r="RY28" s="188">
        <v>213051242.67723995</v>
      </c>
      <c r="RZ28" s="188">
        <v>440714887.32600796</v>
      </c>
      <c r="SA28" s="188"/>
      <c r="SB28" s="188"/>
      <c r="SC28" s="4"/>
      <c r="SJ28"/>
      <c r="SK28"/>
      <c r="SL28"/>
      <c r="SM28"/>
      <c r="SN28"/>
      <c r="SO28"/>
      <c r="SP28"/>
      <c r="SQ28"/>
      <c r="SR28"/>
      <c r="SS28"/>
      <c r="ST28" s="4"/>
    </row>
    <row r="29" spans="1:514" ht="15.5" thickTop="1" thickBot="1" x14ac:dyDescent="0.4">
      <c r="A29" s="112">
        <f>ROW()</f>
        <v>29</v>
      </c>
      <c r="B29" s="408"/>
      <c r="C29" s="121"/>
      <c r="D29" s="172"/>
      <c r="E29" s="172"/>
      <c r="F29" s="172"/>
      <c r="G29" s="172"/>
      <c r="H29" s="172"/>
      <c r="I29" s="172"/>
      <c r="J29" s="189"/>
      <c r="K29" s="172"/>
      <c r="L29" s="43"/>
      <c r="M29" s="172"/>
      <c r="N29" s="172"/>
      <c r="O29" s="172"/>
      <c r="P29" s="172"/>
      <c r="Q29" s="112">
        <f>ROW()</f>
        <v>29</v>
      </c>
      <c r="R29" s="415" t="s">
        <v>249</v>
      </c>
      <c r="S29" s="190"/>
      <c r="T29" s="319">
        <f t="shared" ref="T29:AD29" si="152">SUM(T17:T28)</f>
        <v>470580603.64554328</v>
      </c>
      <c r="U29" s="319">
        <f t="shared" si="152"/>
        <v>-470580603.64554328</v>
      </c>
      <c r="V29" s="319">
        <f t="shared" si="152"/>
        <v>0</v>
      </c>
      <c r="W29" s="319">
        <f t="shared" si="152"/>
        <v>0</v>
      </c>
      <c r="X29" s="319">
        <f t="shared" si="152"/>
        <v>0</v>
      </c>
      <c r="Y29" s="319">
        <f t="shared" si="152"/>
        <v>0</v>
      </c>
      <c r="Z29" s="319">
        <f t="shared" si="152"/>
        <v>0</v>
      </c>
      <c r="AA29" s="319">
        <f t="shared" si="152"/>
        <v>0</v>
      </c>
      <c r="AB29" s="319">
        <f t="shared" si="152"/>
        <v>0</v>
      </c>
      <c r="AC29" s="319">
        <f t="shared" si="152"/>
        <v>0</v>
      </c>
      <c r="AD29" s="319">
        <f t="shared" si="152"/>
        <v>0</v>
      </c>
      <c r="AE29" s="319"/>
      <c r="AF29" s="319"/>
      <c r="AG29" s="112">
        <f>ROW()</f>
        <v>29</v>
      </c>
      <c r="AH29" s="149" t="s">
        <v>160</v>
      </c>
      <c r="AI29" s="326">
        <v>0.21</v>
      </c>
      <c r="AJ29" s="201">
        <f>AJ27*AI$29</f>
        <v>1214899.3430280911</v>
      </c>
      <c r="AK29" s="201">
        <f>AK$27*AI$29</f>
        <v>9719.5804456030364</v>
      </c>
      <c r="AL29" s="201">
        <f>AL27*AI$29</f>
        <v>1224618.9234736944</v>
      </c>
      <c r="AM29" s="201">
        <f>AM$27*AI$29</f>
        <v>2608659.5548870084</v>
      </c>
      <c r="AN29" s="201">
        <f>AN27*AI29</f>
        <v>3833278.4783607032</v>
      </c>
      <c r="AO29" s="201"/>
      <c r="AP29" s="201"/>
      <c r="AQ29" s="201"/>
      <c r="AR29" s="201"/>
      <c r="AS29" s="201"/>
      <c r="AT29" s="201"/>
      <c r="AU29" s="201"/>
      <c r="AV29" s="201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T29" s="232"/>
      <c r="CS29" s="5"/>
      <c r="CT29" s="5"/>
      <c r="CU29" s="5"/>
      <c r="CV29" s="5"/>
      <c r="CW29" s="5"/>
      <c r="CX29" s="5"/>
      <c r="CY29" s="5"/>
      <c r="CZ29" s="5"/>
      <c r="FE29" s="112">
        <f>ROW()</f>
        <v>29</v>
      </c>
      <c r="FF29" s="124" t="s">
        <v>250</v>
      </c>
      <c r="FG29" s="124"/>
      <c r="FH29" s="237">
        <f>SUM(FH26:FH28)</f>
        <v>1067752.9591804452</v>
      </c>
      <c r="FI29" s="237">
        <f t="shared" ref="FI29:FR29" si="153">SUM(FI26:FI28)</f>
        <v>2807028.9889810244</v>
      </c>
      <c r="FJ29" s="237">
        <f t="shared" si="153"/>
        <v>3874781.9481614698</v>
      </c>
      <c r="FK29" s="237">
        <f t="shared" si="153"/>
        <v>-1162889.0042520741</v>
      </c>
      <c r="FL29" s="237">
        <f t="shared" si="153"/>
        <v>2711892.9439093955</v>
      </c>
      <c r="FM29" s="237">
        <f t="shared" si="153"/>
        <v>42993.805203515469</v>
      </c>
      <c r="FN29" s="237">
        <f t="shared" si="153"/>
        <v>2754886.7491129111</v>
      </c>
      <c r="FO29" s="237">
        <f t="shared" si="153"/>
        <v>216226.04485020376</v>
      </c>
      <c r="FP29" s="237">
        <f t="shared" si="153"/>
        <v>2971112.7939631152</v>
      </c>
      <c r="FQ29" s="237">
        <f t="shared" si="153"/>
        <v>663961.61013109132</v>
      </c>
      <c r="FR29" s="237">
        <f t="shared" si="153"/>
        <v>3635074.4040942062</v>
      </c>
      <c r="FS29" s="237"/>
      <c r="FT29" s="237"/>
      <c r="FU29" s="112">
        <f>ROW()</f>
        <v>29</v>
      </c>
      <c r="FV29" s="401"/>
      <c r="FW29" s="311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32"/>
      <c r="GL29" s="232"/>
      <c r="GM29" s="232"/>
      <c r="GN29" s="232"/>
      <c r="GO29" s="232"/>
      <c r="GP29" s="232"/>
      <c r="GQ29" s="232"/>
      <c r="GR29" s="232"/>
      <c r="GS29" s="232"/>
      <c r="GT29" s="232"/>
      <c r="GU29" s="232"/>
      <c r="GV29" s="232"/>
      <c r="GW29" s="232"/>
      <c r="GX29" s="232"/>
      <c r="GY29" s="232"/>
      <c r="GZ29" s="232"/>
      <c r="HA29" s="232"/>
      <c r="HB29" s="232"/>
      <c r="HC29" s="232"/>
      <c r="HD29" s="232"/>
      <c r="HE29" s="232"/>
      <c r="HF29" s="232"/>
      <c r="HG29" s="232"/>
      <c r="HH29" s="232"/>
      <c r="HI29" s="232"/>
      <c r="HJ29" s="232"/>
      <c r="HK29" s="232"/>
      <c r="HL29" s="232"/>
      <c r="HM29" s="232"/>
      <c r="HN29" s="232"/>
      <c r="HO29" s="232"/>
      <c r="HP29" s="232"/>
      <c r="HQ29"/>
      <c r="HR29"/>
      <c r="HS29"/>
      <c r="HT29"/>
      <c r="HU29"/>
      <c r="HV29"/>
      <c r="HW29"/>
      <c r="HX29"/>
      <c r="HY29" s="232"/>
      <c r="HZ29" s="232"/>
      <c r="IA29" s="232"/>
      <c r="IB29" s="232"/>
      <c r="IC29" s="232"/>
      <c r="ID29" s="232"/>
      <c r="IE29" s="232"/>
      <c r="IF29" s="232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JM29" s="112">
        <f>ROW()</f>
        <v>29</v>
      </c>
      <c r="JN29" s="392" t="s">
        <v>251</v>
      </c>
      <c r="JO29" s="381"/>
      <c r="JP29" s="393">
        <f>SUM(JP26:JP28)</f>
        <v>55733903.699409902</v>
      </c>
      <c r="JQ29" s="393">
        <f t="shared" ref="JQ29:JZ29" si="154">SUM(JQ26:JQ28)</f>
        <v>1189358.6840763493</v>
      </c>
      <c r="JR29" s="393">
        <f t="shared" si="154"/>
        <v>56923262.383486256</v>
      </c>
      <c r="JS29" s="393">
        <f t="shared" si="154"/>
        <v>0</v>
      </c>
      <c r="JT29" s="393">
        <f t="shared" si="154"/>
        <v>56923262.383486256</v>
      </c>
      <c r="JU29" s="393">
        <f t="shared" si="154"/>
        <v>0</v>
      </c>
      <c r="JV29" s="393">
        <f t="shared" si="154"/>
        <v>56923262.383486256</v>
      </c>
      <c r="JW29" s="393">
        <f t="shared" si="154"/>
        <v>0</v>
      </c>
      <c r="JX29" s="393">
        <f t="shared" si="154"/>
        <v>56923262.383486256</v>
      </c>
      <c r="JY29" s="393">
        <f t="shared" si="154"/>
        <v>0</v>
      </c>
      <c r="JZ29" s="393">
        <f t="shared" si="154"/>
        <v>56923262.383486256</v>
      </c>
      <c r="KA29" s="393"/>
      <c r="KB29" s="393"/>
      <c r="KC29" s="112"/>
      <c r="KF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112">
        <f>ROW()</f>
        <v>29</v>
      </c>
      <c r="KV29" s="212"/>
      <c r="KW29" s="212"/>
      <c r="KX29" s="212"/>
      <c r="KY29" s="212"/>
      <c r="KZ29" s="212"/>
      <c r="LA29" s="212"/>
      <c r="LB29" s="212"/>
      <c r="LC29" s="212"/>
      <c r="LD29" s="212"/>
      <c r="LE29" s="212"/>
      <c r="LF29" s="212"/>
      <c r="LG29" s="212"/>
      <c r="LH29" s="212"/>
      <c r="LI29" s="112"/>
      <c r="LY29" s="112">
        <f>ROW()</f>
        <v>29</v>
      </c>
      <c r="LZ29" s="411" t="s">
        <v>252</v>
      </c>
      <c r="MA29" s="410"/>
      <c r="MB29" s="387">
        <f>-MB26</f>
        <v>0</v>
      </c>
      <c r="MC29" s="387">
        <f t="shared" ref="MC29:MN29" si="155">-MC26</f>
        <v>0</v>
      </c>
      <c r="MD29" s="387">
        <f t="shared" si="155"/>
        <v>0</v>
      </c>
      <c r="ME29" s="387">
        <f t="shared" si="155"/>
        <v>0</v>
      </c>
      <c r="MF29" s="387">
        <f t="shared" si="155"/>
        <v>0</v>
      </c>
      <c r="MG29" s="387">
        <f t="shared" si="155"/>
        <v>0</v>
      </c>
      <c r="MH29" s="387">
        <f t="shared" si="155"/>
        <v>0</v>
      </c>
      <c r="MI29" s="387">
        <f t="shared" si="155"/>
        <v>-25571302.235130612</v>
      </c>
      <c r="MJ29" s="387">
        <f t="shared" si="155"/>
        <v>0</v>
      </c>
      <c r="MK29" s="387">
        <f t="shared" si="155"/>
        <v>-6203449.1863022922</v>
      </c>
      <c r="ML29" s="387">
        <f t="shared" si="155"/>
        <v>0</v>
      </c>
      <c r="MM29" s="387">
        <f t="shared" si="155"/>
        <v>0</v>
      </c>
      <c r="MN29" s="387">
        <f t="shared" si="155"/>
        <v>0</v>
      </c>
      <c r="MO29" s="154">
        <f>ROW()</f>
        <v>29</v>
      </c>
      <c r="MP29" s="5" t="s">
        <v>253</v>
      </c>
      <c r="MQ29" s="71"/>
      <c r="MR29" s="416"/>
      <c r="MS29" s="416"/>
      <c r="MT29" s="416"/>
      <c r="MU29" s="416"/>
      <c r="MV29" s="416"/>
      <c r="MW29" s="416"/>
      <c r="MX29" s="416">
        <f t="shared" ref="MX29:NB29" si="156">MX21+MX27</f>
        <v>37405523.574107364</v>
      </c>
      <c r="MY29" s="416">
        <f t="shared" si="156"/>
        <v>1101188.86890066</v>
      </c>
      <c r="MZ29" s="416">
        <f t="shared" si="156"/>
        <v>38506712.443008021</v>
      </c>
      <c r="NA29" s="416">
        <f t="shared" si="156"/>
        <v>-10011818.034171246</v>
      </c>
      <c r="NB29" s="416">
        <f t="shared" si="156"/>
        <v>28494894.408836782</v>
      </c>
      <c r="NC29" s="416"/>
      <c r="ND29" s="416"/>
      <c r="NE29" s="112">
        <f>ROW()</f>
        <v>29</v>
      </c>
      <c r="NF29" s="124" t="s">
        <v>254</v>
      </c>
      <c r="NG29" s="251"/>
      <c r="NH29"/>
      <c r="NI29"/>
      <c r="NJ29"/>
      <c r="NK29" s="301"/>
      <c r="NL29" s="301"/>
      <c r="NM29" s="301"/>
      <c r="NN29" s="301"/>
      <c r="NO29" s="255"/>
      <c r="NP29" s="255"/>
      <c r="NQ29" s="255"/>
      <c r="NR29" s="255"/>
      <c r="NS29"/>
      <c r="NT29"/>
      <c r="NU29" s="112">
        <f>ROW()</f>
        <v>29</v>
      </c>
      <c r="NV29" s="386" t="s">
        <v>255</v>
      </c>
      <c r="NW29" s="396"/>
      <c r="NX29" s="387">
        <v>0</v>
      </c>
      <c r="NY29" s="387">
        <v>0</v>
      </c>
      <c r="NZ29" s="387">
        <f t="shared" si="128"/>
        <v>0</v>
      </c>
      <c r="OA29" s="387">
        <v>0</v>
      </c>
      <c r="OB29" s="387">
        <f t="shared" si="129"/>
        <v>0</v>
      </c>
      <c r="OC29" s="387">
        <v>0</v>
      </c>
      <c r="OD29" s="387">
        <f t="shared" si="130"/>
        <v>0</v>
      </c>
      <c r="OE29" s="387">
        <v>-1314669.8891012871</v>
      </c>
      <c r="OF29" s="387">
        <f t="shared" si="131"/>
        <v>-1314669.8891012871</v>
      </c>
      <c r="OG29" s="387">
        <v>-2629339.7782025747</v>
      </c>
      <c r="OH29" s="387">
        <f t="shared" si="132"/>
        <v>-3944009.6673038621</v>
      </c>
      <c r="OI29" s="387"/>
      <c r="OJ29" s="387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 s="112">
        <f>ROW()</f>
        <v>29</v>
      </c>
      <c r="PB29" s="413"/>
      <c r="PC29"/>
      <c r="PD29" s="598"/>
      <c r="PE29" s="598"/>
      <c r="PF29" s="598"/>
      <c r="PG29" s="598"/>
      <c r="PH29" s="598"/>
      <c r="PI29" s="598"/>
      <c r="PJ29" s="598"/>
      <c r="PK29" s="598"/>
      <c r="PL29" s="598"/>
      <c r="PM29" s="598"/>
      <c r="PN29" s="598"/>
      <c r="PO29" s="585"/>
      <c r="PP29" s="585"/>
      <c r="PQ29" s="4"/>
      <c r="PR29" s="4"/>
      <c r="PS29" s="4"/>
      <c r="QG29" s="184">
        <f>ROW()</f>
        <v>29</v>
      </c>
      <c r="QH29" s="132" t="s">
        <v>136</v>
      </c>
      <c r="QI29" s="417">
        <v>0.21</v>
      </c>
      <c r="QJ29" s="418"/>
      <c r="QK29" s="418"/>
      <c r="QL29" s="284">
        <f t="shared" ref="QL29:QT29" si="157">QL27*-$QI$29</f>
        <v>-37570187.741378255</v>
      </c>
      <c r="QM29" s="284">
        <f t="shared" si="157"/>
        <v>439713.09538860095</v>
      </c>
      <c r="QN29" s="284">
        <f t="shared" si="157"/>
        <v>-37130474.645989656</v>
      </c>
      <c r="QO29" s="284">
        <f t="shared" si="157"/>
        <v>2070403.2947539522</v>
      </c>
      <c r="QP29" s="284">
        <f t="shared" si="157"/>
        <v>-35060071.351235703</v>
      </c>
      <c r="QQ29" s="284">
        <f t="shared" si="157"/>
        <v>-1714328.4035950783</v>
      </c>
      <c r="QR29" s="284">
        <f t="shared" si="157"/>
        <v>-36774399.754830785</v>
      </c>
      <c r="QS29" s="284">
        <f t="shared" si="157"/>
        <v>1706423.1502890631</v>
      </c>
      <c r="QT29" s="284">
        <f t="shared" si="157"/>
        <v>-35067976.604541719</v>
      </c>
      <c r="QU29" s="284"/>
      <c r="QV29" s="284"/>
      <c r="QW29" s="135">
        <f>ROW()</f>
        <v>29</v>
      </c>
      <c r="QX29" s="134"/>
      <c r="QY29" s="138"/>
      <c r="QZ29" s="419"/>
      <c r="RA29" s="419"/>
      <c r="RB29" s="419"/>
      <c r="RC29" s="419"/>
      <c r="RD29" s="419"/>
      <c r="RE29" s="419"/>
      <c r="RF29" s="419"/>
      <c r="RG29" s="419"/>
      <c r="RH29" s="419"/>
      <c r="RI29" s="419"/>
      <c r="RJ29" s="419"/>
      <c r="RK29" s="419"/>
      <c r="RL29" s="419"/>
      <c r="RM29" s="139">
        <f>ROW()</f>
        <v>29</v>
      </c>
      <c r="RN29" s="132" t="s">
        <v>256</v>
      </c>
      <c r="RO29" s="227"/>
      <c r="RP29" s="228"/>
      <c r="RQ29" s="228"/>
      <c r="RR29" s="228"/>
      <c r="RS29" s="228">
        <v>-374159.217206</v>
      </c>
      <c r="RT29" s="228">
        <v>-374159.217206</v>
      </c>
      <c r="RU29" s="228">
        <v>-5475291.261065999</v>
      </c>
      <c r="RV29" s="228">
        <v>-5849450.4782719994</v>
      </c>
      <c r="RW29" s="229">
        <v>-5363566.8434800012</v>
      </c>
      <c r="RX29" s="229">
        <v>-11213017.321752001</v>
      </c>
      <c r="RY29" s="229">
        <v>-17623022.341481999</v>
      </c>
      <c r="RZ29" s="229">
        <v>-28836039.663233999</v>
      </c>
      <c r="SA29" s="229"/>
      <c r="SB29" s="229"/>
      <c r="SC29" s="4"/>
      <c r="SJ29"/>
      <c r="SK29"/>
      <c r="SL29"/>
      <c r="SM29"/>
      <c r="SN29"/>
      <c r="SO29"/>
      <c r="SP29"/>
      <c r="SQ29"/>
      <c r="SR29"/>
      <c r="SS29"/>
      <c r="ST29" s="4"/>
    </row>
    <row r="30" spans="1:514" ht="15.5" thickTop="1" thickBot="1" x14ac:dyDescent="0.4">
      <c r="A30" s="112">
        <f>ROW()</f>
        <v>30</v>
      </c>
      <c r="B30" s="113" t="s">
        <v>257</v>
      </c>
      <c r="D30" s="327"/>
      <c r="E30" s="327"/>
      <c r="F30" s="327"/>
      <c r="G30" s="327"/>
      <c r="H30" s="121"/>
      <c r="I30" s="172"/>
      <c r="J30" s="189"/>
      <c r="K30" s="172"/>
      <c r="L30" s="43"/>
      <c r="M30" s="172"/>
      <c r="N30" s="172"/>
      <c r="O30" s="172"/>
      <c r="P30" s="172"/>
      <c r="Q30" s="112">
        <f>ROW()</f>
        <v>30</v>
      </c>
      <c r="R30" s="415"/>
      <c r="S30" s="190"/>
      <c r="T30" s="266"/>
      <c r="U30" s="232"/>
      <c r="AG30" s="112">
        <f>ROW()</f>
        <v>30</v>
      </c>
      <c r="AH30" s="149" t="s">
        <v>119</v>
      </c>
      <c r="AJ30" s="323">
        <f>AJ27-AJ29</f>
        <v>4570335.6237723436</v>
      </c>
      <c r="AK30" s="323">
        <f>AK27-AK29</f>
        <v>36564.135962030472</v>
      </c>
      <c r="AL30" s="323">
        <f>AL27-AL29</f>
        <v>4606899.7597343745</v>
      </c>
      <c r="AM30" s="323">
        <f>AM27-AM29</f>
        <v>9813528.8017177954</v>
      </c>
      <c r="AN30" s="323">
        <f>AN27-AN29</f>
        <v>14420428.561452171</v>
      </c>
      <c r="AO30" s="323"/>
      <c r="AP30" s="323"/>
      <c r="AQ30" s="323"/>
      <c r="AR30" s="323"/>
      <c r="AS30" s="323"/>
      <c r="AT30" s="323"/>
      <c r="AU30" s="323"/>
      <c r="AV30" s="323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CS30" s="5"/>
      <c r="CT30" s="5"/>
      <c r="CU30" s="5"/>
      <c r="CV30" s="5"/>
      <c r="CW30" s="5"/>
      <c r="CX30" s="5"/>
      <c r="CY30" s="5"/>
      <c r="CZ30" s="5"/>
      <c r="FE30" s="112">
        <f>ROW()</f>
        <v>30</v>
      </c>
      <c r="FH30" s="232"/>
      <c r="FI30" s="232">
        <f t="shared" si="136"/>
        <v>0</v>
      </c>
      <c r="FJ30" s="232">
        <v>0</v>
      </c>
      <c r="FK30" s="232">
        <f t="shared" si="136"/>
        <v>0</v>
      </c>
      <c r="FL30" s="232">
        <v>0</v>
      </c>
      <c r="FM30" s="232">
        <f t="shared" ref="FM30" si="158">+FN30-FL30</f>
        <v>0</v>
      </c>
      <c r="FN30" s="232">
        <v>0</v>
      </c>
      <c r="FO30" s="232">
        <f t="shared" ref="FO30" si="159">+FP30-FN30</f>
        <v>0</v>
      </c>
      <c r="FP30" s="232">
        <v>0</v>
      </c>
      <c r="FQ30" s="232">
        <f t="shared" ref="FQ30" si="160">+FR30-FP30</f>
        <v>0</v>
      </c>
      <c r="FR30" s="232">
        <v>0</v>
      </c>
      <c r="FS30" s="232"/>
      <c r="FT30" s="232"/>
      <c r="FU30" s="112">
        <f>ROW()</f>
        <v>30</v>
      </c>
      <c r="FV30" s="204" t="s">
        <v>121</v>
      </c>
      <c r="FW30" s="124"/>
      <c r="FX30" s="152">
        <f>SUM(FX28:FX29)</f>
        <v>3197257.4338220931</v>
      </c>
      <c r="FY30" s="152">
        <f>SUM(FY28:FY29)</f>
        <v>62123.506799474359</v>
      </c>
      <c r="FZ30" s="152">
        <f>SUM(FZ28:FZ29)</f>
        <v>3259380.9406215674</v>
      </c>
      <c r="GA30" s="152">
        <f>SUM(GA28:GA29)</f>
        <v>0</v>
      </c>
      <c r="GB30" s="244">
        <f>+FZ30</f>
        <v>3259380.9406215674</v>
      </c>
      <c r="GC30" s="244">
        <f t="shared" ref="GC30:GH30" si="161">+GA30</f>
        <v>0</v>
      </c>
      <c r="GD30" s="244">
        <f t="shared" si="161"/>
        <v>3259380.9406215674</v>
      </c>
      <c r="GE30" s="244">
        <f t="shared" si="161"/>
        <v>0</v>
      </c>
      <c r="GF30" s="244">
        <f t="shared" si="161"/>
        <v>3259380.9406215674</v>
      </c>
      <c r="GG30" s="244">
        <f t="shared" si="161"/>
        <v>0</v>
      </c>
      <c r="GH30" s="244">
        <f t="shared" si="161"/>
        <v>3259380.9406215674</v>
      </c>
      <c r="GI30" s="244"/>
      <c r="GJ30" s="244"/>
      <c r="GK30" s="214"/>
      <c r="GL30" s="214"/>
      <c r="GM30" s="214"/>
      <c r="GN30" s="214"/>
      <c r="GO30" s="214"/>
      <c r="GP30" s="214"/>
      <c r="GQ30" s="214"/>
      <c r="GR30" s="214"/>
      <c r="GS30" s="214"/>
      <c r="GT30" s="214"/>
      <c r="GU30" s="214"/>
      <c r="GV30" s="214"/>
      <c r="GW30" s="214"/>
      <c r="GX30" s="214"/>
      <c r="GY30" s="214"/>
      <c r="GZ30" s="214"/>
      <c r="HA30" s="214"/>
      <c r="HB30" s="214"/>
      <c r="HC30" s="214"/>
      <c r="HD30" s="214"/>
      <c r="HE30" s="214"/>
      <c r="HF30" s="214"/>
      <c r="HG30" s="214"/>
      <c r="HH30" s="214"/>
      <c r="HI30" s="214"/>
      <c r="HJ30" s="214"/>
      <c r="HK30" s="214"/>
      <c r="HL30" s="214"/>
      <c r="HM30" s="214"/>
      <c r="HN30" s="214"/>
      <c r="HO30" s="214"/>
      <c r="HP30" s="214"/>
      <c r="HQ30"/>
      <c r="HR30"/>
      <c r="HS30"/>
      <c r="HT30"/>
      <c r="HU30"/>
      <c r="HV30"/>
      <c r="HW30"/>
      <c r="HX30"/>
      <c r="HY30" s="214"/>
      <c r="HZ30" s="214"/>
      <c r="IA30" s="214"/>
      <c r="IB30" s="214"/>
      <c r="IC30" s="214"/>
      <c r="ID30" s="214"/>
      <c r="IE30" s="214"/>
      <c r="IF30" s="214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JM30" s="112">
        <f>ROW()</f>
        <v>30</v>
      </c>
      <c r="JN30" s="392"/>
      <c r="JO30" s="381"/>
      <c r="JU30" s="420"/>
      <c r="JV30" s="420"/>
      <c r="JW30" s="420"/>
      <c r="JX30" s="420"/>
      <c r="JY30" s="420"/>
      <c r="JZ30" s="420"/>
      <c r="KA30" s="420"/>
      <c r="KB30" s="420"/>
      <c r="KC30" s="112"/>
      <c r="KF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112">
        <f>ROW()</f>
        <v>30</v>
      </c>
      <c r="KT30" s="170" t="s">
        <v>119</v>
      </c>
      <c r="KV30" s="338">
        <f>-KV26-KV28</f>
        <v>-141545568.65823501</v>
      </c>
      <c r="KW30" s="338">
        <f>-KW26-KW28</f>
        <v>210100.48828822773</v>
      </c>
      <c r="KX30" s="338">
        <f t="shared" ref="KX30:LF30" si="162">-KX26-KX28</f>
        <v>-141335468.16994679</v>
      </c>
      <c r="KY30" s="338">
        <f t="shared" si="162"/>
        <v>0</v>
      </c>
      <c r="KZ30" s="338">
        <f t="shared" si="162"/>
        <v>-141335468.16994679</v>
      </c>
      <c r="LA30" s="338">
        <f t="shared" si="162"/>
        <v>0</v>
      </c>
      <c r="LB30" s="338">
        <f t="shared" si="162"/>
        <v>-141335468.16994679</v>
      </c>
      <c r="LC30" s="338">
        <f t="shared" si="162"/>
        <v>0</v>
      </c>
      <c r="LD30" s="338">
        <f t="shared" si="162"/>
        <v>-141335468.16994679</v>
      </c>
      <c r="LE30" s="338">
        <f t="shared" si="162"/>
        <v>0</v>
      </c>
      <c r="LF30" s="338">
        <f t="shared" si="162"/>
        <v>-141335468.16994679</v>
      </c>
      <c r="LG30" s="338"/>
      <c r="LH30" s="338"/>
      <c r="LI30" s="112"/>
      <c r="LY30" s="112">
        <f>ROW()</f>
        <v>30</v>
      </c>
      <c r="LZ30" s="411" t="s">
        <v>160</v>
      </c>
      <c r="MA30" s="421">
        <v>0.21</v>
      </c>
      <c r="MB30" s="278">
        <f t="shared" ref="MB30:MN30" si="163">MB29*$MA$30</f>
        <v>0</v>
      </c>
      <c r="MC30" s="278">
        <f t="shared" si="163"/>
        <v>0</v>
      </c>
      <c r="MD30" s="278">
        <f t="shared" si="163"/>
        <v>0</v>
      </c>
      <c r="ME30" s="278">
        <f t="shared" si="163"/>
        <v>0</v>
      </c>
      <c r="MF30" s="278">
        <f t="shared" si="163"/>
        <v>0</v>
      </c>
      <c r="MG30" s="278">
        <f t="shared" si="163"/>
        <v>0</v>
      </c>
      <c r="MH30" s="278">
        <f t="shared" si="163"/>
        <v>0</v>
      </c>
      <c r="MI30" s="278">
        <f t="shared" si="163"/>
        <v>-5369973.4693774283</v>
      </c>
      <c r="MJ30" s="278">
        <f t="shared" si="163"/>
        <v>0</v>
      </c>
      <c r="MK30" s="278">
        <f t="shared" si="163"/>
        <v>-1302724.3291234814</v>
      </c>
      <c r="ML30" s="278">
        <f t="shared" si="163"/>
        <v>0</v>
      </c>
      <c r="MM30" s="278">
        <f t="shared" si="163"/>
        <v>0</v>
      </c>
      <c r="MN30" s="278">
        <f t="shared" si="163"/>
        <v>0</v>
      </c>
      <c r="MO30" s="154">
        <f>ROW()</f>
        <v>30</v>
      </c>
      <c r="MP30" s="5" t="s">
        <v>171</v>
      </c>
      <c r="MQ30" s="196"/>
      <c r="MR30" s="217"/>
      <c r="MS30" s="217"/>
      <c r="MT30" s="217"/>
      <c r="MU30" s="217"/>
      <c r="MV30" s="217"/>
      <c r="MW30" s="217"/>
      <c r="MX30" s="217"/>
      <c r="MY30" s="217"/>
      <c r="MZ30" s="217"/>
      <c r="NA30" s="217"/>
      <c r="NB30" s="217"/>
      <c r="NC30" s="217"/>
      <c r="ND30" s="217"/>
      <c r="NE30" s="112">
        <f>ROW()</f>
        <v>30</v>
      </c>
      <c r="NF30" s="251" t="s">
        <v>127</v>
      </c>
      <c r="NG30" s="251"/>
      <c r="NH30" s="266">
        <f>-NI30</f>
        <v>-5413909.9999999944</v>
      </c>
      <c r="NI30" s="266">
        <v>5413909.9999999944</v>
      </c>
      <c r="NJ30" s="266">
        <f>SUM(NH30:NI30)</f>
        <v>0</v>
      </c>
      <c r="NK30" s="301">
        <v>0</v>
      </c>
      <c r="NL30" s="252">
        <f>SUM(NJ30:NK30)</f>
        <v>0</v>
      </c>
      <c r="NM30" s="301">
        <v>0</v>
      </c>
      <c r="NN30" s="252">
        <f>SUM(NL30:NM30)</f>
        <v>0</v>
      </c>
      <c r="NO30" s="254">
        <v>1913185.0097620003</v>
      </c>
      <c r="NP30" s="255">
        <f>SUM(NN30:NO30)</f>
        <v>1913185.0097620003</v>
      </c>
      <c r="NQ30" s="254">
        <v>3460759.9553839993</v>
      </c>
      <c r="NR30" s="255">
        <f>SUM(NP30:NQ30)</f>
        <v>5373944.9651459996</v>
      </c>
      <c r="NS30" s="266"/>
      <c r="NT30" s="266"/>
      <c r="NU30" s="112">
        <f>ROW()</f>
        <v>30</v>
      </c>
      <c r="NV30" s="386" t="s">
        <v>258</v>
      </c>
      <c r="NW30" s="396"/>
      <c r="NX30" s="387">
        <v>0</v>
      </c>
      <c r="NY30" s="387">
        <v>0</v>
      </c>
      <c r="NZ30" s="387">
        <f t="shared" si="128"/>
        <v>0</v>
      </c>
      <c r="OA30" s="387">
        <v>-653391.38767293852</v>
      </c>
      <c r="OB30" s="387">
        <f t="shared" si="129"/>
        <v>-653391.38767293852</v>
      </c>
      <c r="OC30" s="387">
        <v>-928289.30771718512</v>
      </c>
      <c r="OD30" s="387">
        <f t="shared" si="130"/>
        <v>-1581680.6953901236</v>
      </c>
      <c r="OE30" s="387">
        <v>-188706.03786697099</v>
      </c>
      <c r="OF30" s="387">
        <f t="shared" si="131"/>
        <v>-1770386.7332570946</v>
      </c>
      <c r="OG30" s="387">
        <v>552161.35342254001</v>
      </c>
      <c r="OH30" s="387">
        <f t="shared" si="132"/>
        <v>-1218225.3798345546</v>
      </c>
      <c r="OI30" s="387"/>
      <c r="OJ30" s="387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 s="112">
        <f>ROW()</f>
        <v>30</v>
      </c>
      <c r="PB30" s="422" t="s">
        <v>160</v>
      </c>
      <c r="PC30">
        <v>0.21</v>
      </c>
      <c r="PD30" s="599">
        <f t="shared" ref="PD30:PN30" si="164">-PD28*$PC$30</f>
        <v>0</v>
      </c>
      <c r="PE30" s="599">
        <f t="shared" si="164"/>
        <v>0</v>
      </c>
      <c r="PF30" s="599">
        <f t="shared" si="164"/>
        <v>0</v>
      </c>
      <c r="PG30" s="599">
        <f t="shared" si="164"/>
        <v>0</v>
      </c>
      <c r="PH30" s="599">
        <f t="shared" si="164"/>
        <v>0</v>
      </c>
      <c r="PI30" s="599">
        <f t="shared" si="164"/>
        <v>0</v>
      </c>
      <c r="PJ30" s="599">
        <f t="shared" si="164"/>
        <v>0</v>
      </c>
      <c r="PK30" s="600">
        <f t="shared" si="164"/>
        <v>0</v>
      </c>
      <c r="PL30" s="600">
        <f t="shared" si="164"/>
        <v>0</v>
      </c>
      <c r="PM30" s="600">
        <f t="shared" si="164"/>
        <v>0</v>
      </c>
      <c r="PN30" s="600">
        <f t="shared" si="164"/>
        <v>0</v>
      </c>
      <c r="PO30" s="343"/>
      <c r="PP30" s="343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184">
        <f>ROW()</f>
        <v>30</v>
      </c>
      <c r="QH30" s="132"/>
      <c r="QI30" s="132"/>
      <c r="QJ30" s="134"/>
      <c r="QK30" s="134"/>
      <c r="QL30" s="134"/>
      <c r="QM30" s="134"/>
      <c r="QN30" s="134"/>
      <c r="QO30" s="134"/>
      <c r="QP30" s="134"/>
      <c r="QQ30" s="134"/>
      <c r="QR30" s="134"/>
      <c r="QS30" s="134"/>
      <c r="QT30" s="134"/>
      <c r="QU30" s="134"/>
      <c r="QV30" s="134"/>
      <c r="QW30" s="135">
        <f>ROW()</f>
        <v>30</v>
      </c>
      <c r="QX30" s="132" t="s">
        <v>119</v>
      </c>
      <c r="QY30" s="138"/>
      <c r="QZ30" s="423"/>
      <c r="RA30" s="423"/>
      <c r="RB30" s="423">
        <f>-RB26-RB28</f>
        <v>0</v>
      </c>
      <c r="RC30" s="423">
        <f t="shared" ref="RC30:RJ30" si="165">-RC26-RC28</f>
        <v>159531.06440274004</v>
      </c>
      <c r="RD30" s="423">
        <f t="shared" si="165"/>
        <v>159531.06440274004</v>
      </c>
      <c r="RE30" s="423">
        <f t="shared" si="165"/>
        <v>1041616.8013943374</v>
      </c>
      <c r="RF30" s="423">
        <f t="shared" si="165"/>
        <v>1201147.8657970775</v>
      </c>
      <c r="RG30" s="423">
        <f t="shared" si="165"/>
        <v>1144017.0830004611</v>
      </c>
      <c r="RH30" s="423">
        <f t="shared" si="165"/>
        <v>2345164.9487975389</v>
      </c>
      <c r="RI30" s="423">
        <f t="shared" si="165"/>
        <v>470086.55034856149</v>
      </c>
      <c r="RJ30" s="423">
        <f t="shared" si="165"/>
        <v>2815251.4991461001</v>
      </c>
      <c r="RK30" s="423"/>
      <c r="RL30" s="423"/>
      <c r="RM30" s="139">
        <f>ROW()</f>
        <v>30</v>
      </c>
      <c r="RN30" s="132" t="s">
        <v>259</v>
      </c>
      <c r="RO30" s="227"/>
      <c r="RP30" s="285"/>
      <c r="RQ30" s="285"/>
      <c r="RR30" s="285"/>
      <c r="RS30" s="285">
        <v>-312831.55005800002</v>
      </c>
      <c r="RT30" s="285">
        <v>-312831.55005800002</v>
      </c>
      <c r="RU30" s="285">
        <v>-1521122.0332879999</v>
      </c>
      <c r="RV30" s="285">
        <v>-1833953.5833459999</v>
      </c>
      <c r="RW30" s="286">
        <v>-2731368.5525700003</v>
      </c>
      <c r="RX30" s="286">
        <v>-4565322.1359160002</v>
      </c>
      <c r="RY30" s="286">
        <v>-6323753.419065997</v>
      </c>
      <c r="RZ30" s="286">
        <v>-10889075.554981997</v>
      </c>
      <c r="SA30" s="286"/>
      <c r="SB30" s="286"/>
      <c r="SC30" s="4"/>
      <c r="SJ30"/>
      <c r="SK30"/>
      <c r="SL30"/>
      <c r="SM30"/>
      <c r="SN30"/>
      <c r="SO30"/>
      <c r="SP30"/>
      <c r="SQ30"/>
      <c r="SR30"/>
      <c r="SS30"/>
      <c r="ST30" s="4"/>
    </row>
    <row r="31" spans="1:514" ht="15.5" thickTop="1" thickBot="1" x14ac:dyDescent="0.4">
      <c r="A31" s="112">
        <f>ROW()</f>
        <v>31</v>
      </c>
      <c r="B31" s="392"/>
      <c r="C31" s="121"/>
      <c r="D31" s="142"/>
      <c r="E31" s="143"/>
      <c r="F31" s="142"/>
      <c r="G31" s="143"/>
      <c r="H31" s="142"/>
      <c r="I31" s="172"/>
      <c r="J31" s="189"/>
      <c r="K31" s="172"/>
      <c r="L31" s="43"/>
      <c r="M31" s="172"/>
      <c r="N31" s="172"/>
      <c r="O31" s="172"/>
      <c r="P31" s="172"/>
      <c r="Q31" s="112">
        <f>ROW()</f>
        <v>31</v>
      </c>
      <c r="R31" s="424" t="s">
        <v>260</v>
      </c>
      <c r="S31" s="230"/>
      <c r="T31" s="425"/>
      <c r="U31" s="232"/>
      <c r="AG31" s="112">
        <f>ROW()</f>
        <v>31</v>
      </c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CS31" s="5"/>
      <c r="CT31" s="5"/>
      <c r="CU31" s="5"/>
      <c r="CV31" s="5"/>
      <c r="CW31" s="5"/>
      <c r="CX31" s="5"/>
      <c r="CY31" s="5"/>
      <c r="CZ31" s="5"/>
      <c r="FE31" s="112">
        <f>ROW()</f>
        <v>31</v>
      </c>
      <c r="FF31" s="244" t="s">
        <v>160</v>
      </c>
      <c r="FG31" s="264">
        <v>0.21</v>
      </c>
      <c r="FH31" s="426">
        <f t="shared" ref="FH31:FR31" si="166">-$FG$31*FH29</f>
        <v>-224228.12142789349</v>
      </c>
      <c r="FI31" s="426">
        <f t="shared" si="166"/>
        <v>-589476.08768601506</v>
      </c>
      <c r="FJ31" s="426">
        <f t="shared" si="166"/>
        <v>-813704.20911390858</v>
      </c>
      <c r="FK31" s="426">
        <f t="shared" si="166"/>
        <v>244206.69089293556</v>
      </c>
      <c r="FL31" s="426">
        <f t="shared" si="166"/>
        <v>-569497.51822097308</v>
      </c>
      <c r="FM31" s="426">
        <f t="shared" si="166"/>
        <v>-9028.6990927382485</v>
      </c>
      <c r="FN31" s="426">
        <f t="shared" si="166"/>
        <v>-578526.2173137113</v>
      </c>
      <c r="FO31" s="426">
        <f t="shared" si="166"/>
        <v>-45407.469418542787</v>
      </c>
      <c r="FP31" s="426">
        <f t="shared" si="166"/>
        <v>-623933.68673225422</v>
      </c>
      <c r="FQ31" s="426">
        <f t="shared" si="166"/>
        <v>-139431.93812752917</v>
      </c>
      <c r="FR31" s="426">
        <f t="shared" si="166"/>
        <v>-763365.62485978322</v>
      </c>
      <c r="FS31" s="426"/>
      <c r="FT31" s="426"/>
      <c r="FU31" s="112">
        <f>ROW()</f>
        <v>31</v>
      </c>
      <c r="FV31" s="204"/>
      <c r="FW31" s="124"/>
      <c r="FX31" s="212"/>
      <c r="FY31" s="212"/>
      <c r="FZ31" s="212"/>
      <c r="GA31" s="212"/>
      <c r="GB31" s="212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/>
      <c r="HR31"/>
      <c r="HS31"/>
      <c r="HT31"/>
      <c r="HU31"/>
      <c r="HV31"/>
      <c r="HW31"/>
      <c r="HX31"/>
      <c r="HY31" s="159"/>
      <c r="HZ31" s="159"/>
      <c r="IA31" s="159"/>
      <c r="IB31" s="159"/>
      <c r="IC31" s="159"/>
      <c r="ID31" s="159"/>
      <c r="IE31" s="159"/>
      <c r="IF31" s="159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JM31" s="112">
        <f>ROW()</f>
        <v>31</v>
      </c>
      <c r="JN31" s="427" t="s">
        <v>261</v>
      </c>
      <c r="JO31" s="381"/>
      <c r="JP31" s="420">
        <f t="shared" ref="JP31:JZ31" si="167">+JP29</f>
        <v>55733903.699409902</v>
      </c>
      <c r="JQ31" s="420">
        <f t="shared" si="167"/>
        <v>1189358.6840763493</v>
      </c>
      <c r="JR31" s="420">
        <f t="shared" si="167"/>
        <v>56923262.383486256</v>
      </c>
      <c r="JS31" s="420">
        <f t="shared" si="167"/>
        <v>0</v>
      </c>
      <c r="JT31" s="420">
        <f t="shared" si="167"/>
        <v>56923262.383486256</v>
      </c>
      <c r="JU31" s="420">
        <f t="shared" si="167"/>
        <v>0</v>
      </c>
      <c r="JV31" s="420">
        <f t="shared" si="167"/>
        <v>56923262.383486256</v>
      </c>
      <c r="JW31" s="420">
        <f t="shared" si="167"/>
        <v>0</v>
      </c>
      <c r="JX31" s="420">
        <f t="shared" si="167"/>
        <v>56923262.383486256</v>
      </c>
      <c r="JY31" s="420">
        <f t="shared" si="167"/>
        <v>0</v>
      </c>
      <c r="JZ31" s="420">
        <f t="shared" si="167"/>
        <v>56923262.383486256</v>
      </c>
      <c r="KA31" s="420"/>
      <c r="KB31" s="420"/>
      <c r="KC31" s="11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112">
        <f>ROW()</f>
        <v>31</v>
      </c>
      <c r="KV31" s="201"/>
      <c r="KW31" s="201"/>
      <c r="KX31" s="201"/>
      <c r="KY31" s="201"/>
      <c r="KZ31" s="201"/>
      <c r="LA31" s="201"/>
      <c r="LB31" s="201"/>
      <c r="LC31" s="201"/>
      <c r="LD31" s="201"/>
      <c r="LE31" s="201"/>
      <c r="LF31" s="201"/>
      <c r="LG31" s="201"/>
      <c r="LH31" s="201"/>
      <c r="LI31" s="112"/>
      <c r="LY31" s="112">
        <f>ROW()</f>
        <v>31</v>
      </c>
      <c r="LZ31" s="411" t="s">
        <v>119</v>
      </c>
      <c r="MA31" s="121"/>
      <c r="MB31" s="428">
        <f>MB29-MB30</f>
        <v>0</v>
      </c>
      <c r="MC31" s="428">
        <f t="shared" ref="MC31:MN31" si="168">MC29-MC30</f>
        <v>0</v>
      </c>
      <c r="MD31" s="428">
        <f t="shared" si="168"/>
        <v>0</v>
      </c>
      <c r="ME31" s="428">
        <f t="shared" si="168"/>
        <v>0</v>
      </c>
      <c r="MF31" s="428">
        <f t="shared" si="168"/>
        <v>0</v>
      </c>
      <c r="MG31" s="428">
        <f t="shared" si="168"/>
        <v>0</v>
      </c>
      <c r="MH31" s="428">
        <f t="shared" si="168"/>
        <v>0</v>
      </c>
      <c r="MI31" s="429">
        <f t="shared" si="168"/>
        <v>-20201328.765753184</v>
      </c>
      <c r="MJ31" s="428">
        <f t="shared" si="168"/>
        <v>0</v>
      </c>
      <c r="MK31" s="429">
        <f t="shared" si="168"/>
        <v>-4900724.857178811</v>
      </c>
      <c r="ML31" s="428">
        <f t="shared" si="168"/>
        <v>0</v>
      </c>
      <c r="MM31" s="429">
        <f t="shared" si="168"/>
        <v>0</v>
      </c>
      <c r="MN31" s="428">
        <f t="shared" si="168"/>
        <v>0</v>
      </c>
      <c r="MO31" s="154">
        <f>ROW()</f>
        <v>31</v>
      </c>
      <c r="MP31" s="201" t="s">
        <v>262</v>
      </c>
      <c r="MQ31" s="201"/>
      <c r="MR31" s="430"/>
      <c r="MS31" s="430"/>
      <c r="MT31" s="430"/>
      <c r="MU31" s="430"/>
      <c r="MV31" s="430"/>
      <c r="MW31" s="430"/>
      <c r="MX31" s="430"/>
      <c r="MY31" s="430"/>
      <c r="MZ31" s="430"/>
      <c r="NA31" s="430"/>
      <c r="NB31" s="430"/>
      <c r="NC31" s="430"/>
      <c r="ND31" s="430"/>
      <c r="NE31" s="112">
        <f>ROW()</f>
        <v>31</v>
      </c>
      <c r="NF31" s="251" t="s">
        <v>147</v>
      </c>
      <c r="NG31" s="251"/>
      <c r="NH31" s="266">
        <f>-NI31</f>
        <v>-386476.28252999997</v>
      </c>
      <c r="NI31" s="266">
        <v>386476.28252999997</v>
      </c>
      <c r="NJ31" s="266">
        <f t="shared" ref="NJ31:NJ32" si="169">SUM(NH31:NI31)</f>
        <v>0</v>
      </c>
      <c r="NK31" s="301">
        <v>0</v>
      </c>
      <c r="NL31" s="252">
        <f t="shared" ref="NL31:NL32" si="170">SUM(NJ31:NK31)</f>
        <v>0</v>
      </c>
      <c r="NM31" s="301">
        <v>0</v>
      </c>
      <c r="NN31" s="252">
        <f t="shared" ref="NN31:NN32" si="171">SUM(NL31:NM31)</f>
        <v>0</v>
      </c>
      <c r="NO31" s="255">
        <v>0</v>
      </c>
      <c r="NP31" s="255">
        <f t="shared" ref="NP31:NP32" si="172">SUM(NN31:NO31)</f>
        <v>0</v>
      </c>
      <c r="NQ31" s="255">
        <v>0</v>
      </c>
      <c r="NR31" s="255">
        <f t="shared" ref="NR31:NR32" si="173">SUM(NP31:NQ31)</f>
        <v>0</v>
      </c>
      <c r="NS31" s="266"/>
      <c r="NT31" s="266"/>
      <c r="NU31" s="112">
        <f>ROW()</f>
        <v>31</v>
      </c>
      <c r="NV31" s="386"/>
      <c r="NW31" s="396"/>
      <c r="NX31" s="387"/>
      <c r="NY31" s="387"/>
      <c r="NZ31" s="387">
        <f t="shared" si="128"/>
        <v>0</v>
      </c>
      <c r="OA31" s="387"/>
      <c r="OB31" s="387">
        <f t="shared" si="129"/>
        <v>0</v>
      </c>
      <c r="OC31" s="387"/>
      <c r="OD31" s="387">
        <f t="shared" si="130"/>
        <v>0</v>
      </c>
      <c r="OE31" s="387"/>
      <c r="OF31" s="387">
        <f t="shared" si="131"/>
        <v>0</v>
      </c>
      <c r="OG31" s="387"/>
      <c r="OH31" s="387">
        <f t="shared" si="132"/>
        <v>0</v>
      </c>
      <c r="OI31" s="387"/>
      <c r="OJ31" s="387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 s="112">
        <f>ROW()</f>
        <v>31</v>
      </c>
      <c r="PB31" s="422" t="s">
        <v>119</v>
      </c>
      <c r="PC31"/>
      <c r="PD31" s="601">
        <f t="shared" ref="PD31" si="174">-PD28-PD30</f>
        <v>0</v>
      </c>
      <c r="PE31" s="597">
        <f t="shared" ref="PE31:PJ31" si="175">SUM(PE28:PE30)</f>
        <v>0</v>
      </c>
      <c r="PF31" s="597">
        <f t="shared" si="175"/>
        <v>0</v>
      </c>
      <c r="PG31" s="597">
        <f t="shared" si="175"/>
        <v>0</v>
      </c>
      <c r="PH31" s="597">
        <f t="shared" si="175"/>
        <v>0</v>
      </c>
      <c r="PI31" s="597">
        <f t="shared" si="175"/>
        <v>0</v>
      </c>
      <c r="PJ31" s="597">
        <f t="shared" si="175"/>
        <v>0</v>
      </c>
      <c r="PK31" s="597">
        <f>-PK28-PK30</f>
        <v>0</v>
      </c>
      <c r="PL31" s="597">
        <f>-PL28-PL30</f>
        <v>0</v>
      </c>
      <c r="PM31" s="597">
        <f t="shared" ref="PM31:PN31" si="176">-PM28-PM30</f>
        <v>0</v>
      </c>
      <c r="PN31" s="597">
        <f t="shared" si="176"/>
        <v>0</v>
      </c>
      <c r="PO31" s="584"/>
      <c r="PP31" s="58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184">
        <f>ROW()</f>
        <v>31</v>
      </c>
      <c r="QH31" s="132" t="s">
        <v>119</v>
      </c>
      <c r="QI31" s="132"/>
      <c r="QJ31" s="431"/>
      <c r="QK31" s="431"/>
      <c r="QL31" s="431">
        <f t="shared" ref="QL31:QT31" si="177">-QL27-QL29</f>
        <v>-141335468.16994679</v>
      </c>
      <c r="QM31" s="431">
        <f t="shared" si="177"/>
        <v>1654158.7874142607</v>
      </c>
      <c r="QN31" s="431">
        <f t="shared" si="177"/>
        <v>-139681309.38253251</v>
      </c>
      <c r="QO31" s="431">
        <f t="shared" si="177"/>
        <v>7788660.0135982018</v>
      </c>
      <c r="QP31" s="431">
        <f t="shared" si="177"/>
        <v>-131892649.36893432</v>
      </c>
      <c r="QQ31" s="431">
        <f t="shared" si="177"/>
        <v>-6449140.1849529129</v>
      </c>
      <c r="QR31" s="431">
        <f t="shared" si="177"/>
        <v>-138341789.55388725</v>
      </c>
      <c r="QS31" s="431">
        <f t="shared" si="177"/>
        <v>6419401.374896952</v>
      </c>
      <c r="QT31" s="431">
        <f t="shared" si="177"/>
        <v>-131922388.17899027</v>
      </c>
      <c r="QU31" s="431"/>
      <c r="QV31" s="431"/>
      <c r="QW31" s="135">
        <f>ROW()</f>
        <v>31</v>
      </c>
      <c r="QX31" s="134"/>
      <c r="QY31" s="138"/>
      <c r="QZ31" s="138"/>
      <c r="RA31" s="138"/>
      <c r="RB31" s="138"/>
      <c r="RC31" s="138"/>
      <c r="RD31" s="138"/>
      <c r="RE31" s="138"/>
      <c r="RF31" s="138"/>
      <c r="RG31" s="138"/>
      <c r="RH31" s="138"/>
      <c r="RI31" s="138"/>
      <c r="RJ31" s="138"/>
      <c r="RK31" s="138"/>
      <c r="RL31" s="138"/>
      <c r="RM31" s="139">
        <f>ROW()</f>
        <v>31</v>
      </c>
      <c r="RN31" s="132" t="s">
        <v>263</v>
      </c>
      <c r="RO31" s="227"/>
      <c r="RP31" s="431"/>
      <c r="RQ31" s="431"/>
      <c r="RR31" s="431"/>
      <c r="RS31" s="431">
        <f>SUM(RS28:RS30)</f>
        <v>44675564.118710004</v>
      </c>
      <c r="RT31" s="431">
        <f t="shared" ref="RT31:RZ31" si="178">SUM(RT28:RT30)</f>
        <v>44675564.118710004</v>
      </c>
      <c r="RU31" s="431">
        <f t="shared" si="178"/>
        <v>116745699.97503996</v>
      </c>
      <c r="RV31" s="431">
        <f t="shared" si="178"/>
        <v>161421264.09374997</v>
      </c>
      <c r="RW31" s="431">
        <f t="shared" si="178"/>
        <v>50464041.097350039</v>
      </c>
      <c r="RX31" s="431">
        <f t="shared" si="178"/>
        <v>211885305.1911</v>
      </c>
      <c r="RY31" s="431">
        <f t="shared" si="178"/>
        <v>189104466.91669196</v>
      </c>
      <c r="RZ31" s="431">
        <f t="shared" si="178"/>
        <v>400989772.10779196</v>
      </c>
      <c r="SA31" s="432"/>
      <c r="SB31" s="432"/>
      <c r="SC31" s="4"/>
      <c r="SJ31"/>
      <c r="SK31"/>
      <c r="SL31"/>
      <c r="SM31"/>
      <c r="SN31"/>
      <c r="SO31"/>
      <c r="SP31"/>
      <c r="SQ31"/>
      <c r="SR31"/>
      <c r="SS31"/>
      <c r="ST31" s="4"/>
    </row>
    <row r="32" spans="1:514" ht="15.5" thickTop="1" thickBot="1" x14ac:dyDescent="0.4">
      <c r="A32" s="112">
        <f>ROW()</f>
        <v>32</v>
      </c>
      <c r="B32" s="141" t="s">
        <v>86</v>
      </c>
      <c r="C32" s="121"/>
      <c r="D32" s="142"/>
      <c r="E32" s="346">
        <v>-52005.01</v>
      </c>
      <c r="F32" s="433"/>
      <c r="G32" s="346"/>
      <c r="H32" s="142"/>
      <c r="I32" s="172"/>
      <c r="J32" s="189"/>
      <c r="K32" s="172"/>
      <c r="L32" s="43"/>
      <c r="M32" s="172"/>
      <c r="N32" s="172"/>
      <c r="O32" s="172"/>
      <c r="P32" s="172"/>
      <c r="Q32" s="112">
        <f>ROW()</f>
        <v>32</v>
      </c>
      <c r="R32" s="190" t="s">
        <v>185</v>
      </c>
      <c r="S32" s="434">
        <v>4.1980000000000003E-3</v>
      </c>
      <c r="T32" s="231">
        <f t="shared" ref="T32:AD34" si="179">SUM(T$17:T$21,T$26:T$28)*$S32</f>
        <v>1971345.6284835225</v>
      </c>
      <c r="U32" s="231">
        <f t="shared" si="179"/>
        <v>-1971345.6284835225</v>
      </c>
      <c r="V32" s="231">
        <f t="shared" si="179"/>
        <v>0</v>
      </c>
      <c r="W32" s="231">
        <f t="shared" si="179"/>
        <v>0</v>
      </c>
      <c r="X32" s="231">
        <f t="shared" si="179"/>
        <v>0</v>
      </c>
      <c r="Y32" s="231">
        <f t="shared" si="179"/>
        <v>0</v>
      </c>
      <c r="Z32" s="231">
        <f t="shared" si="179"/>
        <v>0</v>
      </c>
      <c r="AA32" s="231">
        <f t="shared" si="179"/>
        <v>0</v>
      </c>
      <c r="AB32" s="231">
        <f t="shared" si="179"/>
        <v>0</v>
      </c>
      <c r="AC32" s="231">
        <f t="shared" si="179"/>
        <v>0</v>
      </c>
      <c r="AD32" s="231">
        <f t="shared" si="179"/>
        <v>0</v>
      </c>
      <c r="AE32" s="231"/>
      <c r="AF32" s="231"/>
      <c r="AG32" s="112"/>
      <c r="AL32" s="162"/>
      <c r="AM32" s="201"/>
      <c r="AN32" s="162"/>
      <c r="AQ32" s="162"/>
      <c r="AR32" s="201"/>
      <c r="AS32" s="162"/>
      <c r="AV32" s="16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CS32" s="5"/>
      <c r="CT32" s="5"/>
      <c r="CU32" s="5"/>
      <c r="CV32" s="5"/>
      <c r="CW32" s="5"/>
      <c r="CX32" s="5"/>
      <c r="CY32" s="5"/>
      <c r="CZ32" s="5"/>
      <c r="FE32" s="112">
        <f>ROW()</f>
        <v>32</v>
      </c>
      <c r="FF32" s="124" t="s">
        <v>119</v>
      </c>
      <c r="FH32" s="435">
        <f>-FH29-FH31</f>
        <v>-843524.83775255166</v>
      </c>
      <c r="FI32" s="435">
        <f t="shared" ref="FI32:FR32" si="180">-FI29-FI31</f>
        <v>-2217552.9012950091</v>
      </c>
      <c r="FJ32" s="435">
        <f t="shared" si="180"/>
        <v>-3061077.7390475613</v>
      </c>
      <c r="FK32" s="435">
        <f t="shared" si="180"/>
        <v>918682.31335913856</v>
      </c>
      <c r="FL32" s="435">
        <f t="shared" si="180"/>
        <v>-2142395.4256884223</v>
      </c>
      <c r="FM32" s="435">
        <f t="shared" si="180"/>
        <v>-33965.106110777218</v>
      </c>
      <c r="FN32" s="435">
        <f t="shared" si="180"/>
        <v>-2176360.5317992</v>
      </c>
      <c r="FO32" s="435">
        <f t="shared" si="180"/>
        <v>-170818.57543166098</v>
      </c>
      <c r="FP32" s="435">
        <f t="shared" si="180"/>
        <v>-2347179.1072308607</v>
      </c>
      <c r="FQ32" s="435">
        <f t="shared" si="180"/>
        <v>-524529.6720035621</v>
      </c>
      <c r="FR32" s="435">
        <f t="shared" si="180"/>
        <v>-2871708.7792344228</v>
      </c>
      <c r="FS32" s="435"/>
      <c r="FT32" s="435"/>
      <c r="FU32" s="112">
        <f>ROW()</f>
        <v>32</v>
      </c>
      <c r="FV32" s="204" t="s">
        <v>138</v>
      </c>
      <c r="FW32" s="124"/>
      <c r="FX32" s="162">
        <f>+FX30</f>
        <v>3197257.4338220931</v>
      </c>
      <c r="FY32" s="162">
        <f>+FY30</f>
        <v>62123.506799474359</v>
      </c>
      <c r="FZ32" s="162">
        <f t="shared" ref="FZ32:GH32" si="181">+FZ30</f>
        <v>3259380.9406215674</v>
      </c>
      <c r="GA32" s="162">
        <f t="shared" si="181"/>
        <v>0</v>
      </c>
      <c r="GB32" s="162">
        <f t="shared" si="181"/>
        <v>3259380.9406215674</v>
      </c>
      <c r="GC32" s="162">
        <f t="shared" si="181"/>
        <v>0</v>
      </c>
      <c r="GD32" s="162">
        <f t="shared" si="181"/>
        <v>3259380.9406215674</v>
      </c>
      <c r="GE32" s="162">
        <f t="shared" si="181"/>
        <v>0</v>
      </c>
      <c r="GF32" s="162">
        <f t="shared" si="181"/>
        <v>3259380.9406215674</v>
      </c>
      <c r="GG32" s="162">
        <f t="shared" si="181"/>
        <v>0</v>
      </c>
      <c r="GH32" s="162">
        <f t="shared" si="181"/>
        <v>3259380.9406215674</v>
      </c>
      <c r="GI32" s="162"/>
      <c r="GJ32" s="162"/>
      <c r="HQ32"/>
      <c r="HR32"/>
      <c r="HS32"/>
      <c r="HT32"/>
      <c r="HU32"/>
      <c r="HV32"/>
      <c r="HW32"/>
      <c r="HX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JM32" s="112">
        <f>ROW()</f>
        <v>32</v>
      </c>
      <c r="JN32" s="392" t="s">
        <v>264</v>
      </c>
      <c r="JO32" s="436">
        <v>0.21</v>
      </c>
      <c r="JP32" s="437">
        <f t="shared" ref="JP32:JZ32" si="182">-JP31*$JO$32</f>
        <v>-11704119.776876079</v>
      </c>
      <c r="JQ32" s="437">
        <f t="shared" si="182"/>
        <v>-249765.32365603335</v>
      </c>
      <c r="JR32" s="437">
        <f t="shared" si="182"/>
        <v>-11953885.100532113</v>
      </c>
      <c r="JS32" s="437">
        <f t="shared" si="182"/>
        <v>0</v>
      </c>
      <c r="JT32" s="437">
        <f t="shared" si="182"/>
        <v>-11953885.100532113</v>
      </c>
      <c r="JU32" s="437">
        <f t="shared" si="182"/>
        <v>0</v>
      </c>
      <c r="JV32" s="437">
        <f t="shared" si="182"/>
        <v>-11953885.100532113</v>
      </c>
      <c r="JW32" s="437">
        <f t="shared" si="182"/>
        <v>0</v>
      </c>
      <c r="JX32" s="437">
        <f t="shared" si="182"/>
        <v>-11953885.100532113</v>
      </c>
      <c r="JY32" s="437">
        <f t="shared" si="182"/>
        <v>0</v>
      </c>
      <c r="JZ32" s="437">
        <f t="shared" si="182"/>
        <v>-11953885.100532113</v>
      </c>
      <c r="KA32" s="437"/>
      <c r="KB32" s="437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112">
        <f>ROW()</f>
        <v>32</v>
      </c>
      <c r="KT32" s="170" t="s">
        <v>84</v>
      </c>
      <c r="KV32" s="201"/>
      <c r="KW32" s="201"/>
      <c r="KX32" s="201"/>
      <c r="KY32" s="201"/>
      <c r="KZ32" s="201"/>
      <c r="LA32" s="201"/>
      <c r="LB32" s="201"/>
      <c r="LC32" s="201"/>
      <c r="LD32" s="201"/>
      <c r="LE32" s="201"/>
      <c r="LF32" s="201"/>
      <c r="LG32" s="201"/>
      <c r="LH32" s="201"/>
      <c r="LI32" s="112"/>
      <c r="MO32" s="154">
        <f>ROW()</f>
        <v>32</v>
      </c>
      <c r="MP32" s="201" t="s">
        <v>171</v>
      </c>
      <c r="MQ32" s="201"/>
      <c r="MR32" s="217"/>
      <c r="MS32" s="217"/>
      <c r="MT32" s="217"/>
      <c r="MU32" s="217"/>
      <c r="MV32" s="217"/>
      <c r="MW32" s="217"/>
      <c r="MX32" s="217"/>
      <c r="MY32" s="217"/>
      <c r="MZ32" s="217"/>
      <c r="NA32" s="217"/>
      <c r="NB32" s="217"/>
      <c r="NC32" s="217"/>
      <c r="ND32" s="217"/>
      <c r="NE32" s="112">
        <f>ROW()</f>
        <v>32</v>
      </c>
      <c r="NF32" s="251"/>
      <c r="NG32" s="251"/>
      <c r="NH32" s="266">
        <f>-NI32</f>
        <v>0</v>
      </c>
      <c r="NI32" s="266"/>
      <c r="NJ32" s="266">
        <f t="shared" si="169"/>
        <v>0</v>
      </c>
      <c r="NK32" s="266"/>
      <c r="NL32" s="266">
        <f t="shared" si="170"/>
        <v>0</v>
      </c>
      <c r="NM32" s="266"/>
      <c r="NN32" s="266">
        <f t="shared" si="171"/>
        <v>0</v>
      </c>
      <c r="NO32" s="438"/>
      <c r="NP32" s="438">
        <f t="shared" si="172"/>
        <v>0</v>
      </c>
      <c r="NQ32" s="438"/>
      <c r="NR32" s="438">
        <f t="shared" si="173"/>
        <v>0</v>
      </c>
      <c r="NS32" s="266"/>
      <c r="NT32" s="266"/>
      <c r="NU32" s="112">
        <f>ROW()</f>
        <v>32</v>
      </c>
      <c r="NV32" s="386"/>
      <c r="NW32" s="396"/>
      <c r="NX32" s="387"/>
      <c r="NY32" s="387"/>
      <c r="NZ32" s="387">
        <f t="shared" si="128"/>
        <v>0</v>
      </c>
      <c r="OA32" s="387"/>
      <c r="OB32" s="387">
        <f t="shared" si="129"/>
        <v>0</v>
      </c>
      <c r="OC32" s="387"/>
      <c r="OD32" s="387">
        <f t="shared" si="130"/>
        <v>0</v>
      </c>
      <c r="OE32" s="387"/>
      <c r="OF32" s="387">
        <f t="shared" si="131"/>
        <v>0</v>
      </c>
      <c r="OG32" s="387"/>
      <c r="OH32" s="387">
        <f t="shared" si="132"/>
        <v>0</v>
      </c>
      <c r="OI32" s="387"/>
      <c r="OJ32" s="387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 s="112">
        <f>ROW()</f>
        <v>32</v>
      </c>
      <c r="PD32" s="589"/>
      <c r="PE32" s="589"/>
      <c r="PF32" s="589"/>
      <c r="PG32" s="589"/>
      <c r="PH32" s="589"/>
      <c r="PI32" s="589"/>
      <c r="PJ32" s="589"/>
      <c r="PK32" s="589"/>
      <c r="PL32" s="589"/>
      <c r="PM32" s="589"/>
      <c r="PN32" s="589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184">
        <f>ROW()</f>
        <v>32</v>
      </c>
      <c r="QH32" s="132"/>
      <c r="QI32" s="132"/>
      <c r="QJ32" s="134"/>
      <c r="QK32" s="134"/>
      <c r="QL32" s="134"/>
      <c r="QM32" s="134"/>
      <c r="QN32" s="134"/>
      <c r="QO32" s="134"/>
      <c r="QP32" s="134"/>
      <c r="QQ32" s="134"/>
      <c r="QR32" s="134"/>
      <c r="QS32" s="134"/>
      <c r="QT32" s="134"/>
      <c r="QU32" s="134"/>
      <c r="QV32" s="134"/>
      <c r="QW32" s="135">
        <f>ROW()</f>
        <v>32</v>
      </c>
      <c r="QX32" s="132" t="s">
        <v>84</v>
      </c>
      <c r="QY32" s="138"/>
      <c r="QZ32" s="138"/>
      <c r="RA32" s="138"/>
      <c r="RB32" s="138"/>
      <c r="RC32" s="439"/>
      <c r="RD32" s="439"/>
      <c r="RE32" s="439"/>
      <c r="RF32" s="439"/>
      <c r="RG32" s="439"/>
      <c r="RH32" s="439"/>
      <c r="RI32" s="439"/>
      <c r="RJ32" s="439"/>
      <c r="RK32" s="439"/>
      <c r="RL32" s="439"/>
      <c r="RM32" s="139">
        <f>ROW()</f>
        <v>32</v>
      </c>
      <c r="RN32" s="132"/>
      <c r="RO32" s="227"/>
      <c r="RP32" s="134"/>
      <c r="RQ32" s="134"/>
      <c r="RR32" s="134"/>
      <c r="RS32" s="134"/>
      <c r="RT32" s="134"/>
      <c r="RU32" s="134"/>
      <c r="RV32" s="134"/>
      <c r="RW32" s="440"/>
      <c r="RX32" s="440"/>
      <c r="RY32" s="440"/>
      <c r="RZ32" s="440"/>
      <c r="SA32" s="440"/>
      <c r="SB32" s="440"/>
      <c r="SC32" s="4"/>
      <c r="SJ32"/>
      <c r="SK32"/>
      <c r="SL32"/>
      <c r="SM32"/>
      <c r="SN32"/>
      <c r="SO32"/>
      <c r="SP32"/>
      <c r="SQ32"/>
      <c r="SR32"/>
      <c r="SS32"/>
      <c r="ST32" s="4"/>
    </row>
    <row r="33" spans="1:514" ht="15.5" thickTop="1" thickBot="1" x14ac:dyDescent="0.4">
      <c r="A33" s="112">
        <f>ROW()</f>
        <v>33</v>
      </c>
      <c r="B33" s="141" t="s">
        <v>110</v>
      </c>
      <c r="C33" s="121"/>
      <c r="D33" s="142"/>
      <c r="E33" s="346">
        <v>25730.54</v>
      </c>
      <c r="F33" s="433"/>
      <c r="G33" s="346"/>
      <c r="H33" s="142"/>
      <c r="I33" s="172"/>
      <c r="J33" s="189"/>
      <c r="K33" s="172"/>
      <c r="L33" s="43"/>
      <c r="M33" s="172"/>
      <c r="N33" s="172"/>
      <c r="O33" s="172"/>
      <c r="P33" s="172"/>
      <c r="Q33" s="112">
        <f>ROW()</f>
        <v>33</v>
      </c>
      <c r="R33" s="332" t="s">
        <v>265</v>
      </c>
      <c r="S33" s="434">
        <v>2E-3</v>
      </c>
      <c r="T33" s="231">
        <f t="shared" si="179"/>
        <v>939183.24367961998</v>
      </c>
      <c r="U33" s="231">
        <f t="shared" si="179"/>
        <v>-939183.24367961998</v>
      </c>
      <c r="V33" s="231">
        <f t="shared" si="179"/>
        <v>0</v>
      </c>
      <c r="W33" s="231">
        <f t="shared" si="179"/>
        <v>0</v>
      </c>
      <c r="X33" s="231">
        <f t="shared" si="179"/>
        <v>0</v>
      </c>
      <c r="Y33" s="231">
        <f t="shared" si="179"/>
        <v>0</v>
      </c>
      <c r="Z33" s="231">
        <f t="shared" si="179"/>
        <v>0</v>
      </c>
      <c r="AA33" s="231">
        <f t="shared" si="179"/>
        <v>0</v>
      </c>
      <c r="AB33" s="231">
        <f t="shared" si="179"/>
        <v>0</v>
      </c>
      <c r="AC33" s="231">
        <f t="shared" si="179"/>
        <v>0</v>
      </c>
      <c r="AD33" s="231">
        <f t="shared" si="179"/>
        <v>0</v>
      </c>
      <c r="AE33" s="231"/>
      <c r="AF33" s="231"/>
      <c r="AO33" s="201"/>
      <c r="AP33" s="201"/>
      <c r="AQ33" s="201"/>
      <c r="AR33" s="201"/>
      <c r="AS33" s="201"/>
      <c r="AT33" s="201"/>
      <c r="AU33" s="201"/>
      <c r="AV33" s="201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S33" s="232"/>
      <c r="CS33" s="5"/>
      <c r="CT33" s="5"/>
      <c r="CU33" s="5"/>
      <c r="CV33" s="5"/>
      <c r="CW33" s="5"/>
      <c r="CX33" s="5"/>
      <c r="CY33" s="5"/>
      <c r="CZ33" s="5"/>
      <c r="FL33" s="159">
        <v>0</v>
      </c>
      <c r="FU33" s="112">
        <f>ROW()</f>
        <v>33</v>
      </c>
      <c r="FV33" s="204"/>
      <c r="FW33" s="124"/>
      <c r="HQ33"/>
      <c r="HR33"/>
      <c r="HS33"/>
      <c r="HT33"/>
      <c r="HU33"/>
      <c r="HV33"/>
      <c r="HW33"/>
      <c r="HX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JM33" s="112">
        <f>ROW()</f>
        <v>33</v>
      </c>
      <c r="JN33" s="392" t="s">
        <v>119</v>
      </c>
      <c r="JO33" s="381"/>
      <c r="JP33" s="441">
        <f>-JP31-JP32</f>
        <v>-44029783.922533825</v>
      </c>
      <c r="JQ33" s="441">
        <f>-JQ31-JQ32</f>
        <v>-939593.36042031588</v>
      </c>
      <c r="JR33" s="441">
        <f t="shared" ref="JR33:JZ33" si="183">-JR31-JR32</f>
        <v>-44969377.282954141</v>
      </c>
      <c r="JS33" s="441">
        <f t="shared" si="183"/>
        <v>0</v>
      </c>
      <c r="JT33" s="441">
        <f t="shared" si="183"/>
        <v>-44969377.282954141</v>
      </c>
      <c r="JU33" s="441">
        <f t="shared" si="183"/>
        <v>0</v>
      </c>
      <c r="JV33" s="441">
        <f t="shared" si="183"/>
        <v>-44969377.282954141</v>
      </c>
      <c r="JW33" s="441">
        <f t="shared" si="183"/>
        <v>0</v>
      </c>
      <c r="JX33" s="441">
        <f t="shared" si="183"/>
        <v>-44969377.282954141</v>
      </c>
      <c r="JY33" s="441">
        <f t="shared" si="183"/>
        <v>0</v>
      </c>
      <c r="JZ33" s="441">
        <f t="shared" si="183"/>
        <v>-44969377.282954141</v>
      </c>
      <c r="KA33" s="441"/>
      <c r="KB33" s="441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112">
        <f>ROW()</f>
        <v>33</v>
      </c>
      <c r="KT33" s="170" t="s">
        <v>431</v>
      </c>
      <c r="KV33" s="166">
        <f>-KV26</f>
        <v>-179171605.89650002</v>
      </c>
      <c r="KW33" s="166">
        <f>-KW26</f>
        <v>265949.98517497181</v>
      </c>
      <c r="KX33" s="166">
        <f t="shared" ref="KX33:LF33" si="184">-KX26</f>
        <v>-178905655.91132504</v>
      </c>
      <c r="KY33" s="166">
        <f t="shared" si="184"/>
        <v>0</v>
      </c>
      <c r="KZ33" s="166">
        <f t="shared" si="184"/>
        <v>-178905655.91132504</v>
      </c>
      <c r="LA33" s="166">
        <f t="shared" si="184"/>
        <v>0</v>
      </c>
      <c r="LB33" s="166">
        <f t="shared" si="184"/>
        <v>-178905655.91132504</v>
      </c>
      <c r="LC33" s="166">
        <f t="shared" si="184"/>
        <v>0</v>
      </c>
      <c r="LD33" s="166">
        <f t="shared" si="184"/>
        <v>-178905655.91132504</v>
      </c>
      <c r="LE33" s="166">
        <f t="shared" si="184"/>
        <v>0</v>
      </c>
      <c r="LF33" s="166">
        <f t="shared" si="184"/>
        <v>-178905655.91132504</v>
      </c>
      <c r="LG33" s="166"/>
      <c r="LH33" s="166"/>
      <c r="LI33" s="112"/>
      <c r="LZ33" s="341" t="s">
        <v>266</v>
      </c>
      <c r="MO33" s="154">
        <f>ROW()</f>
        <v>33</v>
      </c>
      <c r="MP33" s="166" t="s">
        <v>267</v>
      </c>
      <c r="MQ33" s="166"/>
      <c r="MR33" s="173"/>
      <c r="MS33" s="173"/>
      <c r="MT33" s="173"/>
      <c r="MU33" s="173"/>
      <c r="MV33" s="173"/>
      <c r="MW33" s="173"/>
      <c r="MX33" s="173"/>
      <c r="MY33" s="173">
        <f>MZ33</f>
        <v>154804.66349126305</v>
      </c>
      <c r="MZ33" s="173">
        <v>154804.66349126305</v>
      </c>
      <c r="NA33" s="173">
        <f>NB33-MZ33</f>
        <v>1702851.2984038936</v>
      </c>
      <c r="NB33" s="173">
        <v>1857655.9618951567</v>
      </c>
      <c r="NC33" s="173"/>
      <c r="ND33" s="173"/>
      <c r="NE33" s="112">
        <f>ROW()</f>
        <v>33</v>
      </c>
      <c r="NF33" s="124" t="s">
        <v>268</v>
      </c>
      <c r="NG33" s="251"/>
      <c r="NH33" s="319">
        <f>SUM(NH30:NH32)</f>
        <v>-5800386.2825299948</v>
      </c>
      <c r="NI33" s="319">
        <f>SUM(NI30:NI32)</f>
        <v>5800386.2825299948</v>
      </c>
      <c r="NJ33" s="319">
        <f>SUM(NJ30:NJ32)</f>
        <v>0</v>
      </c>
      <c r="NK33" s="319">
        <f t="shared" ref="NK33:NR33" si="185">SUM(NK30:NK32)</f>
        <v>0</v>
      </c>
      <c r="NL33" s="319">
        <f t="shared" si="185"/>
        <v>0</v>
      </c>
      <c r="NM33" s="319">
        <f t="shared" si="185"/>
        <v>0</v>
      </c>
      <c r="NN33" s="319">
        <f t="shared" si="185"/>
        <v>0</v>
      </c>
      <c r="NO33" s="442">
        <f t="shared" si="185"/>
        <v>1913185.0097620003</v>
      </c>
      <c r="NP33" s="442">
        <f t="shared" si="185"/>
        <v>1913185.0097620003</v>
      </c>
      <c r="NQ33" s="442">
        <f t="shared" si="185"/>
        <v>3460759.9553839993</v>
      </c>
      <c r="NR33" s="442">
        <f t="shared" si="185"/>
        <v>5373944.9651459996</v>
      </c>
      <c r="NS33" s="319"/>
      <c r="NT33" s="319"/>
      <c r="NU33" s="112">
        <f>ROW()</f>
        <v>33</v>
      </c>
      <c r="NV33" s="386"/>
      <c r="NW33" s="396"/>
      <c r="NX33" s="387"/>
      <c r="NY33" s="387"/>
      <c r="NZ33" s="387">
        <f t="shared" si="128"/>
        <v>0</v>
      </c>
      <c r="OA33" s="387"/>
      <c r="OB33" s="387">
        <f t="shared" si="129"/>
        <v>0</v>
      </c>
      <c r="OC33" s="387"/>
      <c r="OD33" s="387">
        <f t="shared" si="130"/>
        <v>0</v>
      </c>
      <c r="OE33" s="387"/>
      <c r="OF33" s="387">
        <f t="shared" si="131"/>
        <v>0</v>
      </c>
      <c r="OG33" s="387"/>
      <c r="OH33" s="387">
        <f t="shared" si="132"/>
        <v>0</v>
      </c>
      <c r="OI33" s="387"/>
      <c r="OJ33" s="387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 s="112">
        <f>ROW()</f>
        <v>33</v>
      </c>
      <c r="PB33" s="341" t="s">
        <v>269</v>
      </c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184">
        <f>ROW()</f>
        <v>33</v>
      </c>
      <c r="QH33" s="132" t="s">
        <v>84</v>
      </c>
      <c r="QI33" s="132"/>
      <c r="QJ33" s="134"/>
      <c r="QK33" s="134"/>
      <c r="QL33" s="134"/>
      <c r="QM33" s="182"/>
      <c r="QN33" s="182"/>
      <c r="QO33" s="182"/>
      <c r="QP33" s="182"/>
      <c r="QQ33" s="182"/>
      <c r="QR33" s="182"/>
      <c r="QS33" s="182"/>
      <c r="QT33" s="182"/>
      <c r="QU33" s="182"/>
      <c r="QV33" s="182"/>
      <c r="QW33" s="135">
        <f>ROW()</f>
        <v>33</v>
      </c>
      <c r="QX33" s="132" t="s">
        <v>270</v>
      </c>
      <c r="QY33" s="138"/>
      <c r="QZ33" s="185"/>
      <c r="RA33" s="185"/>
      <c r="RB33" s="185"/>
      <c r="RC33" s="185">
        <f>RD33</f>
        <v>201938.05620600007</v>
      </c>
      <c r="RD33" s="185">
        <v>201938.05620600007</v>
      </c>
      <c r="RE33" s="185">
        <f>RF33-RD33</f>
        <v>1520440.3364520001</v>
      </c>
      <c r="RF33" s="185">
        <v>1722378.3926580001</v>
      </c>
      <c r="RG33" s="185">
        <f>RH33-RF33</f>
        <v>1405861.9709619989</v>
      </c>
      <c r="RH33" s="185">
        <v>3128240.363619999</v>
      </c>
      <c r="RI33" s="185">
        <f>RJ33-RH33</f>
        <v>3310956.6510520019</v>
      </c>
      <c r="RJ33" s="185">
        <v>6439197.0146720009</v>
      </c>
      <c r="RK33" s="185"/>
      <c r="RL33" s="185"/>
      <c r="RM33" s="139">
        <f>ROW()</f>
        <v>33</v>
      </c>
      <c r="RN33" s="443" t="s">
        <v>271</v>
      </c>
      <c r="RO33" s="227"/>
      <c r="RP33" s="134"/>
      <c r="RQ33" s="134"/>
      <c r="RR33" s="134"/>
      <c r="RS33" s="134"/>
      <c r="RT33" s="134"/>
      <c r="RU33" s="134"/>
      <c r="RV33" s="134"/>
      <c r="RW33" s="440"/>
      <c r="RX33" s="440"/>
      <c r="RY33" s="440"/>
      <c r="RZ33" s="440"/>
      <c r="SA33" s="440"/>
      <c r="SB33" s="440"/>
      <c r="SC33" s="4"/>
      <c r="SJ33"/>
      <c r="SK33"/>
      <c r="SL33"/>
      <c r="SM33"/>
      <c r="SN33"/>
      <c r="SO33"/>
      <c r="SP33"/>
      <c r="SQ33"/>
      <c r="SR33"/>
      <c r="SS33"/>
      <c r="ST33" s="4"/>
    </row>
    <row r="34" spans="1:514" ht="15" thickTop="1" x14ac:dyDescent="0.35">
      <c r="A34" s="112">
        <f>ROW()</f>
        <v>34</v>
      </c>
      <c r="B34" s="141" t="s">
        <v>133</v>
      </c>
      <c r="C34" s="121"/>
      <c r="D34" s="142"/>
      <c r="E34" s="346">
        <v>-4.5100000000000007</v>
      </c>
      <c r="F34" s="433"/>
      <c r="G34" s="346"/>
      <c r="H34" s="142"/>
      <c r="I34" s="172"/>
      <c r="J34" s="189"/>
      <c r="K34" s="172"/>
      <c r="L34" s="43"/>
      <c r="M34" s="172"/>
      <c r="N34" s="172"/>
      <c r="O34" s="172"/>
      <c r="P34" s="172"/>
      <c r="Q34" s="112">
        <f>ROW()</f>
        <v>34</v>
      </c>
      <c r="R34" s="444" t="s">
        <v>272</v>
      </c>
      <c r="S34" s="434">
        <v>3.8358000000000003E-2</v>
      </c>
      <c r="T34" s="266">
        <f t="shared" si="179"/>
        <v>18012595.430531431</v>
      </c>
      <c r="U34" s="266">
        <f t="shared" si="179"/>
        <v>-18012595.430531431</v>
      </c>
      <c r="V34" s="266">
        <f t="shared" si="179"/>
        <v>0</v>
      </c>
      <c r="W34" s="266">
        <f t="shared" si="179"/>
        <v>0</v>
      </c>
      <c r="X34" s="266">
        <f t="shared" si="179"/>
        <v>0</v>
      </c>
      <c r="Y34" s="266">
        <f t="shared" si="179"/>
        <v>0</v>
      </c>
      <c r="Z34" s="266">
        <f t="shared" si="179"/>
        <v>0</v>
      </c>
      <c r="AA34" s="266">
        <f t="shared" si="179"/>
        <v>0</v>
      </c>
      <c r="AB34" s="266">
        <f t="shared" si="179"/>
        <v>0</v>
      </c>
      <c r="AC34" s="266">
        <f t="shared" si="179"/>
        <v>0</v>
      </c>
      <c r="AD34" s="266">
        <f t="shared" si="179"/>
        <v>0</v>
      </c>
      <c r="AE34" s="266"/>
      <c r="AF34" s="266"/>
      <c r="AO34" s="162"/>
      <c r="AP34" s="162"/>
      <c r="AQ34" s="162"/>
      <c r="AR34" s="162"/>
      <c r="AS34" s="162"/>
      <c r="AT34" s="162"/>
      <c r="AU34" s="162"/>
      <c r="AV34" s="162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S34" s="232"/>
      <c r="CS34" s="5"/>
      <c r="CT34" s="5"/>
      <c r="CU34" s="5"/>
      <c r="CV34" s="5"/>
      <c r="CW34" s="5"/>
      <c r="CX34" s="5"/>
      <c r="CY34" s="5"/>
      <c r="CZ34" s="5"/>
      <c r="FU34" s="112">
        <f>ROW()</f>
        <v>34</v>
      </c>
      <c r="FV34" s="204" t="s">
        <v>160</v>
      </c>
      <c r="FW34" s="410">
        <v>0.21</v>
      </c>
      <c r="FX34" s="337">
        <f t="shared" ref="FX34:GH34" si="186">-FX32*$FW$34</f>
        <v>-671424.06110263953</v>
      </c>
      <c r="FY34" s="337">
        <f t="shared" si="186"/>
        <v>-13045.936427889616</v>
      </c>
      <c r="FZ34" s="337">
        <f t="shared" si="186"/>
        <v>-684469.99753052916</v>
      </c>
      <c r="GA34" s="337">
        <f t="shared" si="186"/>
        <v>0</v>
      </c>
      <c r="GB34" s="337">
        <f t="shared" si="186"/>
        <v>-684469.99753052916</v>
      </c>
      <c r="GC34" s="337">
        <f t="shared" si="186"/>
        <v>0</v>
      </c>
      <c r="GD34" s="337">
        <f t="shared" si="186"/>
        <v>-684469.99753052916</v>
      </c>
      <c r="GE34" s="337">
        <f t="shared" si="186"/>
        <v>0</v>
      </c>
      <c r="GF34" s="337">
        <f t="shared" si="186"/>
        <v>-684469.99753052916</v>
      </c>
      <c r="GG34" s="337">
        <f t="shared" si="186"/>
        <v>0</v>
      </c>
      <c r="GH34" s="337">
        <f t="shared" si="186"/>
        <v>-684469.99753052916</v>
      </c>
      <c r="GI34" s="337"/>
      <c r="GJ34" s="337"/>
      <c r="HQ34"/>
      <c r="HR34"/>
      <c r="HS34"/>
      <c r="HT34"/>
      <c r="HU34"/>
      <c r="HV34"/>
      <c r="HW34"/>
      <c r="HX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112">
        <f>ROW()</f>
        <v>34</v>
      </c>
      <c r="KT34" s="170" t="s">
        <v>273</v>
      </c>
      <c r="KV34" s="201">
        <v>37626037.238265</v>
      </c>
      <c r="KW34" s="201">
        <v>-55849.496886744077</v>
      </c>
      <c r="KX34" s="201">
        <f>KV34+KW34</f>
        <v>37570187.741378255</v>
      </c>
      <c r="KY34" s="201"/>
      <c r="KZ34" s="201">
        <f>KY34+KX34</f>
        <v>37570187.741378255</v>
      </c>
      <c r="LA34" s="201"/>
      <c r="LB34" s="201">
        <f>LA34+KZ34</f>
        <v>37570187.741378255</v>
      </c>
      <c r="LC34" s="201"/>
      <c r="LD34" s="201">
        <f>LC34+LB34</f>
        <v>37570187.741378255</v>
      </c>
      <c r="LE34" s="201"/>
      <c r="LF34" s="201">
        <f>LE34+LD34</f>
        <v>37570187.741378255</v>
      </c>
      <c r="LG34" s="201"/>
      <c r="LH34" s="201"/>
      <c r="LI34" s="112"/>
      <c r="MO34" s="154">
        <f>ROW()</f>
        <v>34</v>
      </c>
      <c r="MP34" s="201" t="s">
        <v>171</v>
      </c>
      <c r="MQ34" s="201"/>
      <c r="MR34" s="343"/>
      <c r="MS34" s="343"/>
      <c r="MT34" s="343"/>
      <c r="MU34" s="343"/>
      <c r="MV34" s="343"/>
      <c r="MW34" s="343"/>
      <c r="MX34" s="343"/>
      <c r="MY34" s="343"/>
      <c r="MZ34" s="343"/>
      <c r="NA34" s="343"/>
      <c r="NB34" s="343"/>
      <c r="NC34" s="343"/>
      <c r="ND34" s="343"/>
      <c r="NE34" s="112">
        <f>ROW()</f>
        <v>34</v>
      </c>
      <c r="NF34" s="124"/>
      <c r="NG34" s="251"/>
      <c r="NH34"/>
      <c r="NI34"/>
      <c r="NJ34"/>
      <c r="NK34"/>
      <c r="NL34"/>
      <c r="NM34"/>
      <c r="NN34"/>
      <c r="NO34" s="9"/>
      <c r="NP34" s="9"/>
      <c r="NQ34" s="9"/>
      <c r="NR34" s="9"/>
      <c r="NS34"/>
      <c r="NT34"/>
      <c r="NU34" s="112">
        <f>ROW()</f>
        <v>34</v>
      </c>
      <c r="NV34" s="141" t="s">
        <v>274</v>
      </c>
      <c r="NW34" s="386"/>
      <c r="NX34" s="445">
        <f t="shared" ref="NX34:OH34" si="187">SUM(NX24:NX33)</f>
        <v>4350588.3530400265</v>
      </c>
      <c r="NY34" s="445">
        <f t="shared" si="187"/>
        <v>0</v>
      </c>
      <c r="NZ34" s="445">
        <f t="shared" si="187"/>
        <v>4350588.3530400265</v>
      </c>
      <c r="OA34" s="445">
        <f t="shared" si="187"/>
        <v>3230272.3808734193</v>
      </c>
      <c r="OB34" s="445">
        <f t="shared" si="187"/>
        <v>7580860.7339134458</v>
      </c>
      <c r="OC34" s="445">
        <f t="shared" si="187"/>
        <v>3492135.9671265553</v>
      </c>
      <c r="OD34" s="445">
        <f t="shared" si="187"/>
        <v>11072996.70104</v>
      </c>
      <c r="OE34" s="445">
        <f t="shared" si="187"/>
        <v>-15203.916388063459</v>
      </c>
      <c r="OF34" s="445">
        <f t="shared" si="187"/>
        <v>11057792.784651937</v>
      </c>
      <c r="OG34" s="445">
        <f t="shared" si="187"/>
        <v>-3527374.5424600439</v>
      </c>
      <c r="OH34" s="445">
        <f t="shared" si="187"/>
        <v>7530418.242191894</v>
      </c>
      <c r="OI34" s="445"/>
      <c r="OJ34" s="445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 s="112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184">
        <f>ROW()</f>
        <v>34</v>
      </c>
      <c r="QH34" s="132" t="s">
        <v>275</v>
      </c>
      <c r="QI34" s="132"/>
      <c r="QJ34" s="187"/>
      <c r="QK34" s="187"/>
      <c r="QL34" s="187">
        <v>-1934140608.1735146</v>
      </c>
      <c r="QM34" s="187">
        <v>-89435458.207071066</v>
      </c>
      <c r="QN34" s="187">
        <f>QL34+QM34</f>
        <v>-2023576066.3805857</v>
      </c>
      <c r="QO34" s="187">
        <v>-166952720.7201705</v>
      </c>
      <c r="QP34" s="187">
        <f>QN34+QO34</f>
        <v>-2190528787.1007562</v>
      </c>
      <c r="QQ34" s="187">
        <v>-88688573.84867382</v>
      </c>
      <c r="QR34" s="187">
        <f>QP34+QQ34</f>
        <v>-2279217360.94943</v>
      </c>
      <c r="QS34" s="187">
        <v>-170073353.20089722</v>
      </c>
      <c r="QT34" s="187">
        <f>QR34+QS34</f>
        <v>-2449290714.1503272</v>
      </c>
      <c r="QU34" s="187"/>
      <c r="QV34" s="187"/>
      <c r="QW34" s="135">
        <f>ROW()</f>
        <v>34</v>
      </c>
      <c r="QX34" s="132" t="s">
        <v>276</v>
      </c>
      <c r="QY34" s="138"/>
      <c r="QZ34" s="446"/>
      <c r="RA34" s="446"/>
      <c r="RB34" s="446"/>
      <c r="RC34" s="446">
        <v>0</v>
      </c>
      <c r="RD34" s="446">
        <f t="shared" ref="RD34:RJ34" si="188">RC34+RB34</f>
        <v>0</v>
      </c>
      <c r="RE34" s="446">
        <v>0</v>
      </c>
      <c r="RF34" s="446">
        <f t="shared" si="188"/>
        <v>0</v>
      </c>
      <c r="RG34" s="446">
        <v>0</v>
      </c>
      <c r="RH34" s="446">
        <f t="shared" si="188"/>
        <v>0</v>
      </c>
      <c r="RI34" s="446">
        <v>0</v>
      </c>
      <c r="RJ34" s="446">
        <f t="shared" si="188"/>
        <v>0</v>
      </c>
      <c r="RK34" s="446"/>
      <c r="RL34" s="446"/>
      <c r="RM34" s="139">
        <f>ROW()</f>
        <v>34</v>
      </c>
      <c r="RN34" s="132" t="s">
        <v>85</v>
      </c>
      <c r="RO34" s="227"/>
      <c r="RP34" s="186"/>
      <c r="RQ34" s="186"/>
      <c r="RR34" s="186"/>
      <c r="RS34" s="186">
        <v>389990.21</v>
      </c>
      <c r="RT34" s="187">
        <f>RS34</f>
        <v>389990.21</v>
      </c>
      <c r="RU34" s="186">
        <v>2595454.9499999997</v>
      </c>
      <c r="RV34" s="187">
        <f>RU34+RT34</f>
        <v>2985445.1599999997</v>
      </c>
      <c r="RW34" s="188">
        <v>2415009.65</v>
      </c>
      <c r="RX34" s="188">
        <f>RW34+RV34</f>
        <v>5400454.8099999996</v>
      </c>
      <c r="RY34" s="188">
        <v>2327081.9800000107</v>
      </c>
      <c r="RZ34" s="188">
        <f>RY34+RX34</f>
        <v>7727536.7900000103</v>
      </c>
      <c r="SA34" s="188"/>
      <c r="SB34" s="188"/>
      <c r="SC34" s="4"/>
      <c r="SJ34"/>
      <c r="SK34"/>
      <c r="SL34"/>
      <c r="SM34"/>
      <c r="SN34"/>
      <c r="SO34"/>
      <c r="SP34"/>
      <c r="SQ34"/>
      <c r="SR34"/>
      <c r="SS34"/>
      <c r="ST34" s="4"/>
    </row>
    <row r="35" spans="1:514" ht="15" thickBot="1" x14ac:dyDescent="0.4">
      <c r="A35" s="112">
        <f>ROW()</f>
        <v>35</v>
      </c>
      <c r="B35" s="257" t="s">
        <v>277</v>
      </c>
      <c r="C35" s="121"/>
      <c r="D35" s="142"/>
      <c r="E35" s="346">
        <v>1120.49</v>
      </c>
      <c r="F35" s="433"/>
      <c r="G35" s="346"/>
      <c r="H35" s="142"/>
      <c r="I35" s="172"/>
      <c r="J35" s="189"/>
      <c r="K35" s="172"/>
      <c r="L35" s="43"/>
      <c r="M35" s="172"/>
      <c r="N35" s="172"/>
      <c r="O35" s="172"/>
      <c r="P35" s="172"/>
      <c r="Q35" s="112">
        <f>ROW()</f>
        <v>35</v>
      </c>
      <c r="R35" s="447" t="s">
        <v>278</v>
      </c>
      <c r="S35" s="448"/>
      <c r="T35" s="276">
        <f>SUM(T32:T34)</f>
        <v>20923124.302694574</v>
      </c>
      <c r="U35" s="276">
        <f>SUM(U32:U34)</f>
        <v>-20923124.302694574</v>
      </c>
      <c r="V35" s="276">
        <f t="shared" ref="V35:AD35" si="189">SUM(V32:V34)</f>
        <v>0</v>
      </c>
      <c r="W35" s="276">
        <f t="shared" si="189"/>
        <v>0</v>
      </c>
      <c r="X35" s="276">
        <f t="shared" si="189"/>
        <v>0</v>
      </c>
      <c r="Y35" s="276">
        <f t="shared" si="189"/>
        <v>0</v>
      </c>
      <c r="Z35" s="276">
        <f t="shared" si="189"/>
        <v>0</v>
      </c>
      <c r="AA35" s="276">
        <f t="shared" si="189"/>
        <v>0</v>
      </c>
      <c r="AB35" s="276">
        <f t="shared" si="189"/>
        <v>0</v>
      </c>
      <c r="AC35" s="276">
        <f t="shared" si="189"/>
        <v>0</v>
      </c>
      <c r="AD35" s="276">
        <f t="shared" si="189"/>
        <v>0</v>
      </c>
      <c r="AE35" s="276"/>
      <c r="AF35" s="276"/>
      <c r="AG35" s="112"/>
      <c r="AK35"/>
      <c r="AL35"/>
      <c r="AM35"/>
      <c r="AN35"/>
      <c r="AO35" s="201"/>
      <c r="AP35" s="201"/>
      <c r="AQ35" s="201"/>
      <c r="AR35" s="201"/>
      <c r="AS35" s="201"/>
      <c r="AT35" s="201"/>
      <c r="AU35" s="201"/>
      <c r="AV35" s="201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S35" s="232"/>
      <c r="CS35" s="5"/>
      <c r="CT35" s="5"/>
      <c r="CU35" s="5"/>
      <c r="CV35" s="5"/>
      <c r="CW35" s="5"/>
      <c r="CX35" s="5"/>
      <c r="CY35" s="5"/>
      <c r="CZ35" s="5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12">
        <f>ROW()</f>
        <v>35</v>
      </c>
      <c r="FV35" s="204"/>
      <c r="FW35" s="124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HQ35"/>
      <c r="HR35"/>
      <c r="HS35"/>
      <c r="HT35"/>
      <c r="HU35"/>
      <c r="HV35"/>
      <c r="HW35"/>
      <c r="HX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112">
        <f>ROW()</f>
        <v>35</v>
      </c>
      <c r="KT35" s="170" t="s">
        <v>150</v>
      </c>
      <c r="KV35" s="242">
        <f>SUM(KV33:KV34)</f>
        <v>-141545568.65823501</v>
      </c>
      <c r="KW35" s="242">
        <f>SUM(KW33:KW34)</f>
        <v>210100.48828822773</v>
      </c>
      <c r="KX35" s="242">
        <f t="shared" ref="KX35:LF35" si="190">SUM(KX33:KX34)</f>
        <v>-141335468.16994679</v>
      </c>
      <c r="KY35" s="242">
        <f t="shared" si="190"/>
        <v>0</v>
      </c>
      <c r="KZ35" s="242">
        <f t="shared" si="190"/>
        <v>-141335468.16994679</v>
      </c>
      <c r="LA35" s="242">
        <f t="shared" si="190"/>
        <v>0</v>
      </c>
      <c r="LB35" s="242">
        <f t="shared" si="190"/>
        <v>-141335468.16994679</v>
      </c>
      <c r="LC35" s="242">
        <f t="shared" si="190"/>
        <v>0</v>
      </c>
      <c r="LD35" s="242">
        <f t="shared" si="190"/>
        <v>-141335468.16994679</v>
      </c>
      <c r="LE35" s="242">
        <f t="shared" si="190"/>
        <v>0</v>
      </c>
      <c r="LF35" s="242">
        <f t="shared" si="190"/>
        <v>-141335468.16994679</v>
      </c>
      <c r="LG35" s="242"/>
      <c r="LH35" s="242"/>
      <c r="LI35" s="112"/>
      <c r="MO35" s="154">
        <f>ROW()</f>
        <v>35</v>
      </c>
      <c r="MP35" s="235" t="s">
        <v>279</v>
      </c>
      <c r="MQ35" s="235"/>
      <c r="MR35" s="268"/>
      <c r="MS35" s="268"/>
      <c r="MT35" s="268"/>
      <c r="MU35" s="268"/>
      <c r="MV35" s="268"/>
      <c r="MW35" s="268"/>
      <c r="MX35" s="268"/>
      <c r="MY35" s="268">
        <f t="shared" ref="MY35:NB35" si="191">SUM(MY33:MY34)</f>
        <v>154804.66349126305</v>
      </c>
      <c r="MZ35" s="268">
        <f t="shared" si="191"/>
        <v>154804.66349126305</v>
      </c>
      <c r="NA35" s="268">
        <f t="shared" si="191"/>
        <v>1702851.2984038936</v>
      </c>
      <c r="NB35" s="268">
        <f t="shared" si="191"/>
        <v>1857655.9618951567</v>
      </c>
      <c r="NC35" s="268"/>
      <c r="ND35" s="268"/>
      <c r="NE35" s="112">
        <f>ROW()</f>
        <v>35</v>
      </c>
      <c r="NF35" s="124" t="s">
        <v>253</v>
      </c>
      <c r="NG35" s="124"/>
      <c r="NH35" s="449">
        <f t="shared" ref="NH35:NT35" si="192">NH21+NH27+NH33</f>
        <v>65577643.509571999</v>
      </c>
      <c r="NI35" s="449">
        <f t="shared" si="192"/>
        <v>-65577643.509571999</v>
      </c>
      <c r="NJ35" s="449">
        <f t="shared" si="192"/>
        <v>0</v>
      </c>
      <c r="NK35" s="449">
        <f t="shared" si="192"/>
        <v>0</v>
      </c>
      <c r="NL35" s="449">
        <f t="shared" si="192"/>
        <v>0</v>
      </c>
      <c r="NM35" s="449">
        <f t="shared" si="192"/>
        <v>0</v>
      </c>
      <c r="NN35" s="449">
        <f t="shared" si="192"/>
        <v>0</v>
      </c>
      <c r="NO35" s="450">
        <f t="shared" si="192"/>
        <v>-13882024.963412002</v>
      </c>
      <c r="NP35" s="450">
        <f t="shared" si="192"/>
        <v>-13882024.963412002</v>
      </c>
      <c r="NQ35" s="450">
        <f t="shared" si="192"/>
        <v>-53855630.635200016</v>
      </c>
      <c r="NR35" s="450">
        <f t="shared" si="192"/>
        <v>-67737655.59861201</v>
      </c>
      <c r="NS35" s="449">
        <f t="shared" si="192"/>
        <v>0</v>
      </c>
      <c r="NT35" s="449">
        <f t="shared" si="192"/>
        <v>0</v>
      </c>
      <c r="NU35" s="112">
        <f>ROW()</f>
        <v>35</v>
      </c>
      <c r="NV35" s="386"/>
      <c r="NW35" s="386"/>
      <c r="NX35" s="445"/>
      <c r="NY35" s="445"/>
      <c r="NZ35" s="445"/>
      <c r="OA35" s="445"/>
      <c r="OB35" s="445"/>
      <c r="OC35" s="445"/>
      <c r="OD35" s="445"/>
      <c r="OE35" s="445"/>
      <c r="OF35" s="445"/>
      <c r="OG35" s="445"/>
      <c r="OH35" s="445"/>
      <c r="OI35" s="445"/>
      <c r="OJ35" s="44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 s="112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184">
        <f>ROW()</f>
        <v>35</v>
      </c>
      <c r="QH35" s="132" t="s">
        <v>273</v>
      </c>
      <c r="QI35" s="132"/>
      <c r="QJ35" s="303"/>
      <c r="QK35" s="303"/>
      <c r="QL35" s="285">
        <v>-380681417.42876601</v>
      </c>
      <c r="QM35" s="357">
        <v>-4652744.2572299242</v>
      </c>
      <c r="QN35" s="374">
        <f>QM35+QL35</f>
        <v>-385334161.68599594</v>
      </c>
      <c r="QO35" s="357">
        <v>1622280.3348976374</v>
      </c>
      <c r="QP35" s="374">
        <f>QO35+QN35</f>
        <v>-383711881.3510983</v>
      </c>
      <c r="QQ35" s="357">
        <v>4089717.1141283512</v>
      </c>
      <c r="QR35" s="374">
        <f>QQ35+QP35</f>
        <v>-379622164.23696995</v>
      </c>
      <c r="QS35" s="357">
        <v>10863836.998615265</v>
      </c>
      <c r="QT35" s="374">
        <f>QS35+QR35</f>
        <v>-368758327.23835468</v>
      </c>
      <c r="QU35" s="357"/>
      <c r="QV35" s="285"/>
      <c r="QW35" s="135">
        <f>ROW()</f>
        <v>35</v>
      </c>
      <c r="QX35" s="132" t="s">
        <v>150</v>
      </c>
      <c r="QY35" s="138"/>
      <c r="QZ35" s="451"/>
      <c r="RA35" s="451"/>
      <c r="RB35" s="451">
        <f>SUM(RB32:RB34)</f>
        <v>0</v>
      </c>
      <c r="RC35" s="451">
        <f>SUM(RC32:RC34)</f>
        <v>201938.05620600007</v>
      </c>
      <c r="RD35" s="451">
        <f>SUM(RD32:RD34)</f>
        <v>201938.05620600007</v>
      </c>
      <c r="RE35" s="451">
        <f t="shared" ref="RE35:RI35" si="193">SUM(RE32:RE34)</f>
        <v>1520440.3364520001</v>
      </c>
      <c r="RF35" s="451">
        <f>SUM(RF32:RF34)</f>
        <v>1722378.3926580001</v>
      </c>
      <c r="RG35" s="451">
        <f t="shared" si="193"/>
        <v>1405861.9709619989</v>
      </c>
      <c r="RH35" s="451">
        <f>SUM(RH32:RH34)</f>
        <v>3128240.363619999</v>
      </c>
      <c r="RI35" s="451">
        <f t="shared" si="193"/>
        <v>3310956.6510520019</v>
      </c>
      <c r="RJ35" s="451">
        <f>SUM(RJ32:RJ34)</f>
        <v>6439197.0146720009</v>
      </c>
      <c r="RK35" s="451"/>
      <c r="RL35" s="451"/>
      <c r="RM35" s="139">
        <f>ROW()</f>
        <v>35</v>
      </c>
      <c r="RN35" s="132" t="s">
        <v>109</v>
      </c>
      <c r="RO35" s="227"/>
      <c r="RP35" s="226"/>
      <c r="RQ35" s="226"/>
      <c r="RR35" s="226"/>
      <c r="RS35" s="226">
        <v>0</v>
      </c>
      <c r="RT35" s="228">
        <f t="shared" ref="RT35:RT37" si="194">RS35</f>
        <v>0</v>
      </c>
      <c r="RU35" s="226">
        <v>0</v>
      </c>
      <c r="RV35" s="228">
        <f t="shared" ref="RV35:RV37" si="195">RU35+RT35</f>
        <v>0</v>
      </c>
      <c r="RW35" s="229">
        <v>0</v>
      </c>
      <c r="RX35" s="229">
        <f t="shared" ref="RX35:RX37" si="196">RW35+RV35</f>
        <v>0</v>
      </c>
      <c r="RY35" s="229">
        <v>0</v>
      </c>
      <c r="RZ35" s="229">
        <f t="shared" ref="RZ35:RZ37" si="197">RY35+RX35</f>
        <v>0</v>
      </c>
      <c r="SA35" s="229"/>
      <c r="SB35" s="229"/>
      <c r="SC35" s="4"/>
      <c r="SJ35"/>
      <c r="SK35"/>
      <c r="SL35"/>
      <c r="SM35"/>
      <c r="SN35"/>
      <c r="SO35"/>
      <c r="SP35"/>
      <c r="SQ35"/>
      <c r="SR35"/>
      <c r="SS35"/>
      <c r="ST35" s="4"/>
    </row>
    <row r="36" spans="1:514" ht="15.5" thickTop="1" thickBot="1" x14ac:dyDescent="0.4">
      <c r="A36" s="112">
        <f>ROW()</f>
        <v>36</v>
      </c>
      <c r="B36" s="141" t="s">
        <v>280</v>
      </c>
      <c r="D36" s="142"/>
      <c r="E36" s="172"/>
      <c r="F36" s="142"/>
      <c r="G36" s="172"/>
      <c r="H36" s="142"/>
      <c r="I36" s="172"/>
      <c r="J36" s="172"/>
      <c r="K36" s="172"/>
      <c r="L36" s="172"/>
      <c r="M36" s="172"/>
      <c r="N36" s="172"/>
      <c r="O36" s="172"/>
      <c r="P36" s="172"/>
      <c r="Q36" s="112">
        <f>ROW()</f>
        <v>36</v>
      </c>
      <c r="T36" s="71"/>
      <c r="U36" s="232"/>
      <c r="AG36" s="112"/>
      <c r="AK36"/>
      <c r="AL36"/>
      <c r="AM36"/>
      <c r="AN36"/>
      <c r="AO36" s="156"/>
      <c r="AP36" s="156"/>
      <c r="AQ36" s="156"/>
      <c r="AR36" s="156"/>
      <c r="AS36" s="156"/>
      <c r="AT36" s="156"/>
      <c r="AU36" s="156"/>
      <c r="AV36" s="15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S36" s="232"/>
      <c r="CS36" s="5"/>
      <c r="CT36" s="5"/>
      <c r="CU36" s="5"/>
      <c r="CV36" s="5"/>
      <c r="CW36" s="5"/>
      <c r="CX36" s="5"/>
      <c r="CY36" s="5"/>
      <c r="CZ36" s="5"/>
      <c r="FU36" s="112">
        <f>ROW()</f>
        <v>36</v>
      </c>
      <c r="FV36" s="124" t="s">
        <v>119</v>
      </c>
      <c r="FW36" s="124"/>
      <c r="FX36" s="338">
        <f>-FX32-FX34</f>
        <v>-2525833.3727194536</v>
      </c>
      <c r="FY36" s="338">
        <f>-FY32-FY34</f>
        <v>-49077.570371584741</v>
      </c>
      <c r="FZ36" s="338">
        <f t="shared" ref="FZ36:GH36" si="198">-FZ32-FZ34</f>
        <v>-2574910.9430910381</v>
      </c>
      <c r="GA36" s="338">
        <f t="shared" si="198"/>
        <v>0</v>
      </c>
      <c r="GB36" s="338">
        <f t="shared" si="198"/>
        <v>-2574910.9430910381</v>
      </c>
      <c r="GC36" s="338">
        <f t="shared" si="198"/>
        <v>0</v>
      </c>
      <c r="GD36" s="338">
        <f t="shared" si="198"/>
        <v>-2574910.9430910381</v>
      </c>
      <c r="GE36" s="338">
        <f t="shared" si="198"/>
        <v>0</v>
      </c>
      <c r="GF36" s="338">
        <f t="shared" si="198"/>
        <v>-2574910.9430910381</v>
      </c>
      <c r="GG36" s="338">
        <f t="shared" si="198"/>
        <v>0</v>
      </c>
      <c r="GH36" s="338">
        <f t="shared" si="198"/>
        <v>-2574910.9430910381</v>
      </c>
      <c r="GI36" s="338"/>
      <c r="GJ36" s="338"/>
      <c r="HQ36"/>
      <c r="HR36"/>
      <c r="HS36"/>
      <c r="HT36"/>
      <c r="HU36"/>
      <c r="HV36"/>
      <c r="HW36"/>
      <c r="HX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/>
      <c r="KS36" s="112"/>
      <c r="KV36"/>
      <c r="KX36"/>
      <c r="KY36"/>
      <c r="KZ36"/>
      <c r="LA36"/>
      <c r="LI36" s="112"/>
      <c r="MO36" s="154">
        <f>ROW()</f>
        <v>36</v>
      </c>
      <c r="MP36" s="5" t="s">
        <v>171</v>
      </c>
      <c r="MR36" s="452"/>
      <c r="MS36" s="452"/>
      <c r="MT36" s="452"/>
      <c r="MU36" s="452"/>
      <c r="MV36" s="452"/>
      <c r="MW36" s="452"/>
      <c r="MX36" s="452"/>
      <c r="MY36" s="452"/>
      <c r="MZ36" s="452"/>
      <c r="NA36" s="452"/>
      <c r="NB36" s="452"/>
      <c r="NC36" s="452"/>
      <c r="ND36" s="452"/>
      <c r="NE36" s="112">
        <f>ROW()</f>
        <v>36</v>
      </c>
      <c r="NF36" s="453"/>
      <c r="NG36" s="453"/>
      <c r="NH36" s="266"/>
      <c r="NI36" s="266"/>
      <c r="NJ36" s="266"/>
      <c r="NK36" s="266"/>
      <c r="NL36" s="266"/>
      <c r="NM36" s="266"/>
      <c r="NN36" s="266"/>
      <c r="NO36" s="438"/>
      <c r="NP36" s="438"/>
      <c r="NQ36" s="438"/>
      <c r="NR36" s="438"/>
      <c r="NS36" s="266"/>
      <c r="NT36" s="266"/>
      <c r="NU36" s="112">
        <f>ROW()</f>
        <v>36</v>
      </c>
      <c r="NV36" s="392" t="s">
        <v>253</v>
      </c>
      <c r="NW36" s="392"/>
      <c r="NX36" s="454">
        <f t="shared" ref="NX36:OH36" si="199">NX21+NX34</f>
        <v>4350588.3530400265</v>
      </c>
      <c r="NY36" s="454">
        <f t="shared" si="199"/>
        <v>0</v>
      </c>
      <c r="NZ36" s="454">
        <f t="shared" si="199"/>
        <v>4350588.3530400265</v>
      </c>
      <c r="OA36" s="454">
        <f t="shared" si="199"/>
        <v>3230272.3808734193</v>
      </c>
      <c r="OB36" s="454">
        <f t="shared" si="199"/>
        <v>7580860.7339134458</v>
      </c>
      <c r="OC36" s="454">
        <f t="shared" si="199"/>
        <v>3492135.9671265553</v>
      </c>
      <c r="OD36" s="454">
        <f t="shared" si="199"/>
        <v>11072996.70104</v>
      </c>
      <c r="OE36" s="454">
        <f t="shared" si="199"/>
        <v>-15203.916388063459</v>
      </c>
      <c r="OF36" s="454">
        <f t="shared" si="199"/>
        <v>11057792.784651937</v>
      </c>
      <c r="OG36" s="454">
        <f t="shared" si="199"/>
        <v>-3527374.5424600439</v>
      </c>
      <c r="OH36" s="454">
        <f t="shared" si="199"/>
        <v>7530418.242191894</v>
      </c>
      <c r="OI36" s="454"/>
      <c r="OJ36" s="454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 s="112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184">
        <f>ROW()</f>
        <v>36</v>
      </c>
      <c r="QH36" s="132" t="s">
        <v>150</v>
      </c>
      <c r="QI36" s="417"/>
      <c r="QJ36" s="187"/>
      <c r="QK36" s="187"/>
      <c r="QL36" s="187">
        <f t="shared" ref="QL36:QT36" si="200">SUM(QL33:QL35)</f>
        <v>-2314822025.6022806</v>
      </c>
      <c r="QM36" s="187">
        <f t="shared" si="200"/>
        <v>-94088202.46430099</v>
      </c>
      <c r="QN36" s="187">
        <f t="shared" si="200"/>
        <v>-2408910228.0665817</v>
      </c>
      <c r="QO36" s="187">
        <f t="shared" si="200"/>
        <v>-165330440.38527286</v>
      </c>
      <c r="QP36" s="187">
        <f t="shared" si="200"/>
        <v>-2574240668.4518547</v>
      </c>
      <c r="QQ36" s="187">
        <f t="shared" si="200"/>
        <v>-84598856.734545469</v>
      </c>
      <c r="QR36" s="187">
        <f t="shared" si="200"/>
        <v>-2658839525.1863999</v>
      </c>
      <c r="QS36" s="187">
        <f t="shared" si="200"/>
        <v>-159209516.20228195</v>
      </c>
      <c r="QT36" s="187">
        <f t="shared" si="200"/>
        <v>-2818049041.3886819</v>
      </c>
      <c r="QU36" s="187"/>
      <c r="QV36" s="187"/>
      <c r="QW36" s="132"/>
      <c r="QX36" s="132"/>
      <c r="QY36" s="132"/>
      <c r="QZ36" s="132"/>
      <c r="RA36" s="132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139">
        <f>ROW()</f>
        <v>36</v>
      </c>
      <c r="RN36" s="132" t="s">
        <v>132</v>
      </c>
      <c r="RO36" s="227"/>
      <c r="RP36" s="226"/>
      <c r="RQ36" s="226"/>
      <c r="RR36" s="226"/>
      <c r="RS36" s="226">
        <v>0</v>
      </c>
      <c r="RT36" s="228">
        <f t="shared" si="194"/>
        <v>0</v>
      </c>
      <c r="RU36" s="226">
        <v>0</v>
      </c>
      <c r="RV36" s="228">
        <f t="shared" si="195"/>
        <v>0</v>
      </c>
      <c r="RW36" s="229">
        <v>0</v>
      </c>
      <c r="RX36" s="229">
        <f t="shared" si="196"/>
        <v>0</v>
      </c>
      <c r="RY36" s="229">
        <v>0</v>
      </c>
      <c r="RZ36" s="229">
        <f t="shared" si="197"/>
        <v>0</v>
      </c>
      <c r="SA36" s="229"/>
      <c r="SB36" s="229"/>
      <c r="SC36" s="4"/>
      <c r="SJ36"/>
      <c r="SK36"/>
      <c r="SL36"/>
      <c r="SM36"/>
      <c r="SN36"/>
      <c r="SO36"/>
      <c r="SP36"/>
      <c r="SQ36"/>
      <c r="SR36"/>
      <c r="SS36"/>
      <c r="ST36" s="4"/>
    </row>
    <row r="37" spans="1:514" ht="15" thickTop="1" x14ac:dyDescent="0.35">
      <c r="A37" s="112">
        <f>ROW()</f>
        <v>37</v>
      </c>
      <c r="B37" s="455" t="s">
        <v>281</v>
      </c>
      <c r="C37" s="121"/>
      <c r="D37" s="142"/>
      <c r="E37" s="172">
        <v>785558.67</v>
      </c>
      <c r="F37" s="142"/>
      <c r="G37" s="172"/>
      <c r="H37" s="142"/>
      <c r="I37" s="172"/>
      <c r="J37" s="172"/>
      <c r="K37" s="172"/>
      <c r="L37" s="172"/>
      <c r="M37" s="172"/>
      <c r="N37" s="172"/>
      <c r="O37" s="172"/>
      <c r="P37" s="172"/>
      <c r="Q37" s="112">
        <f>ROW()</f>
        <v>37</v>
      </c>
      <c r="R37" s="456" t="s">
        <v>282</v>
      </c>
      <c r="S37" s="415"/>
      <c r="T37" s="71"/>
      <c r="U37" s="232"/>
      <c r="AK37"/>
      <c r="AL37"/>
      <c r="AM37"/>
      <c r="AN37"/>
      <c r="AO37" s="201"/>
      <c r="AP37" s="201"/>
      <c r="AQ37" s="201"/>
      <c r="AR37" s="201"/>
      <c r="AS37" s="201"/>
      <c r="AT37" s="201"/>
      <c r="AU37" s="201"/>
      <c r="AV37" s="201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S37" s="232"/>
      <c r="CS37" s="5"/>
      <c r="CT37" s="5"/>
      <c r="CU37" s="5"/>
      <c r="CV37" s="5"/>
      <c r="CW37" s="5"/>
      <c r="CX37" s="5"/>
      <c r="CY37" s="5"/>
      <c r="CZ37" s="5"/>
      <c r="HQ37"/>
      <c r="HR37"/>
      <c r="HS37"/>
      <c r="HT37"/>
      <c r="HU37"/>
      <c r="HV37"/>
      <c r="HW37"/>
      <c r="HX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KF37" s="72"/>
      <c r="KG37" s="72"/>
      <c r="KH37" s="72"/>
      <c r="KI37" s="72"/>
      <c r="KJ37" s="72"/>
      <c r="KK37" s="72"/>
      <c r="KL37" s="72"/>
      <c r="KM37" s="72"/>
      <c r="KN37" s="72"/>
      <c r="KO37" s="72"/>
      <c r="KP37" s="72"/>
      <c r="KQ37" s="72"/>
      <c r="KR37" s="72"/>
      <c r="LI37" s="112"/>
      <c r="MO37" s="154">
        <f>ROW()</f>
        <v>37</v>
      </c>
      <c r="MP37" s="5" t="s">
        <v>199</v>
      </c>
      <c r="MR37" s="343"/>
      <c r="MS37" s="343"/>
      <c r="MT37" s="343"/>
      <c r="MU37" s="343"/>
      <c r="MV37" s="343"/>
      <c r="MW37" s="343"/>
      <c r="MX37" s="343"/>
      <c r="MY37" s="343">
        <f t="shared" ref="MY37:NB37" si="201">MY35</f>
        <v>154804.66349126305</v>
      </c>
      <c r="MZ37" s="343">
        <f t="shared" si="201"/>
        <v>154804.66349126305</v>
      </c>
      <c r="NA37" s="343">
        <f t="shared" si="201"/>
        <v>1702851.2984038936</v>
      </c>
      <c r="NB37" s="343">
        <f t="shared" si="201"/>
        <v>1857655.9618951567</v>
      </c>
      <c r="NC37" s="343"/>
      <c r="ND37" s="343"/>
      <c r="NE37" s="112">
        <f>ROW()</f>
        <v>37</v>
      </c>
      <c r="NF37" s="457" t="s">
        <v>283</v>
      </c>
      <c r="NG37" s="457"/>
      <c r="NH37"/>
      <c r="NI37"/>
      <c r="NJ37"/>
      <c r="NK37"/>
      <c r="NL37"/>
      <c r="NM37"/>
      <c r="NN37"/>
      <c r="NO37" s="9"/>
      <c r="NP37" s="9"/>
      <c r="NQ37" s="9"/>
      <c r="NR37" s="9"/>
      <c r="NS37"/>
      <c r="NT37"/>
      <c r="NU37" s="112">
        <f>ROW()</f>
        <v>37</v>
      </c>
      <c r="NV37" s="458"/>
      <c r="NW37" s="458"/>
      <c r="NX37" s="459"/>
      <c r="NY37" s="459"/>
      <c r="NZ37" s="459"/>
      <c r="OA37" s="459"/>
      <c r="OB37" s="459"/>
      <c r="OC37" s="460"/>
      <c r="OD37" s="459"/>
      <c r="OE37" s="461"/>
      <c r="OF37" s="461"/>
      <c r="OG37" s="461"/>
      <c r="OH37" s="461"/>
      <c r="OI37" s="461"/>
      <c r="OJ37" s="461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 s="112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W37" s="132"/>
      <c r="QX37" s="132"/>
      <c r="QY37" s="132"/>
      <c r="QZ37" s="132"/>
      <c r="RA37" s="132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139">
        <f>ROW()</f>
        <v>37</v>
      </c>
      <c r="RN37" s="132" t="s">
        <v>151</v>
      </c>
      <c r="RO37" s="227"/>
      <c r="RP37" s="284"/>
      <c r="RQ37" s="284"/>
      <c r="RR37" s="284"/>
      <c r="RS37" s="284">
        <v>0</v>
      </c>
      <c r="RT37" s="285">
        <f t="shared" si="194"/>
        <v>0</v>
      </c>
      <c r="RU37" s="284">
        <v>0</v>
      </c>
      <c r="RV37" s="285">
        <f t="shared" si="195"/>
        <v>0</v>
      </c>
      <c r="RW37" s="286">
        <v>0</v>
      </c>
      <c r="RX37" s="286">
        <f t="shared" si="196"/>
        <v>0</v>
      </c>
      <c r="RY37" s="286">
        <v>0</v>
      </c>
      <c r="RZ37" s="286">
        <f t="shared" si="197"/>
        <v>0</v>
      </c>
      <c r="SA37" s="286"/>
      <c r="SB37" s="286"/>
      <c r="SC37" s="4"/>
      <c r="SD37" s="184"/>
      <c r="SE37" s="4"/>
      <c r="SF37" s="132"/>
      <c r="SG37" s="132"/>
      <c r="SH37" s="132"/>
      <c r="SI37" s="132"/>
      <c r="SJ37" s="132"/>
      <c r="SK37" s="132"/>
      <c r="SL37" s="132"/>
      <c r="SM37" s="132"/>
      <c r="SN37" s="132"/>
      <c r="SO37" s="132"/>
      <c r="SP37" s="132"/>
      <c r="SQ37" s="132"/>
      <c r="SR37" s="132"/>
      <c r="SS37" s="132"/>
      <c r="ST37" s="4"/>
    </row>
    <row r="38" spans="1:514" x14ac:dyDescent="0.35">
      <c r="A38" s="112">
        <f>ROW()</f>
        <v>38</v>
      </c>
      <c r="B38" s="141" t="s">
        <v>284</v>
      </c>
      <c r="D38" s="142"/>
      <c r="E38" s="172"/>
      <c r="F38" s="142"/>
      <c r="G38" s="172">
        <v>-2022253.9999999998</v>
      </c>
      <c r="H38" s="142"/>
      <c r="I38" s="172"/>
      <c r="J38" s="172"/>
      <c r="K38" s="172"/>
      <c r="L38" s="172"/>
      <c r="M38" s="172"/>
      <c r="N38" s="172"/>
      <c r="O38" s="172"/>
      <c r="P38" s="172"/>
      <c r="Q38" s="112">
        <f>ROW()</f>
        <v>38</v>
      </c>
      <c r="R38" s="190" t="s">
        <v>285</v>
      </c>
      <c r="S38" s="462">
        <f>T38/T17</f>
        <v>0.95455202759734947</v>
      </c>
      <c r="T38" s="231">
        <v>5504423.3799999999</v>
      </c>
      <c r="U38" s="232">
        <f t="shared" ref="U38:U46" si="202">-T38</f>
        <v>-5504423.3799999999</v>
      </c>
      <c r="V38" s="5">
        <f t="shared" ref="V38:V46" si="203">SUM(T38:U38)</f>
        <v>0</v>
      </c>
      <c r="X38" s="5">
        <f t="shared" ref="X38:X46" si="204">SUM(V38:W38)</f>
        <v>0</v>
      </c>
      <c r="Z38" s="5">
        <f t="shared" ref="Z38:Z46" si="205">SUM(X38:Y38)</f>
        <v>0</v>
      </c>
      <c r="AB38" s="5">
        <f t="shared" ref="AB38:AB46" si="206">SUM(Z38:AA38)</f>
        <v>0</v>
      </c>
      <c r="AD38" s="5">
        <f t="shared" ref="AD38:AD46" si="207">SUM(AB38:AC38)</f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CS38" s="5"/>
      <c r="CT38" s="5"/>
      <c r="CU38" s="5"/>
      <c r="CV38" s="5"/>
      <c r="CW38" s="5"/>
      <c r="CX38" s="5"/>
      <c r="CY38" s="5"/>
      <c r="CZ38" s="5"/>
      <c r="HQ38"/>
      <c r="HR38"/>
      <c r="HS38"/>
      <c r="HT38"/>
      <c r="HU38"/>
      <c r="HV38"/>
      <c r="HW38"/>
      <c r="HX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KF38" s="72"/>
      <c r="KG38" s="72"/>
      <c r="KH38" s="72"/>
      <c r="KI38" s="72"/>
      <c r="KJ38" s="72"/>
      <c r="KK38" s="72"/>
      <c r="KL38" s="72"/>
      <c r="KM38" s="72"/>
      <c r="KN38" s="72"/>
      <c r="KO38" s="72"/>
      <c r="KP38" s="72"/>
      <c r="KQ38" s="72"/>
      <c r="KR38" s="72"/>
      <c r="LI38" s="112"/>
      <c r="MO38" s="154">
        <f>ROW()</f>
        <v>38</v>
      </c>
      <c r="MP38" s="5" t="s">
        <v>171</v>
      </c>
      <c r="MR38" s="343"/>
      <c r="MS38" s="343"/>
      <c r="MT38" s="343"/>
      <c r="MU38" s="343"/>
      <c r="MV38" s="343"/>
      <c r="MW38" s="343"/>
      <c r="MX38" s="343"/>
      <c r="MY38" s="343"/>
      <c r="MZ38" s="343"/>
      <c r="NA38" s="343"/>
      <c r="NB38" s="343"/>
      <c r="NC38" s="343"/>
      <c r="ND38" s="343"/>
      <c r="NE38" s="112">
        <f>ROW()</f>
        <v>38</v>
      </c>
      <c r="NF38" s="251" t="s">
        <v>286</v>
      </c>
      <c r="NG38" s="590">
        <v>2.5499999999999998E-2</v>
      </c>
      <c r="NH38" s="301"/>
      <c r="NI38" s="301"/>
      <c r="NJ38" s="301"/>
      <c r="NK38" s="301"/>
      <c r="NL38" s="301"/>
      <c r="NM38" s="301"/>
      <c r="NN38" s="301">
        <f t="shared" ref="NN38" si="208">SUM(NJ38:NM38)</f>
        <v>0</v>
      </c>
      <c r="NO38" s="463">
        <v>-1672229.9094940859</v>
      </c>
      <c r="NP38" s="463">
        <f>SUM(NN38:NO38)</f>
        <v>-1672229.9094940859</v>
      </c>
      <c r="NQ38" s="463">
        <f>+NJ35*NG38</f>
        <v>0</v>
      </c>
      <c r="NR38" s="463">
        <f>SUM(NP38:NQ38)</f>
        <v>-1672229.9094940859</v>
      </c>
      <c r="NS38" s="301"/>
      <c r="NT38" s="301"/>
      <c r="NU38" s="112">
        <f>ROW()</f>
        <v>38</v>
      </c>
      <c r="NV38" s="464" t="s">
        <v>224</v>
      </c>
      <c r="NW38" s="464"/>
      <c r="NX38" s="465"/>
      <c r="NY38" s="465"/>
      <c r="NZ38" s="465"/>
      <c r="OA38" s="465"/>
      <c r="OB38" s="465"/>
      <c r="OC38" s="460"/>
      <c r="OD38" s="465"/>
      <c r="OE38" s="461"/>
      <c r="OF38" s="461"/>
      <c r="OG38" s="461"/>
      <c r="OH38" s="461"/>
      <c r="OI38" s="461"/>
      <c r="OJ38" s="461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 s="112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W38" s="132"/>
      <c r="QX38" s="132"/>
      <c r="QY38" s="132"/>
      <c r="QZ38" s="132"/>
      <c r="RA38" s="132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139">
        <f>ROW()</f>
        <v>38</v>
      </c>
      <c r="RN38" s="132" t="s">
        <v>168</v>
      </c>
      <c r="RO38" s="227"/>
      <c r="RP38" s="228"/>
      <c r="RQ38" s="228"/>
      <c r="RR38" s="228"/>
      <c r="RS38" s="228">
        <f t="shared" ref="RS38:RZ38" si="209">SUM(RS34:RS37)</f>
        <v>389990.21</v>
      </c>
      <c r="RT38" s="228">
        <f t="shared" si="209"/>
        <v>389990.21</v>
      </c>
      <c r="RU38" s="228">
        <f t="shared" si="209"/>
        <v>2595454.9499999997</v>
      </c>
      <c r="RV38" s="228">
        <f t="shared" si="209"/>
        <v>2985445.1599999997</v>
      </c>
      <c r="RW38" s="228">
        <f t="shared" si="209"/>
        <v>2415009.65</v>
      </c>
      <c r="RX38" s="228">
        <f t="shared" si="209"/>
        <v>5400454.8099999996</v>
      </c>
      <c r="RY38" s="228">
        <f t="shared" si="209"/>
        <v>2327081.9800000107</v>
      </c>
      <c r="RZ38" s="228">
        <f t="shared" si="209"/>
        <v>7727536.7900000103</v>
      </c>
      <c r="SA38" s="229"/>
      <c r="SB38" s="229"/>
      <c r="SC38" s="4"/>
      <c r="SD38" s="184"/>
      <c r="SE38" s="4"/>
      <c r="SF38" s="132"/>
      <c r="SG38" s="132"/>
      <c r="SH38" s="132"/>
      <c r="SI38" s="132"/>
      <c r="SJ38" s="132"/>
      <c r="SK38" s="132"/>
      <c r="SL38" s="132"/>
      <c r="SM38" s="132"/>
      <c r="SN38" s="132"/>
      <c r="SO38" s="132"/>
      <c r="SP38" s="132"/>
      <c r="SQ38" s="132"/>
      <c r="SR38" s="132"/>
      <c r="SS38" s="132"/>
      <c r="ST38" s="4"/>
    </row>
    <row r="39" spans="1:514" ht="16.5" customHeight="1" x14ac:dyDescent="0.35">
      <c r="A39" s="112">
        <f>ROW()</f>
        <v>39</v>
      </c>
      <c r="B39" s="141" t="s">
        <v>287</v>
      </c>
      <c r="D39" s="142"/>
      <c r="E39" s="172"/>
      <c r="F39" s="142"/>
      <c r="G39" s="172">
        <v>-21690736.059999999</v>
      </c>
      <c r="H39" s="142"/>
      <c r="I39" s="172"/>
      <c r="J39" s="172"/>
      <c r="K39" s="172"/>
      <c r="L39" s="172"/>
      <c r="M39" s="172"/>
      <c r="N39" s="172"/>
      <c r="O39" s="172"/>
      <c r="P39" s="172"/>
      <c r="Q39" s="112">
        <f>ROW()</f>
        <v>39</v>
      </c>
      <c r="R39" s="190" t="s">
        <v>288</v>
      </c>
      <c r="S39" s="462">
        <f>T39/T18</f>
        <v>0.95453985249471629</v>
      </c>
      <c r="T39" s="343">
        <v>18854358.350000001</v>
      </c>
      <c r="U39" s="232">
        <f t="shared" si="202"/>
        <v>-18854358.350000001</v>
      </c>
      <c r="V39" s="5">
        <f t="shared" si="203"/>
        <v>0</v>
      </c>
      <c r="X39" s="5">
        <f t="shared" si="204"/>
        <v>0</v>
      </c>
      <c r="Z39" s="5">
        <f t="shared" si="205"/>
        <v>0</v>
      </c>
      <c r="AB39" s="5">
        <f t="shared" si="206"/>
        <v>0</v>
      </c>
      <c r="AD39" s="5">
        <f t="shared" si="207"/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S39" s="232">
        <f>+BS38+BS37</f>
        <v>0</v>
      </c>
      <c r="CS39" s="5"/>
      <c r="CT39" s="5"/>
      <c r="CU39" s="5"/>
      <c r="CV39" s="5"/>
      <c r="CW39" s="5"/>
      <c r="CX39" s="5"/>
      <c r="CY39" s="5"/>
      <c r="CZ39" s="5"/>
      <c r="HQ39"/>
      <c r="HR39"/>
      <c r="HS39"/>
      <c r="HT39"/>
      <c r="HU39"/>
      <c r="HV39"/>
      <c r="HW39"/>
      <c r="HX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KF39" s="72"/>
      <c r="KG39" s="72"/>
      <c r="KH39" s="72"/>
      <c r="KI39" s="72"/>
      <c r="KJ39" s="72"/>
      <c r="KK39" s="72"/>
      <c r="KL39" s="72"/>
      <c r="KM39" s="72"/>
      <c r="KN39" s="72"/>
      <c r="KO39" s="72"/>
      <c r="KP39" s="72"/>
      <c r="KQ39" s="72"/>
      <c r="KR39" s="72"/>
      <c r="LI39" s="112"/>
      <c r="MO39" s="154">
        <f>ROW()</f>
        <v>39</v>
      </c>
      <c r="MP39" s="5" t="s">
        <v>160</v>
      </c>
      <c r="MQ39" s="347">
        <v>0.21</v>
      </c>
      <c r="MR39" s="300"/>
      <c r="MS39" s="300"/>
      <c r="MT39" s="300"/>
      <c r="MU39" s="300"/>
      <c r="MV39" s="343"/>
      <c r="MW39" s="300"/>
      <c r="MX39" s="300">
        <f>-$MQ$39*MX37</f>
        <v>0</v>
      </c>
      <c r="MY39" s="300">
        <f t="shared" ref="MY39:NB39" si="210">-$MQ$39*MY37</f>
        <v>-32508.97933316524</v>
      </c>
      <c r="MZ39" s="300">
        <f t="shared" si="210"/>
        <v>-32508.97933316524</v>
      </c>
      <c r="NA39" s="300">
        <f t="shared" si="210"/>
        <v>-357598.77266481763</v>
      </c>
      <c r="NB39" s="300">
        <f t="shared" si="210"/>
        <v>-390107.75199798291</v>
      </c>
      <c r="NC39" s="300"/>
      <c r="ND39" s="300"/>
      <c r="NE39" s="112">
        <f>ROW()</f>
        <v>39</v>
      </c>
      <c r="NF39" s="386" t="s">
        <v>394</v>
      </c>
      <c r="NG39" s="275"/>
      <c r="NH39" s="235"/>
      <c r="NI39" s="235"/>
      <c r="NJ39" s="235">
        <v>2737438.2</v>
      </c>
      <c r="NK39" s="235">
        <v>-2737438.2</v>
      </c>
      <c r="NL39" s="235">
        <f>SUM(NJ39:NK39)</f>
        <v>0</v>
      </c>
      <c r="NM39" s="235">
        <v>0</v>
      </c>
      <c r="NN39" s="235">
        <f>SUM(NL39:NM39)</f>
        <v>0</v>
      </c>
      <c r="NO39" s="463">
        <v>-353991.636567006</v>
      </c>
      <c r="NP39" s="463">
        <f>SUM(NN39:NO39)</f>
        <v>-353991.636567006</v>
      </c>
      <c r="NQ39" s="463">
        <v>-1373318.5811976003</v>
      </c>
      <c r="NR39" s="463">
        <f>SUM(NP39:NQ39)</f>
        <v>-1727310.2177646062</v>
      </c>
      <c r="NS39" s="235"/>
      <c r="NT39" s="235"/>
      <c r="NU39" s="112">
        <f>ROW()</f>
        <v>39</v>
      </c>
      <c r="NV39" s="141" t="s">
        <v>289</v>
      </c>
      <c r="NW39" s="141"/>
      <c r="NX39" s="387">
        <v>-5849175.2306000004</v>
      </c>
      <c r="NY39" s="387">
        <v>0</v>
      </c>
      <c r="NZ39" s="387">
        <f>SUM(NX39:NY39)</f>
        <v>-5849175.2306000004</v>
      </c>
      <c r="OA39" s="387">
        <v>5849175.2306000004</v>
      </c>
      <c r="OB39" s="387">
        <f>SUM(NZ39:OA39)</f>
        <v>0</v>
      </c>
      <c r="OC39" s="387">
        <v>0</v>
      </c>
      <c r="OD39" s="387">
        <f>SUM(OB39:OC39)</f>
        <v>0</v>
      </c>
      <c r="OE39" s="387">
        <v>0</v>
      </c>
      <c r="OF39" s="387">
        <f>SUM(OD39:OE39)</f>
        <v>0</v>
      </c>
      <c r="OG39" s="387">
        <v>0</v>
      </c>
      <c r="OH39" s="387">
        <f>SUM(OF39:OG39)</f>
        <v>0</v>
      </c>
      <c r="OI39" s="387"/>
      <c r="OJ39" s="387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 s="112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W39" s="132"/>
      <c r="QX39" s="132"/>
      <c r="QY39" s="132"/>
      <c r="QZ39" s="132"/>
      <c r="RA39" s="132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139">
        <f>ROW()</f>
        <v>39</v>
      </c>
      <c r="RN39" s="132"/>
      <c r="RO39" s="227"/>
      <c r="RP39" s="228"/>
      <c r="RQ39" s="228"/>
      <c r="RR39" s="228"/>
      <c r="RS39" s="228"/>
      <c r="RT39" s="228"/>
      <c r="RU39" s="228"/>
      <c r="RV39" s="228"/>
      <c r="RW39" s="228"/>
      <c r="RX39" s="228"/>
      <c r="RY39" s="228"/>
      <c r="RZ39" s="228"/>
      <c r="SA39" s="229"/>
      <c r="SB39" s="229"/>
      <c r="SC39" s="4"/>
      <c r="SD39" s="184"/>
      <c r="SE39" s="4"/>
      <c r="SF39" s="132"/>
      <c r="SG39" s="132"/>
      <c r="SH39" s="132"/>
      <c r="SI39" s="132"/>
      <c r="SJ39" s="132"/>
      <c r="SK39" s="132"/>
      <c r="SL39" s="132"/>
      <c r="SM39" s="132"/>
      <c r="SN39" s="132"/>
      <c r="SO39" s="132"/>
      <c r="SP39" s="132"/>
      <c r="SQ39" s="132"/>
      <c r="SR39" s="132"/>
      <c r="SS39" s="132"/>
      <c r="ST39" s="4"/>
    </row>
    <row r="40" spans="1:514" ht="15" thickBot="1" x14ac:dyDescent="0.4">
      <c r="A40" s="112">
        <f>ROW()</f>
        <v>40</v>
      </c>
      <c r="B40" s="141" t="s">
        <v>290</v>
      </c>
      <c r="C40" s="467"/>
      <c r="D40" s="142"/>
      <c r="E40" s="172">
        <v>-576270.18999999994</v>
      </c>
      <c r="F40" s="142"/>
      <c r="G40" s="172"/>
      <c r="H40" s="142"/>
      <c r="I40" s="172"/>
      <c r="J40" s="172"/>
      <c r="K40" s="172"/>
      <c r="L40" s="172"/>
      <c r="M40" s="172"/>
      <c r="N40" s="172"/>
      <c r="O40" s="172"/>
      <c r="P40" s="172"/>
      <c r="Q40" s="112">
        <f>ROW()</f>
        <v>40</v>
      </c>
      <c r="R40" s="190" t="s">
        <v>291</v>
      </c>
      <c r="S40" s="462">
        <f>T40/SUM(T19,T27)</f>
        <v>0.95453963123900254</v>
      </c>
      <c r="T40" s="343">
        <v>17274428</v>
      </c>
      <c r="U40" s="232">
        <f t="shared" si="202"/>
        <v>-17274428</v>
      </c>
      <c r="V40" s="5">
        <f t="shared" si="203"/>
        <v>0</v>
      </c>
      <c r="X40" s="5">
        <f t="shared" si="204"/>
        <v>0</v>
      </c>
      <c r="Z40" s="5">
        <f t="shared" si="205"/>
        <v>0</v>
      </c>
      <c r="AB40" s="5">
        <f t="shared" si="206"/>
        <v>0</v>
      </c>
      <c r="AD40" s="5">
        <f t="shared" si="207"/>
        <v>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CS40" s="5"/>
      <c r="CT40" s="5"/>
      <c r="CU40" s="5"/>
      <c r="CV40" s="5"/>
      <c r="CW40" s="5"/>
      <c r="CX40" s="5"/>
      <c r="CY40" s="5"/>
      <c r="CZ40" s="5"/>
      <c r="HQ40"/>
      <c r="HR40"/>
      <c r="HS40"/>
      <c r="HT40"/>
      <c r="HU40"/>
      <c r="HV40"/>
      <c r="HW40"/>
      <c r="HX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JM40" s="19"/>
      <c r="KF40" s="72"/>
      <c r="KG40" s="72"/>
      <c r="KH40" s="72"/>
      <c r="KI40" s="72"/>
      <c r="KJ40" s="72"/>
      <c r="KK40" s="72"/>
      <c r="KL40" s="72"/>
      <c r="KM40" s="72"/>
      <c r="KN40" s="72"/>
      <c r="KO40" s="72"/>
      <c r="KP40" s="72"/>
      <c r="KQ40" s="72"/>
      <c r="KR40" s="72"/>
      <c r="LI40" s="112"/>
      <c r="MO40" s="154">
        <f>ROW()</f>
        <v>40</v>
      </c>
      <c r="MP40" s="5" t="s">
        <v>119</v>
      </c>
      <c r="MR40" s="468"/>
      <c r="MS40" s="468"/>
      <c r="MT40" s="468"/>
      <c r="MU40" s="468"/>
      <c r="MV40" s="468"/>
      <c r="MW40" s="468"/>
      <c r="MX40" s="468">
        <f t="shared" ref="MX40:NB40" si="211">-MX37-MX39</f>
        <v>0</v>
      </c>
      <c r="MY40" s="468">
        <f t="shared" si="211"/>
        <v>-122295.68415809781</v>
      </c>
      <c r="MZ40" s="468">
        <f t="shared" si="211"/>
        <v>-122295.68415809781</v>
      </c>
      <c r="NA40" s="468">
        <f t="shared" si="211"/>
        <v>-1345252.5257390761</v>
      </c>
      <c r="NB40" s="468">
        <f t="shared" si="211"/>
        <v>-1467548.2098971738</v>
      </c>
      <c r="NC40" s="468"/>
      <c r="ND40" s="468"/>
      <c r="NE40" s="112">
        <f>ROW()</f>
        <v>40</v>
      </c>
      <c r="NF40" s="386" t="s">
        <v>395</v>
      </c>
      <c r="NG40" s="466"/>
      <c r="NH40" s="266"/>
      <c r="NI40" s="266"/>
      <c r="NJ40" s="266"/>
      <c r="NK40" s="266">
        <v>0</v>
      </c>
      <c r="NL40" s="266">
        <f>SUM(NJ40:NK40)</f>
        <v>0</v>
      </c>
      <c r="NM40" s="266">
        <v>0</v>
      </c>
      <c r="NN40" s="266">
        <f>SUM(NL40:NM40)</f>
        <v>0</v>
      </c>
      <c r="NO40" s="463">
        <v>-1852264.7740881417</v>
      </c>
      <c r="NP40" s="463">
        <f>SUM(NN40:NO40)</f>
        <v>-1852264.7740881417</v>
      </c>
      <c r="NQ40" s="463">
        <v>0</v>
      </c>
      <c r="NR40" s="463">
        <f>SUM(NP40:NQ40)</f>
        <v>-1852264.7740881417</v>
      </c>
      <c r="NS40" s="266"/>
      <c r="NT40" s="266"/>
      <c r="NU40" s="112">
        <f>ROW()</f>
        <v>40</v>
      </c>
      <c r="NV40" s="141" t="s">
        <v>292</v>
      </c>
      <c r="NW40" s="141"/>
      <c r="NX40" s="387">
        <v>0</v>
      </c>
      <c r="NY40" s="387">
        <v>0</v>
      </c>
      <c r="NZ40" s="387">
        <f>SUM(NX40:NY40)</f>
        <v>0</v>
      </c>
      <c r="OA40" s="387">
        <v>0</v>
      </c>
      <c r="OB40" s="387">
        <f>SUM(NZ40:OA40)</f>
        <v>0</v>
      </c>
      <c r="OC40" s="387">
        <v>0</v>
      </c>
      <c r="OD40" s="387">
        <f>SUM(OB40:OC40)</f>
        <v>0</v>
      </c>
      <c r="OE40" s="387">
        <v>1835691.2882025428</v>
      </c>
      <c r="OF40" s="387">
        <f>SUM(OD40:OE40)</f>
        <v>1835691.2882025428</v>
      </c>
      <c r="OG40" s="387">
        <v>0</v>
      </c>
      <c r="OH40" s="387">
        <f>SUM(OF40:OG40)</f>
        <v>1835691.2882025428</v>
      </c>
      <c r="OI40" s="387"/>
      <c r="OJ40" s="387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 s="112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W40" s="132"/>
      <c r="QX40" s="132"/>
      <c r="QY40" s="132"/>
      <c r="QZ40" s="132"/>
      <c r="RA40" s="132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139">
        <f>ROW()</f>
        <v>40</v>
      </c>
      <c r="RN40" s="132" t="s">
        <v>194</v>
      </c>
      <c r="RO40" s="227"/>
      <c r="RP40" s="228"/>
      <c r="RQ40" s="228"/>
      <c r="RR40" s="228"/>
      <c r="RS40" s="228">
        <f t="shared" ref="RS40:RZ40" si="212">RS38</f>
        <v>389990.21</v>
      </c>
      <c r="RT40" s="228">
        <f t="shared" si="212"/>
        <v>389990.21</v>
      </c>
      <c r="RU40" s="228">
        <f t="shared" si="212"/>
        <v>2595454.9499999997</v>
      </c>
      <c r="RV40" s="228">
        <f t="shared" si="212"/>
        <v>2985445.1599999997</v>
      </c>
      <c r="RW40" s="228">
        <f t="shared" si="212"/>
        <v>2415009.65</v>
      </c>
      <c r="RX40" s="228">
        <f t="shared" si="212"/>
        <v>5400454.8099999996</v>
      </c>
      <c r="RY40" s="228">
        <f t="shared" si="212"/>
        <v>2327081.9800000107</v>
      </c>
      <c r="RZ40" s="228">
        <f t="shared" si="212"/>
        <v>7727536.7900000103</v>
      </c>
      <c r="SA40" s="229"/>
      <c r="SB40" s="229"/>
      <c r="SC40" s="4"/>
      <c r="SD40" s="184"/>
      <c r="SE40" s="4"/>
      <c r="SF40" s="132"/>
      <c r="SG40" s="132"/>
      <c r="SH40" s="132"/>
      <c r="SI40" s="132"/>
      <c r="SJ40" s="183"/>
      <c r="SK40" s="132"/>
      <c r="SL40" s="183"/>
      <c r="SM40" s="132"/>
      <c r="SN40" s="183"/>
      <c r="SO40" s="132"/>
      <c r="SP40" s="183"/>
      <c r="SQ40" s="132"/>
      <c r="SR40" s="183"/>
      <c r="SS40" s="132"/>
      <c r="ST40" s="4"/>
    </row>
    <row r="41" spans="1:514" ht="15" thickTop="1" x14ac:dyDescent="0.35">
      <c r="A41" s="112">
        <f>ROW()</f>
        <v>41</v>
      </c>
      <c r="B41" s="141" t="s">
        <v>293</v>
      </c>
      <c r="C41" s="467"/>
      <c r="D41" s="142"/>
      <c r="E41" s="172"/>
      <c r="F41" s="142"/>
      <c r="G41" s="172">
        <v>-77359.429999999993</v>
      </c>
      <c r="H41" s="142"/>
      <c r="I41" s="172"/>
      <c r="J41" s="172"/>
      <c r="K41" s="172"/>
      <c r="L41" s="172"/>
      <c r="M41" s="172"/>
      <c r="N41" s="172"/>
      <c r="O41" s="172"/>
      <c r="P41" s="172"/>
      <c r="Q41" s="112">
        <f>ROW()</f>
        <v>41</v>
      </c>
      <c r="R41" s="190" t="s">
        <v>294</v>
      </c>
      <c r="S41" s="462">
        <f>T41/SUM(T20,T28)</f>
        <v>0.95421665415637824</v>
      </c>
      <c r="T41" s="343">
        <v>323040163</v>
      </c>
      <c r="U41" s="232">
        <v>-323040163</v>
      </c>
      <c r="AG41" s="14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CS41" s="5"/>
      <c r="CT41" s="5"/>
      <c r="CU41" s="5"/>
      <c r="CV41" s="5"/>
      <c r="CW41" s="5"/>
      <c r="CX41" s="5"/>
      <c r="CY41" s="5"/>
      <c r="CZ41" s="5"/>
      <c r="HQ41"/>
      <c r="HR41"/>
      <c r="HS41"/>
      <c r="HT41"/>
      <c r="HU41"/>
      <c r="HV41"/>
      <c r="HW41"/>
      <c r="HX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JM41" s="19"/>
      <c r="LI41" s="112"/>
      <c r="MO41" s="154">
        <f>ROW()</f>
        <v>41</v>
      </c>
      <c r="MR41" s="132"/>
      <c r="MS41" s="132"/>
      <c r="MT41" s="132"/>
      <c r="MU41" s="132"/>
      <c r="MV41" s="132"/>
      <c r="MW41" s="132"/>
      <c r="MX41" s="132"/>
      <c r="MY41" s="132"/>
      <c r="MZ41" s="132"/>
      <c r="NA41" s="132"/>
      <c r="NB41" s="132"/>
      <c r="NC41" s="132"/>
      <c r="ND41" s="132"/>
      <c r="NE41" s="112">
        <f>ROW()</f>
        <v>41</v>
      </c>
      <c r="NF41" s="251" t="s">
        <v>295</v>
      </c>
      <c r="NG41" s="466"/>
      <c r="NH41" s="469">
        <f>SUM(NH38:NH40)</f>
        <v>0</v>
      </c>
      <c r="NI41" s="469">
        <f t="shared" ref="NI41:NR41" si="213">SUM(NI38:NI40)</f>
        <v>0</v>
      </c>
      <c r="NJ41" s="469">
        <f t="shared" si="213"/>
        <v>2737438.2</v>
      </c>
      <c r="NK41" s="469">
        <f t="shared" si="213"/>
        <v>-2737438.2</v>
      </c>
      <c r="NL41" s="469">
        <f t="shared" si="213"/>
        <v>0</v>
      </c>
      <c r="NM41" s="469">
        <f t="shared" si="213"/>
        <v>0</v>
      </c>
      <c r="NN41" s="469">
        <f t="shared" si="213"/>
        <v>0</v>
      </c>
      <c r="NO41" s="470">
        <f t="shared" si="213"/>
        <v>-3878486.3201492336</v>
      </c>
      <c r="NP41" s="470">
        <f t="shared" si="213"/>
        <v>-3878486.3201492336</v>
      </c>
      <c r="NQ41" s="470">
        <f t="shared" si="213"/>
        <v>-1373318.5811976003</v>
      </c>
      <c r="NR41" s="470">
        <f t="shared" si="213"/>
        <v>-5251804.9013468334</v>
      </c>
      <c r="NS41" s="469"/>
      <c r="NT41" s="469"/>
      <c r="NU41" s="112">
        <f>ROW()</f>
        <v>41</v>
      </c>
      <c r="NV41" s="141" t="s">
        <v>296</v>
      </c>
      <c r="NW41" s="141"/>
      <c r="NX41" s="387">
        <v>0</v>
      </c>
      <c r="NY41" s="387">
        <v>0</v>
      </c>
      <c r="NZ41" s="387">
        <f>SUM(NX41:NY41)</f>
        <v>0</v>
      </c>
      <c r="OA41" s="387">
        <v>0</v>
      </c>
      <c r="OB41" s="387">
        <f>SUM(NZ41:OA41)</f>
        <v>0</v>
      </c>
      <c r="OC41" s="387">
        <v>0</v>
      </c>
      <c r="OD41" s="387">
        <f>SUM(OB41:OC41)</f>
        <v>0</v>
      </c>
      <c r="OE41" s="387">
        <v>96302.483213976549</v>
      </c>
      <c r="OF41" s="387">
        <f>SUM(OD41:OE41)</f>
        <v>96302.483213976549</v>
      </c>
      <c r="OG41" s="387">
        <v>0</v>
      </c>
      <c r="OH41" s="387">
        <f>SUM(OF41:OG41)</f>
        <v>96302.483213976549</v>
      </c>
      <c r="OI41" s="387"/>
      <c r="OJ41" s="387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 s="112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W41" s="132"/>
      <c r="QX41" s="132"/>
      <c r="QY41" s="132"/>
      <c r="QZ41" s="132"/>
      <c r="RA41" s="132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139">
        <f>ROW()</f>
        <v>41</v>
      </c>
      <c r="RN41" s="132"/>
      <c r="RO41" s="227"/>
      <c r="RP41" s="182"/>
      <c r="RQ41" s="182"/>
      <c r="RR41" s="182"/>
      <c r="RS41" s="182"/>
      <c r="RT41" s="182"/>
      <c r="RU41" s="182"/>
      <c r="RV41" s="182"/>
      <c r="RW41" s="182"/>
      <c r="RX41" s="182"/>
      <c r="RY41" s="182"/>
      <c r="RZ41" s="182"/>
      <c r="SA41" s="471"/>
      <c r="SB41" s="471"/>
      <c r="SC41" s="4"/>
      <c r="SD41" s="184"/>
      <c r="SE41" s="4"/>
      <c r="SF41" s="132"/>
      <c r="SG41" s="132"/>
      <c r="SH41" s="132"/>
      <c r="SI41" s="132"/>
      <c r="SJ41" s="132"/>
      <c r="SK41" s="132"/>
      <c r="SL41" s="132"/>
      <c r="SM41" s="132"/>
      <c r="SN41" s="132"/>
      <c r="SO41" s="132"/>
      <c r="SP41" s="132"/>
      <c r="SQ41" s="132"/>
      <c r="SR41" s="132"/>
      <c r="SS41" s="132"/>
      <c r="ST41" s="4"/>
    </row>
    <row r="42" spans="1:514" x14ac:dyDescent="0.35">
      <c r="A42" s="112">
        <f>ROW()</f>
        <v>42</v>
      </c>
      <c r="B42" s="472" t="s">
        <v>297</v>
      </c>
      <c r="C42" s="121"/>
      <c r="D42" s="142"/>
      <c r="E42" s="172">
        <v>-4124945.08</v>
      </c>
      <c r="F42" s="142"/>
      <c r="G42" s="172"/>
      <c r="H42" s="142"/>
      <c r="I42" s="172"/>
      <c r="J42" s="172"/>
      <c r="K42" s="172"/>
      <c r="L42" s="172"/>
      <c r="M42" s="172"/>
      <c r="N42" s="172"/>
      <c r="O42" s="172"/>
      <c r="P42" s="172"/>
      <c r="Q42" s="112">
        <f>ROW()</f>
        <v>42</v>
      </c>
      <c r="R42" s="190" t="s">
        <v>298</v>
      </c>
      <c r="S42" s="462">
        <f>T42/T21</f>
        <v>0.95455142287122907</v>
      </c>
      <c r="T42" s="266">
        <v>39496942.159999996</v>
      </c>
      <c r="U42" s="232">
        <f t="shared" si="202"/>
        <v>-39496942.159999996</v>
      </c>
      <c r="V42" s="5">
        <f t="shared" si="203"/>
        <v>0</v>
      </c>
      <c r="X42" s="5">
        <f t="shared" si="204"/>
        <v>0</v>
      </c>
      <c r="Z42" s="5">
        <f t="shared" si="205"/>
        <v>0</v>
      </c>
      <c r="AB42" s="5">
        <f t="shared" si="206"/>
        <v>0</v>
      </c>
      <c r="AD42" s="5">
        <f t="shared" si="207"/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CS42" s="5"/>
      <c r="CT42" s="5"/>
      <c r="CU42" s="5"/>
      <c r="CV42" s="5"/>
      <c r="CW42" s="5"/>
      <c r="CX42" s="5"/>
      <c r="CY42" s="5"/>
      <c r="CZ42" s="5"/>
      <c r="HQ42"/>
      <c r="HR42"/>
      <c r="HS42"/>
      <c r="HT42"/>
      <c r="HU42"/>
      <c r="HV42"/>
      <c r="HW42"/>
      <c r="HX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JM42" s="19"/>
      <c r="KW42" s="473"/>
      <c r="LI42" s="112"/>
      <c r="MO42" s="154">
        <f>ROW()</f>
        <v>42</v>
      </c>
      <c r="MP42" s="373" t="s">
        <v>299</v>
      </c>
      <c r="MR42" s="132"/>
      <c r="MS42" s="132"/>
      <c r="MT42" s="132"/>
      <c r="MU42" s="132"/>
      <c r="MV42" s="132"/>
      <c r="MW42" s="132"/>
      <c r="MX42" s="132"/>
      <c r="MY42" s="132"/>
      <c r="MZ42" s="132"/>
      <c r="NA42" s="132"/>
      <c r="NB42" s="132"/>
      <c r="NC42" s="132"/>
      <c r="ND42" s="132"/>
      <c r="NE42" s="112">
        <f>ROW()</f>
        <v>42</v>
      </c>
      <c r="NF42" s="69" t="s">
        <v>171</v>
      </c>
      <c r="NG42" s="69"/>
      <c r="NH42" s="266"/>
      <c r="NI42" s="266"/>
      <c r="NJ42" s="266"/>
      <c r="NK42" s="266"/>
      <c r="NL42" s="266"/>
      <c r="NM42" s="266"/>
      <c r="NN42" s="266"/>
      <c r="NO42" s="438"/>
      <c r="NP42" s="438"/>
      <c r="NQ42" s="438"/>
      <c r="NR42" s="438"/>
      <c r="NS42" s="266"/>
      <c r="NT42" s="266"/>
      <c r="NU42" s="112">
        <f>ROW()</f>
        <v>42</v>
      </c>
      <c r="NV42" s="141" t="s">
        <v>300</v>
      </c>
      <c r="NW42" s="396"/>
      <c r="NX42" s="278">
        <v>0</v>
      </c>
      <c r="NY42" s="278">
        <v>0</v>
      </c>
      <c r="NZ42" s="278">
        <f>SUM(NX42:NY42)</f>
        <v>0</v>
      </c>
      <c r="OA42" s="278">
        <v>0</v>
      </c>
      <c r="OB42" s="278">
        <f>SUM(NZ42:OA42)</f>
        <v>0</v>
      </c>
      <c r="OC42" s="278">
        <v>0</v>
      </c>
      <c r="OD42" s="278">
        <f>SUM(OB42:OC42)</f>
        <v>0</v>
      </c>
      <c r="OE42" s="278">
        <v>2629339.7782025742</v>
      </c>
      <c r="OF42" s="278">
        <f>SUM(OD42:OE42)</f>
        <v>2629339.7782025742</v>
      </c>
      <c r="OG42" s="278">
        <v>0</v>
      </c>
      <c r="OH42" s="278">
        <f>SUM(OF42:OG42)</f>
        <v>2629339.7782025742</v>
      </c>
      <c r="OI42" s="278"/>
      <c r="OJ42" s="278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 s="11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W42" s="132"/>
      <c r="QX42" s="132"/>
      <c r="QY42" s="132"/>
      <c r="QZ42" s="132"/>
      <c r="RA42" s="132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139">
        <f>ROW()</f>
        <v>42</v>
      </c>
      <c r="RN42" s="132" t="s">
        <v>136</v>
      </c>
      <c r="RO42" s="227">
        <v>0.21</v>
      </c>
      <c r="RP42" s="285"/>
      <c r="RQ42" s="285"/>
      <c r="RR42" s="285"/>
      <c r="RS42" s="285">
        <f>RS40*-$RO$42</f>
        <v>-81897.944100000008</v>
      </c>
      <c r="RT42" s="285">
        <f t="shared" ref="RT42:RZ42" si="214">RT40*-$RO$42</f>
        <v>-81897.944100000008</v>
      </c>
      <c r="RU42" s="285">
        <f t="shared" si="214"/>
        <v>-545045.53949999996</v>
      </c>
      <c r="RV42" s="285">
        <f t="shared" si="214"/>
        <v>-626943.48359999992</v>
      </c>
      <c r="RW42" s="285">
        <f t="shared" si="214"/>
        <v>-507152.02649999998</v>
      </c>
      <c r="RX42" s="285">
        <f t="shared" si="214"/>
        <v>-1134095.5100999998</v>
      </c>
      <c r="RY42" s="285">
        <f t="shared" si="214"/>
        <v>-488687.21580000222</v>
      </c>
      <c r="RZ42" s="285">
        <f t="shared" si="214"/>
        <v>-1622782.7259000021</v>
      </c>
      <c r="SA42" s="286"/>
      <c r="SB42" s="286"/>
      <c r="SC42" s="4"/>
      <c r="SD42" s="184"/>
      <c r="SE42" s="4"/>
      <c r="SF42" s="132"/>
      <c r="SG42" s="132"/>
      <c r="SH42" s="132"/>
      <c r="SI42" s="132"/>
      <c r="SJ42" s="132"/>
      <c r="SK42" s="132"/>
      <c r="SL42" s="132"/>
      <c r="SM42" s="132"/>
      <c r="SN42" s="183"/>
      <c r="SO42" s="132"/>
      <c r="SP42" s="183"/>
      <c r="SQ42" s="132"/>
      <c r="SR42" s="183"/>
      <c r="SS42" s="132"/>
      <c r="ST42" s="4"/>
    </row>
    <row r="43" spans="1:514" x14ac:dyDescent="0.35">
      <c r="A43" s="112">
        <f>ROW()</f>
        <v>43</v>
      </c>
      <c r="B43" s="472"/>
      <c r="C43" s="121"/>
      <c r="D43" s="142"/>
      <c r="E43" s="172"/>
      <c r="F43" s="142"/>
      <c r="G43" s="172"/>
      <c r="H43" s="142"/>
      <c r="I43" s="172"/>
      <c r="J43" s="172"/>
      <c r="K43" s="172"/>
      <c r="L43" s="172"/>
      <c r="M43" s="172"/>
      <c r="N43" s="172"/>
      <c r="O43" s="172"/>
      <c r="P43" s="172"/>
      <c r="Q43" s="112">
        <f>ROW()</f>
        <v>43</v>
      </c>
      <c r="R43" s="190" t="s">
        <v>301</v>
      </c>
      <c r="S43" s="462">
        <f>SUM(T43:T45,-T23)/SUM(T22)</f>
        <v>0.55650796381384959</v>
      </c>
      <c r="T43" s="266">
        <v>308839.5</v>
      </c>
      <c r="U43" s="232">
        <f t="shared" si="202"/>
        <v>-308839.5</v>
      </c>
      <c r="V43" s="5">
        <f t="shared" si="203"/>
        <v>0</v>
      </c>
      <c r="X43" s="5">
        <f t="shared" si="204"/>
        <v>0</v>
      </c>
      <c r="Z43" s="5">
        <f t="shared" si="205"/>
        <v>0</v>
      </c>
      <c r="AB43" s="5">
        <f t="shared" si="206"/>
        <v>0</v>
      </c>
      <c r="AD43" s="5">
        <f t="shared" si="207"/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CS43" s="5"/>
      <c r="CT43" s="5"/>
      <c r="CU43" s="5"/>
      <c r="CV43" s="5"/>
      <c r="CW43" s="5"/>
      <c r="CX43" s="5"/>
      <c r="CY43" s="5"/>
      <c r="CZ43" s="5"/>
      <c r="HQ43"/>
      <c r="HR43"/>
      <c r="HS43"/>
      <c r="HT43"/>
      <c r="HU43"/>
      <c r="HV43"/>
      <c r="HW43"/>
      <c r="HX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JM43" s="19"/>
      <c r="LI43" s="112"/>
      <c r="MR43" s="132"/>
      <c r="MS43" s="132"/>
      <c r="MT43" s="132"/>
      <c r="MU43" s="132"/>
      <c r="MV43" s="132"/>
      <c r="MW43" s="132"/>
      <c r="MX43" s="132"/>
      <c r="MY43" s="132"/>
      <c r="MZ43" s="132"/>
      <c r="NA43" s="132"/>
      <c r="NB43" s="132"/>
      <c r="NC43" s="132"/>
      <c r="ND43" s="132"/>
      <c r="NE43" s="112">
        <f>ROW()</f>
        <v>43</v>
      </c>
      <c r="NF43" s="474" t="s">
        <v>199</v>
      </c>
      <c r="NG43" s="474"/>
      <c r="NH43" s="266">
        <f>NH41</f>
        <v>0</v>
      </c>
      <c r="NI43" s="266">
        <f t="shared" ref="NI43:NQ43" si="215">NI41</f>
        <v>0</v>
      </c>
      <c r="NJ43" s="266">
        <f t="shared" si="215"/>
        <v>2737438.2</v>
      </c>
      <c r="NK43" s="266">
        <f t="shared" si="215"/>
        <v>-2737438.2</v>
      </c>
      <c r="NL43" s="266">
        <f>SUM(NJ43:NK43)</f>
        <v>0</v>
      </c>
      <c r="NM43" s="266">
        <f t="shared" si="215"/>
        <v>0</v>
      </c>
      <c r="NN43" s="266">
        <f>SUM(NL43:NM43)</f>
        <v>0</v>
      </c>
      <c r="NO43" s="438">
        <f t="shared" si="215"/>
        <v>-3878486.3201492336</v>
      </c>
      <c r="NP43" s="438">
        <f>SUM(NN43:NO43)</f>
        <v>-3878486.3201492336</v>
      </c>
      <c r="NQ43" s="438">
        <f t="shared" si="215"/>
        <v>-1373318.5811976003</v>
      </c>
      <c r="NR43" s="438">
        <f>SUM(NP43:NQ43)</f>
        <v>-5251804.9013468344</v>
      </c>
      <c r="NS43" s="266"/>
      <c r="NT43" s="266"/>
      <c r="NU43" s="112">
        <f>ROW()</f>
        <v>43</v>
      </c>
      <c r="NV43" s="141" t="s">
        <v>302</v>
      </c>
      <c r="NW43" s="396"/>
      <c r="NX43" s="278">
        <v>0</v>
      </c>
      <c r="NY43" s="278">
        <v>0</v>
      </c>
      <c r="NZ43" s="278">
        <f>SUM(NX43:NY43)</f>
        <v>0</v>
      </c>
      <c r="OA43" s="278">
        <v>0</v>
      </c>
      <c r="OB43" s="278">
        <f>SUM(NZ43:OA43)</f>
        <v>0</v>
      </c>
      <c r="OC43" s="278">
        <v>0</v>
      </c>
      <c r="OD43" s="278">
        <f>SUM(OB43:OC43)</f>
        <v>0</v>
      </c>
      <c r="OE43" s="278">
        <v>106069.231128963</v>
      </c>
      <c r="OF43" s="278">
        <f>SUM(OD43:OE43)</f>
        <v>106069.231128963</v>
      </c>
      <c r="OG43" s="278">
        <v>0</v>
      </c>
      <c r="OH43" s="278">
        <f>SUM(OF43:OG43)</f>
        <v>106069.231128963</v>
      </c>
      <c r="OI43" s="278"/>
      <c r="OJ43" s="278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 s="112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W43" s="4"/>
      <c r="QX43" s="4"/>
      <c r="QY43" s="4"/>
      <c r="QZ43" s="4"/>
      <c r="RA43" s="4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139">
        <f>ROW()</f>
        <v>43</v>
      </c>
      <c r="RN43" s="132"/>
      <c r="RO43" s="227"/>
      <c r="RP43" s="388"/>
      <c r="RQ43" s="388"/>
      <c r="RR43" s="388"/>
      <c r="RS43" s="388"/>
      <c r="RT43" s="388"/>
      <c r="RU43" s="388"/>
      <c r="RV43" s="388"/>
      <c r="RW43" s="388"/>
      <c r="RX43" s="388"/>
      <c r="RY43" s="388"/>
      <c r="RZ43" s="388"/>
      <c r="SA43" s="389"/>
      <c r="SB43" s="389"/>
      <c r="SC43" s="4"/>
      <c r="SD43" s="184"/>
      <c r="SE43" s="4"/>
      <c r="SF43" s="132"/>
      <c r="SG43" s="132"/>
      <c r="SH43" s="132"/>
      <c r="SI43" s="132"/>
      <c r="SJ43" s="132"/>
      <c r="SK43" s="132"/>
      <c r="SL43" s="132"/>
      <c r="SM43" s="132"/>
      <c r="SN43" s="132"/>
      <c r="SO43" s="132"/>
      <c r="SP43" s="132"/>
      <c r="SQ43" s="132"/>
      <c r="SR43" s="132"/>
      <c r="SS43" s="132"/>
      <c r="ST43" s="4"/>
    </row>
    <row r="44" spans="1:514" ht="15" thickBot="1" x14ac:dyDescent="0.4">
      <c r="A44" s="112">
        <f>ROW()</f>
        <v>44</v>
      </c>
      <c r="B44" s="472" t="s">
        <v>303</v>
      </c>
      <c r="C44" s="165"/>
      <c r="D44" s="385"/>
      <c r="E44" s="172">
        <v>-1662725.49</v>
      </c>
      <c r="F44" s="385"/>
      <c r="G44" s="172"/>
      <c r="H44" s="385"/>
      <c r="I44" s="172"/>
      <c r="J44" s="172"/>
      <c r="K44" s="172"/>
      <c r="L44" s="172"/>
      <c r="M44" s="172"/>
      <c r="N44" s="172"/>
      <c r="O44" s="172"/>
      <c r="P44" s="172"/>
      <c r="Q44" s="112">
        <f>ROW()</f>
        <v>44</v>
      </c>
      <c r="R44" s="190" t="s">
        <v>304</v>
      </c>
      <c r="S44" s="475"/>
      <c r="T44" s="266">
        <v>55116.43</v>
      </c>
      <c r="U44" s="232">
        <f t="shared" si="202"/>
        <v>-55116.43</v>
      </c>
      <c r="V44" s="5">
        <f t="shared" si="203"/>
        <v>0</v>
      </c>
      <c r="X44" s="5">
        <f t="shared" si="204"/>
        <v>0</v>
      </c>
      <c r="Z44" s="5">
        <f t="shared" si="205"/>
        <v>0</v>
      </c>
      <c r="AB44" s="5">
        <f t="shared" si="206"/>
        <v>0</v>
      </c>
      <c r="AD44" s="5">
        <f t="shared" si="207"/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HQ44"/>
      <c r="HR44"/>
      <c r="HS44"/>
      <c r="HT44"/>
      <c r="HU44"/>
      <c r="HV44"/>
      <c r="HW44"/>
      <c r="HX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KW44" s="473"/>
      <c r="LI44" s="112"/>
      <c r="MR44" s="132"/>
      <c r="MS44" s="132"/>
      <c r="MT44" s="132"/>
      <c r="MU44" s="132"/>
      <c r="MV44" s="132"/>
      <c r="MW44" s="132"/>
      <c r="MX44" s="132"/>
      <c r="MY44" s="132"/>
      <c r="MZ44" s="132"/>
      <c r="NA44" s="132"/>
      <c r="NB44" s="132"/>
      <c r="NC44" s="132"/>
      <c r="ND44" s="132"/>
      <c r="NE44" s="112">
        <f>ROW()</f>
        <v>44</v>
      </c>
      <c r="NF44" s="474" t="s">
        <v>171</v>
      </c>
      <c r="NG44" s="474"/>
      <c r="NH44" s="266"/>
      <c r="NI44" s="266"/>
      <c r="NJ44" s="266"/>
      <c r="NK44" s="266"/>
      <c r="NL44" s="266"/>
      <c r="NM44" s="266"/>
      <c r="NN44" s="266"/>
      <c r="NO44" s="438"/>
      <c r="NP44" s="438"/>
      <c r="NQ44" s="438"/>
      <c r="NR44" s="438"/>
      <c r="NS44" s="266"/>
      <c r="NT44" s="266"/>
      <c r="NU44" s="112">
        <f>ROW()</f>
        <v>44</v>
      </c>
      <c r="NV44" s="141" t="s">
        <v>279</v>
      </c>
      <c r="NW44" s="141"/>
      <c r="NX44" s="428">
        <f>SUM(NX39:NX43)</f>
        <v>-5849175.2306000004</v>
      </c>
      <c r="NY44" s="428">
        <f t="shared" ref="NY44:OH44" si="216">SUM(NY39:NY43)</f>
        <v>0</v>
      </c>
      <c r="NZ44" s="428">
        <f t="shared" si="216"/>
        <v>-5849175.2306000004</v>
      </c>
      <c r="OA44" s="428">
        <f t="shared" si="216"/>
        <v>5849175.2306000004</v>
      </c>
      <c r="OB44" s="428">
        <f t="shared" si="216"/>
        <v>0</v>
      </c>
      <c r="OC44" s="428">
        <f t="shared" si="216"/>
        <v>0</v>
      </c>
      <c r="OD44" s="428">
        <f t="shared" si="216"/>
        <v>0</v>
      </c>
      <c r="OE44" s="428">
        <f t="shared" si="216"/>
        <v>4667402.7807480562</v>
      </c>
      <c r="OF44" s="428">
        <f t="shared" si="216"/>
        <v>4667402.7807480562</v>
      </c>
      <c r="OG44" s="428">
        <f t="shared" si="216"/>
        <v>0</v>
      </c>
      <c r="OH44" s="428">
        <f t="shared" si="216"/>
        <v>4667402.7807480562</v>
      </c>
      <c r="OI44" s="428"/>
      <c r="OJ44" s="428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 s="112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W44" s="4"/>
      <c r="QX44" s="4"/>
      <c r="QY44" s="4"/>
      <c r="QZ44" s="4"/>
      <c r="RA44" s="4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139">
        <f>ROW()</f>
        <v>44</v>
      </c>
      <c r="RN44" s="132" t="s">
        <v>119</v>
      </c>
      <c r="RO44" s="227"/>
      <c r="RP44" s="397"/>
      <c r="RQ44" s="397"/>
      <c r="RR44" s="397"/>
      <c r="RS44" s="397">
        <f>-RS40-RS42</f>
        <v>-308092.2659</v>
      </c>
      <c r="RT44" s="397">
        <f t="shared" ref="RT44:RZ44" si="217">-RT40-RT42</f>
        <v>-308092.2659</v>
      </c>
      <c r="RU44" s="397">
        <f t="shared" si="217"/>
        <v>-2050409.4104999998</v>
      </c>
      <c r="RV44" s="397">
        <f t="shared" si="217"/>
        <v>-2358501.6763999998</v>
      </c>
      <c r="RW44" s="397">
        <f t="shared" si="217"/>
        <v>-1907857.6235</v>
      </c>
      <c r="RX44" s="397">
        <f t="shared" si="217"/>
        <v>-4266359.2999</v>
      </c>
      <c r="RY44" s="397">
        <f t="shared" si="217"/>
        <v>-1838394.7642000085</v>
      </c>
      <c r="RZ44" s="397">
        <f t="shared" si="217"/>
        <v>-6104754.0641000085</v>
      </c>
      <c r="SA44" s="398"/>
      <c r="SB44" s="398"/>
      <c r="SC44" s="4"/>
      <c r="SD44" s="184"/>
      <c r="SE44" s="4"/>
      <c r="SF44" s="132"/>
      <c r="SG44" s="132"/>
      <c r="SH44" s="132"/>
      <c r="SI44" s="132"/>
      <c r="SJ44" s="132"/>
      <c r="SK44" s="132"/>
      <c r="SL44" s="132"/>
      <c r="SM44" s="132"/>
      <c r="SN44" s="183"/>
      <c r="SO44" s="132"/>
      <c r="SP44" s="132"/>
      <c r="SQ44" s="132"/>
      <c r="SR44" s="132"/>
      <c r="SS44" s="132"/>
      <c r="ST44" s="4"/>
    </row>
    <row r="45" spans="1:514" ht="15" thickTop="1" x14ac:dyDescent="0.35">
      <c r="A45" s="112">
        <f>ROW()</f>
        <v>45</v>
      </c>
      <c r="B45" s="472" t="s">
        <v>305</v>
      </c>
      <c r="C45" s="121"/>
      <c r="D45" s="476"/>
      <c r="E45" s="477">
        <f>SUM(E31:E44)</f>
        <v>-5603540.5800000001</v>
      </c>
      <c r="F45" s="477">
        <f>SUM(F31:F44)</f>
        <v>0</v>
      </c>
      <c r="G45" s="477">
        <f>SUM(G31:G44)</f>
        <v>-23790349.489999998</v>
      </c>
      <c r="H45" s="477">
        <f>SUM(H31:H44)</f>
        <v>0</v>
      </c>
      <c r="I45" s="477">
        <f t="shared" ref="I45:P45" si="218">SUM(I31:I44)</f>
        <v>0</v>
      </c>
      <c r="J45" s="477">
        <f t="shared" si="218"/>
        <v>0</v>
      </c>
      <c r="K45" s="477">
        <f t="shared" si="218"/>
        <v>0</v>
      </c>
      <c r="L45" s="477">
        <f t="shared" si="218"/>
        <v>0</v>
      </c>
      <c r="M45" s="477">
        <f t="shared" si="218"/>
        <v>0</v>
      </c>
      <c r="N45" s="477">
        <f t="shared" si="218"/>
        <v>0</v>
      </c>
      <c r="O45" s="477">
        <f t="shared" si="218"/>
        <v>0</v>
      </c>
      <c r="P45" s="477">
        <f t="shared" si="218"/>
        <v>0</v>
      </c>
      <c r="Q45" s="112">
        <f>ROW()</f>
        <v>45</v>
      </c>
      <c r="R45" s="190" t="s">
        <v>306</v>
      </c>
      <c r="S45" s="475"/>
      <c r="T45" s="266">
        <v>4350</v>
      </c>
      <c r="U45" s="232">
        <f t="shared" si="202"/>
        <v>-4350</v>
      </c>
      <c r="V45" s="5">
        <f t="shared" si="203"/>
        <v>0</v>
      </c>
      <c r="X45" s="5">
        <f t="shared" si="204"/>
        <v>0</v>
      </c>
      <c r="Z45" s="5">
        <f t="shared" si="205"/>
        <v>0</v>
      </c>
      <c r="AB45" s="5">
        <f t="shared" si="206"/>
        <v>0</v>
      </c>
      <c r="AD45" s="5">
        <f t="shared" si="207"/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HQ45"/>
      <c r="HR45"/>
      <c r="HS45"/>
      <c r="HT45"/>
      <c r="HU45"/>
      <c r="HV45"/>
      <c r="HW45"/>
      <c r="HX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LI45" s="72"/>
      <c r="MR45" s="132"/>
      <c r="MS45" s="132"/>
      <c r="MT45" s="132"/>
      <c r="MU45" s="132"/>
      <c r="MV45" s="132"/>
      <c r="MW45" s="132"/>
      <c r="MX45" s="132"/>
      <c r="MY45" s="132"/>
      <c r="MZ45" s="132"/>
      <c r="NA45" s="132"/>
      <c r="NB45" s="132"/>
      <c r="NC45" s="132"/>
      <c r="ND45" s="132"/>
      <c r="NE45" s="112">
        <f>ROW()</f>
        <v>45</v>
      </c>
      <c r="NF45" s="474" t="s">
        <v>160</v>
      </c>
      <c r="NG45" s="314">
        <v>0.21</v>
      </c>
      <c r="NH45" s="266">
        <f>NH43*-$NG$45</f>
        <v>0</v>
      </c>
      <c r="NI45" s="266">
        <f>NI43*-$NG$45</f>
        <v>0</v>
      </c>
      <c r="NJ45" s="343">
        <f>NJ43*$NG$45</f>
        <v>574862.022</v>
      </c>
      <c r="NK45" s="343">
        <f>NK43*$NG$45</f>
        <v>-574862.022</v>
      </c>
      <c r="NL45" s="266">
        <f>SUM(NJ45:NK45)</f>
        <v>0</v>
      </c>
      <c r="NM45" s="266">
        <f>NM43*-$NG$45</f>
        <v>0</v>
      </c>
      <c r="NN45" s="266">
        <f>SUM(NL45:NM45)</f>
        <v>0</v>
      </c>
      <c r="NO45" s="438">
        <f>NO43*$NG$45</f>
        <v>-814482.12723133899</v>
      </c>
      <c r="NP45" s="438">
        <f>SUM(NN45:NO45)</f>
        <v>-814482.12723133899</v>
      </c>
      <c r="NQ45" s="438">
        <f>NQ43*$NG$45</f>
        <v>-288396.90205149609</v>
      </c>
      <c r="NR45" s="438">
        <f>SUM(NP45:NQ45)</f>
        <v>-1102879.0292828351</v>
      </c>
      <c r="NS45" s="266"/>
      <c r="NT45" s="266"/>
      <c r="NU45" s="112">
        <f>ROW()</f>
        <v>45</v>
      </c>
      <c r="NV45" s="478" t="s">
        <v>307</v>
      </c>
      <c r="NW45" s="479"/>
      <c r="NX45" s="480"/>
      <c r="NY45" s="480"/>
      <c r="NZ45" s="480"/>
      <c r="OA45" s="480"/>
      <c r="OB45" s="480"/>
      <c r="OC45" s="396"/>
      <c r="OD45" s="480"/>
      <c r="OE45" s="396"/>
      <c r="OF45" s="480"/>
      <c r="OG45" s="396"/>
      <c r="OH45" s="480"/>
      <c r="OI45" s="396"/>
      <c r="OJ45" s="480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 s="112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W45" s="4"/>
      <c r="QX45" s="4"/>
      <c r="QY45" s="4"/>
      <c r="QZ45" s="4"/>
      <c r="RA45" s="4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139">
        <f>ROW()</f>
        <v>45</v>
      </c>
      <c r="RN45" s="132"/>
      <c r="RO45" s="227"/>
      <c r="RP45" s="134"/>
      <c r="RQ45" s="134"/>
      <c r="RR45" s="134"/>
      <c r="RS45" s="134"/>
      <c r="RT45" s="134"/>
      <c r="RU45" s="134"/>
      <c r="RV45" s="134"/>
      <c r="RW45" s="407"/>
      <c r="RX45" s="407"/>
      <c r="RY45" s="407"/>
      <c r="RZ45" s="407"/>
      <c r="SA45" s="407"/>
      <c r="SB45" s="407"/>
      <c r="SC45" s="4"/>
      <c r="SD45" s="184"/>
      <c r="SE45" s="4"/>
      <c r="SF45" s="132"/>
      <c r="SG45" s="132"/>
      <c r="SH45" s="132"/>
      <c r="SI45" s="132"/>
      <c r="SJ45" s="132"/>
      <c r="SK45" s="132"/>
      <c r="SL45" s="132"/>
      <c r="SM45" s="132"/>
      <c r="SN45" s="132"/>
      <c r="SO45" s="132"/>
      <c r="SP45" s="132"/>
      <c r="SQ45" s="132"/>
      <c r="SR45" s="132"/>
      <c r="SS45" s="132"/>
      <c r="ST45" s="4"/>
    </row>
    <row r="46" spans="1:514" ht="15" thickBot="1" x14ac:dyDescent="0.4">
      <c r="A46" s="112">
        <f>ROW()</f>
        <v>46</v>
      </c>
      <c r="B46" s="472"/>
      <c r="C46" s="12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12">
        <f>ROW()</f>
        <v>46</v>
      </c>
      <c r="R46" s="190" t="s">
        <v>226</v>
      </c>
      <c r="S46" s="462">
        <f>T46/SUM(T26,T28)</f>
        <v>0.96031165382998862</v>
      </c>
      <c r="T46" s="266">
        <v>44344379.93</v>
      </c>
      <c r="U46" s="232">
        <f t="shared" si="202"/>
        <v>-44344379.93</v>
      </c>
      <c r="V46" s="106">
        <f t="shared" si="203"/>
        <v>0</v>
      </c>
      <c r="W46" s="106"/>
      <c r="X46" s="106">
        <f t="shared" si="204"/>
        <v>0</v>
      </c>
      <c r="Y46" s="106"/>
      <c r="Z46" s="106">
        <f t="shared" si="205"/>
        <v>0</v>
      </c>
      <c r="AA46" s="106"/>
      <c r="AB46" s="106">
        <f t="shared" si="206"/>
        <v>0</v>
      </c>
      <c r="AC46" s="106"/>
      <c r="AD46" s="106">
        <f t="shared" si="207"/>
        <v>0</v>
      </c>
      <c r="AE46" s="106"/>
      <c r="AF46" s="106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HQ46"/>
      <c r="HR46"/>
      <c r="HS46"/>
      <c r="HT46"/>
      <c r="HU46"/>
      <c r="HV46"/>
      <c r="HW46"/>
      <c r="HX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MR46" s="132"/>
      <c r="MS46" s="132"/>
      <c r="MT46" s="132"/>
      <c r="MU46" s="132"/>
      <c r="MV46" s="132"/>
      <c r="MW46" s="132"/>
      <c r="MX46" s="132"/>
      <c r="MY46" s="132"/>
      <c r="MZ46" s="132"/>
      <c r="NA46" s="132"/>
      <c r="NB46" s="132"/>
      <c r="NC46" s="132"/>
      <c r="ND46" s="132"/>
      <c r="NE46" s="112">
        <f>ROW()</f>
        <v>46</v>
      </c>
      <c r="NF46" s="474" t="s">
        <v>119</v>
      </c>
      <c r="NG46" s="474"/>
      <c r="NH46" s="242">
        <f t="shared" ref="NH46:NI46" si="219">-NH43-NH45</f>
        <v>0</v>
      </c>
      <c r="NI46" s="242">
        <f t="shared" si="219"/>
        <v>0</v>
      </c>
      <c r="NJ46" s="242">
        <f>NJ43-NJ45</f>
        <v>2162576.1780000003</v>
      </c>
      <c r="NK46" s="242">
        <f>NK43-NK45</f>
        <v>-2162576.1780000003</v>
      </c>
      <c r="NL46" s="242">
        <f>NL43-NL45</f>
        <v>0</v>
      </c>
      <c r="NM46" s="242">
        <f t="shared" ref="NM46" si="220">-NM43-NM45</f>
        <v>0</v>
      </c>
      <c r="NN46" s="242">
        <f>NN43-NN45</f>
        <v>0</v>
      </c>
      <c r="NO46" s="481">
        <f>NO43-NO45</f>
        <v>-3064004.1929178946</v>
      </c>
      <c r="NP46" s="481">
        <f>NP43-NP45</f>
        <v>-3064004.1929178946</v>
      </c>
      <c r="NQ46" s="481">
        <f>NQ43-NQ45</f>
        <v>-1084921.6791461043</v>
      </c>
      <c r="NR46" s="481">
        <f>NR43-NR45</f>
        <v>-4148925.8720639991</v>
      </c>
      <c r="NS46" s="242"/>
      <c r="NT46" s="242"/>
      <c r="NU46" s="112">
        <f>ROW()</f>
        <v>46</v>
      </c>
      <c r="NV46" s="422" t="s">
        <v>199</v>
      </c>
      <c r="NW46" s="422"/>
      <c r="NX46" s="387">
        <f>NX44</f>
        <v>-5849175.2306000004</v>
      </c>
      <c r="NY46" s="387">
        <f t="shared" ref="NY46:OH46" si="221">NY44</f>
        <v>0</v>
      </c>
      <c r="NZ46" s="387">
        <f t="shared" si="221"/>
        <v>-5849175.2306000004</v>
      </c>
      <c r="OA46" s="387">
        <f t="shared" si="221"/>
        <v>5849175.2306000004</v>
      </c>
      <c r="OB46" s="387">
        <f t="shared" si="221"/>
        <v>0</v>
      </c>
      <c r="OC46" s="387">
        <f t="shared" si="221"/>
        <v>0</v>
      </c>
      <c r="OD46" s="387">
        <f t="shared" si="221"/>
        <v>0</v>
      </c>
      <c r="OE46" s="387">
        <f t="shared" si="221"/>
        <v>4667402.7807480562</v>
      </c>
      <c r="OF46" s="387">
        <f t="shared" si="221"/>
        <v>4667402.7807480562</v>
      </c>
      <c r="OG46" s="387">
        <f t="shared" si="221"/>
        <v>0</v>
      </c>
      <c r="OH46" s="387">
        <f t="shared" si="221"/>
        <v>4667402.7807480562</v>
      </c>
      <c r="OI46" s="387"/>
      <c r="OJ46" s="387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 s="112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W46" s="4"/>
      <c r="QX46" s="4"/>
      <c r="QY46" s="4"/>
      <c r="QZ46" s="4"/>
      <c r="RA46" s="4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139">
        <f>ROW()</f>
        <v>46</v>
      </c>
      <c r="RN46" s="132" t="s">
        <v>248</v>
      </c>
      <c r="RO46" s="227"/>
      <c r="RP46" s="187"/>
      <c r="RQ46" s="187"/>
      <c r="RR46" s="187"/>
      <c r="RS46" s="187">
        <v>56057559.789999992</v>
      </c>
      <c r="RT46" s="187">
        <v>56057559.789999992</v>
      </c>
      <c r="RU46" s="187">
        <v>120233571.84</v>
      </c>
      <c r="RV46" s="187">
        <v>176291131.63</v>
      </c>
      <c r="RW46" s="188">
        <v>6769603.1400000453</v>
      </c>
      <c r="RX46" s="188">
        <v>183060734.77000004</v>
      </c>
      <c r="RY46" s="188">
        <v>85663988.109999955</v>
      </c>
      <c r="RZ46" s="188">
        <v>268724722.88</v>
      </c>
      <c r="SA46" s="188"/>
      <c r="SB46" s="188"/>
      <c r="SC46" s="4"/>
      <c r="SD46" s="184"/>
      <c r="SE46" s="4"/>
      <c r="SF46" s="132"/>
      <c r="SG46" s="132"/>
      <c r="SH46" s="132"/>
      <c r="SI46" s="132"/>
      <c r="SJ46" s="132"/>
      <c r="SK46" s="132"/>
      <c r="SL46" s="132"/>
      <c r="SM46" s="132"/>
      <c r="SN46" s="132"/>
      <c r="SO46" s="132"/>
      <c r="SP46" s="132"/>
      <c r="SQ46" s="132"/>
      <c r="SR46" s="132"/>
      <c r="SS46" s="132"/>
      <c r="ST46" s="4"/>
    </row>
    <row r="47" spans="1:514" ht="15" thickTop="1" x14ac:dyDescent="0.35">
      <c r="A47" s="112">
        <f>ROW()</f>
        <v>47</v>
      </c>
      <c r="B47" s="482" t="s">
        <v>308</v>
      </c>
      <c r="C47" s="121"/>
      <c r="D47" s="172"/>
      <c r="E47" s="172">
        <f>E28+E45</f>
        <v>5949563.3585261535</v>
      </c>
      <c r="F47" s="172">
        <f>F28+F45</f>
        <v>0</v>
      </c>
      <c r="G47" s="172">
        <f>G28+G45</f>
        <v>-39310520.070995443</v>
      </c>
      <c r="H47" s="172">
        <f>H28+H45</f>
        <v>0</v>
      </c>
      <c r="I47" s="172">
        <f t="shared" ref="I47:P47" si="222">I28+I45</f>
        <v>15737976.97898878</v>
      </c>
      <c r="J47" s="172">
        <f t="shared" si="222"/>
        <v>0</v>
      </c>
      <c r="K47" s="172">
        <f t="shared" si="222"/>
        <v>3274964.9231417966</v>
      </c>
      <c r="L47" s="172">
        <f t="shared" si="222"/>
        <v>0</v>
      </c>
      <c r="M47" s="172">
        <f t="shared" si="222"/>
        <v>4145172.9929464716</v>
      </c>
      <c r="N47" s="172">
        <f t="shared" si="222"/>
        <v>0</v>
      </c>
      <c r="O47" s="172">
        <f t="shared" si="222"/>
        <v>0</v>
      </c>
      <c r="P47" s="172">
        <f t="shared" si="222"/>
        <v>0</v>
      </c>
      <c r="Q47" s="112">
        <f>ROW()</f>
        <v>47</v>
      </c>
      <c r="R47" s="415" t="s">
        <v>137</v>
      </c>
      <c r="S47" s="415"/>
      <c r="T47" s="276">
        <f t="shared" ref="T47:AD47" si="223">SUM(T38:T46)</f>
        <v>448883000.75</v>
      </c>
      <c r="U47" s="276">
        <f t="shared" si="223"/>
        <v>-448883000.75</v>
      </c>
      <c r="V47" s="276">
        <f t="shared" si="223"/>
        <v>0</v>
      </c>
      <c r="W47" s="276">
        <f t="shared" si="223"/>
        <v>0</v>
      </c>
      <c r="X47" s="276">
        <f t="shared" si="223"/>
        <v>0</v>
      </c>
      <c r="Y47" s="276">
        <f t="shared" si="223"/>
        <v>0</v>
      </c>
      <c r="Z47" s="276">
        <f t="shared" si="223"/>
        <v>0</v>
      </c>
      <c r="AA47" s="276">
        <f t="shared" si="223"/>
        <v>0</v>
      </c>
      <c r="AB47" s="276">
        <f t="shared" si="223"/>
        <v>0</v>
      </c>
      <c r="AC47" s="276">
        <f t="shared" si="223"/>
        <v>0</v>
      </c>
      <c r="AD47" s="276">
        <f t="shared" si="223"/>
        <v>0</v>
      </c>
      <c r="AE47" s="276"/>
      <c r="AF47" s="27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HQ47"/>
      <c r="HR47"/>
      <c r="HS47"/>
      <c r="HT47"/>
      <c r="HU47"/>
      <c r="HV47"/>
      <c r="HW47"/>
      <c r="HX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MR47" s="132"/>
      <c r="MS47" s="132"/>
      <c r="MT47" s="132"/>
      <c r="MU47" s="132"/>
      <c r="MV47" s="132"/>
      <c r="MW47" s="132"/>
      <c r="MX47" s="132"/>
      <c r="MY47" s="132"/>
      <c r="MZ47" s="132"/>
      <c r="NA47" s="132"/>
      <c r="NB47" s="132"/>
      <c r="NC47" s="132"/>
      <c r="ND47" s="132"/>
      <c r="NE47" s="112">
        <f>ROW()</f>
        <v>47</v>
      </c>
      <c r="NU47" s="112">
        <f>ROW()</f>
        <v>47</v>
      </c>
      <c r="NV47" s="422"/>
      <c r="NW47" s="422"/>
      <c r="NX47" s="387"/>
      <c r="NY47" s="387"/>
      <c r="NZ47" s="387"/>
      <c r="OA47" s="480"/>
      <c r="OB47" s="387"/>
      <c r="OC47" s="396"/>
      <c r="OD47" s="387"/>
      <c r="OE47" s="396"/>
      <c r="OF47" s="387"/>
      <c r="OG47" s="396"/>
      <c r="OH47" s="387"/>
      <c r="OI47" s="396"/>
      <c r="OJ47" s="38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 s="72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W47" s="4"/>
      <c r="QX47" s="4"/>
      <c r="QY47" s="4"/>
      <c r="QZ47" s="4"/>
      <c r="RA47" s="4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139">
        <f>ROW()</f>
        <v>47</v>
      </c>
      <c r="RN47" s="132" t="s">
        <v>256</v>
      </c>
      <c r="RO47" s="227"/>
      <c r="RP47" s="228"/>
      <c r="RQ47" s="228"/>
      <c r="RR47" s="228"/>
      <c r="RS47" s="228">
        <v>-389990.21</v>
      </c>
      <c r="RT47" s="228">
        <v>-389990.21</v>
      </c>
      <c r="RU47" s="228">
        <v>-2985445.16</v>
      </c>
      <c r="RV47" s="228">
        <v>-3375435.37</v>
      </c>
      <c r="RW47" s="229">
        <v>-2670529.3100000005</v>
      </c>
      <c r="RX47" s="229">
        <v>-6045964.6800000006</v>
      </c>
      <c r="RY47" s="229">
        <v>-6240113.0900000026</v>
      </c>
      <c r="RZ47" s="229">
        <v>-12286077.770000003</v>
      </c>
      <c r="SA47" s="229"/>
      <c r="SB47" s="229"/>
      <c r="SC47" s="4"/>
      <c r="SD47" s="4"/>
      <c r="SE47" s="4"/>
      <c r="SF47" s="132"/>
      <c r="SG47" s="132"/>
      <c r="SH47" s="132"/>
      <c r="SI47" s="132"/>
      <c r="SJ47" s="132"/>
      <c r="SK47" s="132"/>
      <c r="SL47" s="132"/>
      <c r="SM47" s="132"/>
      <c r="SN47" s="132"/>
      <c r="SO47" s="132"/>
      <c r="SP47" s="132"/>
      <c r="SQ47" s="132"/>
      <c r="SR47" s="132"/>
      <c r="SS47" s="132"/>
      <c r="ST47" s="4"/>
    </row>
    <row r="48" spans="1:514" x14ac:dyDescent="0.35">
      <c r="A48" s="112">
        <f>ROW()</f>
        <v>48</v>
      </c>
      <c r="C48" s="121"/>
      <c r="D48" s="129"/>
      <c r="E48" s="129"/>
      <c r="F48" s="129"/>
      <c r="G48" s="129"/>
      <c r="H48" s="266"/>
      <c r="I48" s="129"/>
      <c r="J48" s="129"/>
      <c r="K48" s="129"/>
      <c r="L48" s="129"/>
      <c r="M48" s="129"/>
      <c r="N48" s="129"/>
      <c r="O48" s="129"/>
      <c r="P48" s="129"/>
      <c r="Q48" s="112">
        <f>ROW()</f>
        <v>48</v>
      </c>
      <c r="T48" s="48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HQ48"/>
      <c r="HR48"/>
      <c r="HS48"/>
      <c r="HT48"/>
      <c r="HU48"/>
      <c r="HV48"/>
      <c r="HW48"/>
      <c r="HX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NE48" s="112">
        <f>ROW()</f>
        <v>48</v>
      </c>
      <c r="NF48" s="341" t="s">
        <v>266</v>
      </c>
      <c r="NU48" s="112">
        <f>ROW()</f>
        <v>48</v>
      </c>
      <c r="NV48" s="422" t="s">
        <v>160</v>
      </c>
      <c r="NW48" s="484">
        <v>0.21</v>
      </c>
      <c r="NX48" s="485">
        <f>-NX46*$NW$48</f>
        <v>1228326.7984259999</v>
      </c>
      <c r="NY48" s="485">
        <f>-NY46*$NW$48</f>
        <v>0</v>
      </c>
      <c r="NZ48" s="485">
        <f>SUM(NX48:NY48)</f>
        <v>1228326.7984259999</v>
      </c>
      <c r="OA48" s="485">
        <f>-OA46*$NW$48</f>
        <v>-1228326.7984259999</v>
      </c>
      <c r="OB48" s="485">
        <f>SUM(NZ48:OA48)</f>
        <v>0</v>
      </c>
      <c r="OC48" s="485">
        <f>-OC46*$NW$48</f>
        <v>0</v>
      </c>
      <c r="OD48" s="485">
        <f>SUM(OB48:OC48)</f>
        <v>0</v>
      </c>
      <c r="OE48" s="485">
        <f>-OE46*$NW$48</f>
        <v>-980154.58395709179</v>
      </c>
      <c r="OF48" s="485">
        <f>SUM(OD48:OE48)</f>
        <v>-980154.58395709179</v>
      </c>
      <c r="OG48" s="485">
        <f>-OG46*$NW$48</f>
        <v>0</v>
      </c>
      <c r="OH48" s="485">
        <f>SUM(OF48:OG48)</f>
        <v>-980154.58395709179</v>
      </c>
      <c r="OI48" s="485"/>
      <c r="OJ48" s="485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W48" s="4"/>
      <c r="QX48" s="4"/>
      <c r="QY48" s="4"/>
      <c r="QZ48" s="4"/>
      <c r="RA48" s="4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139">
        <f>ROW()</f>
        <v>48</v>
      </c>
      <c r="RN48" s="132" t="s">
        <v>259</v>
      </c>
      <c r="RO48" s="227"/>
      <c r="RP48" s="285"/>
      <c r="RQ48" s="285"/>
      <c r="RR48" s="285"/>
      <c r="RS48" s="285">
        <v>-388784.00999999995</v>
      </c>
      <c r="RT48" s="285">
        <v>-388784.00999999995</v>
      </c>
      <c r="RU48" s="285">
        <v>-1214305.1100000001</v>
      </c>
      <c r="RV48" s="285">
        <v>-1603089.12</v>
      </c>
      <c r="RW48" s="286">
        <v>-748742.11999999965</v>
      </c>
      <c r="RX48" s="286">
        <v>-2351831.2399999998</v>
      </c>
      <c r="RY48" s="286">
        <v>-1965130.8000000003</v>
      </c>
      <c r="RZ48" s="286">
        <v>-4316962.04</v>
      </c>
      <c r="SA48" s="286"/>
      <c r="SB48" s="286"/>
      <c r="SC48" s="4"/>
      <c r="SD48" s="4"/>
      <c r="SE48" s="4"/>
      <c r="SF48" s="132"/>
      <c r="SG48" s="132"/>
      <c r="SH48" s="132"/>
      <c r="SI48" s="132"/>
      <c r="SJ48" s="132"/>
      <c r="SK48" s="132"/>
      <c r="SL48" s="132"/>
      <c r="SM48" s="132"/>
      <c r="SN48" s="132"/>
      <c r="SO48" s="132"/>
      <c r="SP48" s="132"/>
      <c r="SQ48" s="132"/>
      <c r="SR48" s="132"/>
      <c r="SS48" s="132"/>
      <c r="ST48" s="4"/>
    </row>
    <row r="49" spans="1:514" ht="15" thickBot="1" x14ac:dyDescent="0.4">
      <c r="A49" s="112">
        <f>ROW()</f>
        <v>49</v>
      </c>
      <c r="B49" s="48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12">
        <f>ROW()</f>
        <v>49</v>
      </c>
      <c r="R49" s="409" t="s">
        <v>309</v>
      </c>
      <c r="S49" s="409"/>
      <c r="T49" s="231">
        <f t="shared" ref="T49:AD49" si="224">+T29-T35-T47</f>
        <v>774478.59284871817</v>
      </c>
      <c r="U49" s="231">
        <f t="shared" si="224"/>
        <v>-774478.59284871817</v>
      </c>
      <c r="V49" s="231">
        <f t="shared" si="224"/>
        <v>0</v>
      </c>
      <c r="W49" s="231">
        <f t="shared" si="224"/>
        <v>0</v>
      </c>
      <c r="X49" s="231">
        <f t="shared" si="224"/>
        <v>0</v>
      </c>
      <c r="Y49" s="231">
        <f t="shared" si="224"/>
        <v>0</v>
      </c>
      <c r="Z49" s="231">
        <f t="shared" si="224"/>
        <v>0</v>
      </c>
      <c r="AA49" s="231">
        <f t="shared" si="224"/>
        <v>0</v>
      </c>
      <c r="AB49" s="231">
        <f t="shared" si="224"/>
        <v>0</v>
      </c>
      <c r="AC49" s="231">
        <f t="shared" si="224"/>
        <v>0</v>
      </c>
      <c r="AD49" s="231">
        <f t="shared" si="224"/>
        <v>0</v>
      </c>
      <c r="AE49" s="231"/>
      <c r="AF49" s="23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HQ49"/>
      <c r="HR49"/>
      <c r="HS49"/>
      <c r="HT49"/>
      <c r="HU49"/>
      <c r="HV49"/>
      <c r="HW49"/>
      <c r="HX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NU49" s="112">
        <f>ROW()</f>
        <v>49</v>
      </c>
      <c r="NV49" s="422" t="s">
        <v>119</v>
      </c>
      <c r="NW49" s="422"/>
      <c r="NX49" s="486">
        <f>-NX46-NX48</f>
        <v>4620848.4321740009</v>
      </c>
      <c r="NY49" s="486">
        <f>-NY46-NY48</f>
        <v>0</v>
      </c>
      <c r="NZ49" s="486">
        <f>-NZ46-NZ48</f>
        <v>4620848.4321740009</v>
      </c>
      <c r="OA49" s="486">
        <f t="shared" ref="OA49:OH49" si="225">-OA46-OA48</f>
        <v>-4620848.4321740009</v>
      </c>
      <c r="OB49" s="486">
        <f t="shared" si="225"/>
        <v>0</v>
      </c>
      <c r="OC49" s="486">
        <f t="shared" si="225"/>
        <v>0</v>
      </c>
      <c r="OD49" s="486">
        <f t="shared" si="225"/>
        <v>0</v>
      </c>
      <c r="OE49" s="486">
        <f t="shared" si="225"/>
        <v>-3687248.1967909643</v>
      </c>
      <c r="OF49" s="486">
        <f t="shared" si="225"/>
        <v>-3687248.1967909643</v>
      </c>
      <c r="OG49" s="486">
        <f t="shared" si="225"/>
        <v>0</v>
      </c>
      <c r="OH49" s="486">
        <f t="shared" si="225"/>
        <v>-3687248.1967909643</v>
      </c>
      <c r="OI49" s="486"/>
      <c r="OJ49" s="486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W49" s="4"/>
      <c r="QX49" s="4"/>
      <c r="QY49" s="4"/>
      <c r="QZ49" s="4"/>
      <c r="RA49" s="4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139">
        <f>ROW()</f>
        <v>49</v>
      </c>
      <c r="RN49" s="132" t="s">
        <v>263</v>
      </c>
      <c r="RO49" s="227"/>
      <c r="RP49" s="431"/>
      <c r="RQ49" s="431"/>
      <c r="RR49" s="431"/>
      <c r="RS49" s="431">
        <f>SUM(RS46:RS48)</f>
        <v>55278785.569999993</v>
      </c>
      <c r="RT49" s="431">
        <f t="shared" ref="RT49:RZ49" si="226">SUM(RT46:RT48)</f>
        <v>55278785.569999993</v>
      </c>
      <c r="RU49" s="431">
        <f t="shared" si="226"/>
        <v>116033821.57000001</v>
      </c>
      <c r="RV49" s="431">
        <f t="shared" si="226"/>
        <v>171312607.13999999</v>
      </c>
      <c r="RW49" s="431">
        <f t="shared" si="226"/>
        <v>3350331.7100000451</v>
      </c>
      <c r="RX49" s="431">
        <f t="shared" si="226"/>
        <v>174662938.85000002</v>
      </c>
      <c r="RY49" s="431">
        <f t="shared" si="226"/>
        <v>77458744.219999954</v>
      </c>
      <c r="RZ49" s="431">
        <f t="shared" si="226"/>
        <v>252121683.06999999</v>
      </c>
      <c r="SA49" s="432"/>
      <c r="SB49" s="432"/>
      <c r="SC49" s="4"/>
      <c r="SD49" s="4"/>
      <c r="SE49" s="4"/>
      <c r="SF49" s="132"/>
      <c r="SG49" s="132"/>
      <c r="SH49" s="132"/>
      <c r="SI49" s="132"/>
      <c r="SJ49" s="132"/>
      <c r="SK49" s="132"/>
      <c r="SL49" s="132"/>
      <c r="SM49" s="132"/>
      <c r="SN49" s="132"/>
      <c r="SO49" s="132"/>
      <c r="SP49" s="132"/>
      <c r="SQ49" s="132"/>
      <c r="SR49" s="132"/>
      <c r="SS49" s="132"/>
      <c r="ST49" s="4"/>
    </row>
    <row r="50" spans="1:514" ht="15" thickTop="1" x14ac:dyDescent="0.35">
      <c r="A50" s="112">
        <f>ROW()</f>
        <v>50</v>
      </c>
      <c r="B50" s="113" t="s">
        <v>310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12">
        <f>ROW()</f>
        <v>50</v>
      </c>
      <c r="R50" s="409" t="s">
        <v>311</v>
      </c>
      <c r="S50" s="487">
        <v>0.21</v>
      </c>
      <c r="T50" s="201">
        <f>T49*$S50</f>
        <v>162640.50449823082</v>
      </c>
      <c r="U50" s="201">
        <f t="shared" ref="U50:AD50" si="227">U49*$S50</f>
        <v>-162640.50449823082</v>
      </c>
      <c r="V50" s="201">
        <f t="shared" si="227"/>
        <v>0</v>
      </c>
      <c r="W50" s="201">
        <f t="shared" si="227"/>
        <v>0</v>
      </c>
      <c r="X50" s="201">
        <f t="shared" si="227"/>
        <v>0</v>
      </c>
      <c r="Y50" s="201">
        <f t="shared" si="227"/>
        <v>0</v>
      </c>
      <c r="Z50" s="201">
        <f t="shared" si="227"/>
        <v>0</v>
      </c>
      <c r="AA50" s="201">
        <f t="shared" si="227"/>
        <v>0</v>
      </c>
      <c r="AB50" s="201">
        <f t="shared" si="227"/>
        <v>0</v>
      </c>
      <c r="AC50" s="201">
        <f t="shared" si="227"/>
        <v>0</v>
      </c>
      <c r="AD50" s="201">
        <f t="shared" si="227"/>
        <v>0</v>
      </c>
      <c r="AE50" s="201"/>
      <c r="AF50" s="20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HQ50"/>
      <c r="HR50"/>
      <c r="HS50"/>
      <c r="HT50"/>
      <c r="HU50"/>
      <c r="HV50"/>
      <c r="HW50"/>
      <c r="HX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NV50" s="396"/>
      <c r="NW50" s="396"/>
      <c r="NX50" s="396"/>
      <c r="NY50" s="396"/>
      <c r="NZ50" s="396"/>
      <c r="OA50" s="396"/>
      <c r="OB50" s="396"/>
      <c r="OC50" s="396"/>
      <c r="OD50" s="396"/>
      <c r="OE50" s="396"/>
      <c r="OF50" s="396"/>
      <c r="OG50" s="396"/>
      <c r="OH50" s="396"/>
      <c r="OI50" s="396"/>
      <c r="OJ50" s="396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W50" s="4"/>
      <c r="QX50" s="4"/>
      <c r="QY50" s="4"/>
      <c r="QZ50" s="4"/>
      <c r="RA50" s="4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139">
        <f>ROW()</f>
        <v>50</v>
      </c>
      <c r="RN50" s="132"/>
      <c r="RO50" s="227"/>
      <c r="RP50" s="134"/>
      <c r="RQ50" s="134"/>
      <c r="RR50" s="134"/>
      <c r="RS50" s="134"/>
      <c r="RT50" s="134"/>
      <c r="RU50" s="134"/>
      <c r="RV50" s="134"/>
      <c r="RW50" s="134"/>
      <c r="RX50" s="134"/>
      <c r="RY50" s="134"/>
      <c r="RZ50" s="134"/>
      <c r="SA50" s="134"/>
      <c r="SB50" s="134"/>
      <c r="SC50" s="4"/>
      <c r="SD50" s="4"/>
      <c r="SE50" s="4"/>
      <c r="SF50" s="132"/>
      <c r="SG50" s="132"/>
      <c r="SH50" s="132"/>
      <c r="SI50" s="132"/>
      <c r="SJ50" s="132"/>
      <c r="SK50" s="132"/>
      <c r="SL50" s="132"/>
      <c r="SM50" s="132"/>
      <c r="SN50" s="132"/>
      <c r="SO50" s="132"/>
      <c r="SP50" s="132"/>
      <c r="SQ50" s="132"/>
      <c r="SR50" s="132"/>
      <c r="SS50" s="132"/>
      <c r="ST50" s="4"/>
    </row>
    <row r="51" spans="1:514" ht="15" thickBot="1" x14ac:dyDescent="0.4">
      <c r="A51" s="112">
        <f>ROW()</f>
        <v>51</v>
      </c>
      <c r="B51" s="141" t="s">
        <v>312</v>
      </c>
      <c r="C51" s="121"/>
      <c r="D51" s="142"/>
      <c r="E51" s="172"/>
      <c r="F51" s="142"/>
      <c r="G51" s="172">
        <v>-74222.259999999995</v>
      </c>
      <c r="H51" s="142"/>
      <c r="I51" s="172"/>
      <c r="J51" s="172"/>
      <c r="K51" s="172"/>
      <c r="L51" s="172"/>
      <c r="M51" s="172"/>
      <c r="N51" s="172"/>
      <c r="O51" s="172"/>
      <c r="P51" s="172"/>
      <c r="Q51" s="112">
        <f>ROW()</f>
        <v>51</v>
      </c>
      <c r="R51" s="409" t="s">
        <v>119</v>
      </c>
      <c r="S51" s="409"/>
      <c r="T51" s="488">
        <f t="shared" ref="T51:AD51" si="228">T49-T50</f>
        <v>611838.08835048741</v>
      </c>
      <c r="U51" s="488">
        <f t="shared" si="228"/>
        <v>-611838.08835048741</v>
      </c>
      <c r="V51" s="488">
        <f t="shared" si="228"/>
        <v>0</v>
      </c>
      <c r="W51" s="488">
        <f t="shared" si="228"/>
        <v>0</v>
      </c>
      <c r="X51" s="488">
        <f t="shared" si="228"/>
        <v>0</v>
      </c>
      <c r="Y51" s="488">
        <f t="shared" si="228"/>
        <v>0</v>
      </c>
      <c r="Z51" s="488">
        <f t="shared" si="228"/>
        <v>0</v>
      </c>
      <c r="AA51" s="488">
        <f t="shared" si="228"/>
        <v>0</v>
      </c>
      <c r="AB51" s="488">
        <f t="shared" si="228"/>
        <v>0</v>
      </c>
      <c r="AC51" s="488">
        <f t="shared" si="228"/>
        <v>0</v>
      </c>
      <c r="AD51" s="488">
        <f t="shared" si="228"/>
        <v>0</v>
      </c>
      <c r="AE51" s="488"/>
      <c r="AF51" s="48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HQ51"/>
      <c r="HR51"/>
      <c r="HS51"/>
      <c r="HT51"/>
      <c r="HU51"/>
      <c r="HV51"/>
      <c r="HW51"/>
      <c r="HX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NV51" s="396"/>
      <c r="NW51" s="396"/>
      <c r="NX51" s="396"/>
      <c r="NY51" s="396"/>
      <c r="NZ51" s="396"/>
      <c r="OA51" s="396"/>
      <c r="OB51" s="396"/>
      <c r="OC51" s="396"/>
      <c r="OD51" s="396"/>
      <c r="OE51" s="396"/>
      <c r="OF51" s="396"/>
      <c r="OG51" s="396"/>
      <c r="OH51" s="396"/>
      <c r="OI51" s="396"/>
      <c r="OJ51" s="396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W51" s="4"/>
      <c r="QX51" s="4"/>
      <c r="QY51" s="4"/>
      <c r="QZ51" s="4"/>
      <c r="RA51" s="4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139">
        <f>ROW()</f>
        <v>51</v>
      </c>
      <c r="RN51" s="443" t="s">
        <v>313</v>
      </c>
      <c r="RO51" s="227"/>
      <c r="RP51" s="134"/>
      <c r="RQ51" s="134"/>
      <c r="RR51" s="134"/>
      <c r="RS51" s="134"/>
      <c r="RT51" s="134"/>
      <c r="RU51" s="134"/>
      <c r="RV51" s="134"/>
      <c r="RW51" s="134"/>
      <c r="RX51" s="134"/>
      <c r="RY51" s="134"/>
      <c r="RZ51" s="134"/>
      <c r="SA51" s="134"/>
      <c r="SB51" s="13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</row>
    <row r="52" spans="1:514" ht="15" thickTop="1" x14ac:dyDescent="0.35">
      <c r="A52" s="112">
        <f>ROW()</f>
        <v>52</v>
      </c>
      <c r="B52" s="141" t="s">
        <v>314</v>
      </c>
      <c r="C52" s="121"/>
      <c r="D52" s="385"/>
      <c r="E52" s="209">
        <v>-1662725.49</v>
      </c>
      <c r="F52" s="385"/>
      <c r="G52" s="209"/>
      <c r="H52" s="385"/>
      <c r="I52" s="209"/>
      <c r="J52" s="209"/>
      <c r="K52" s="209"/>
      <c r="L52" s="209"/>
      <c r="M52" s="209"/>
      <c r="N52" s="209"/>
      <c r="O52" s="209"/>
      <c r="P52" s="209"/>
      <c r="Q52" s="112">
        <f>ROW()</f>
        <v>52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HQ52"/>
      <c r="HR52"/>
      <c r="HS52"/>
      <c r="HT52"/>
      <c r="HU52"/>
      <c r="HV52"/>
      <c r="HW52"/>
      <c r="HX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W52" s="4"/>
      <c r="QX52" s="4"/>
      <c r="QY52" s="4"/>
      <c r="QZ52" s="4"/>
      <c r="RA52" s="4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139">
        <f>ROW()</f>
        <v>52</v>
      </c>
      <c r="RN52" s="132" t="s">
        <v>85</v>
      </c>
      <c r="RO52" s="227"/>
      <c r="RP52" s="186"/>
      <c r="RQ52" s="186"/>
      <c r="RR52" s="186"/>
      <c r="RS52" s="186">
        <v>23.13</v>
      </c>
      <c r="RT52" s="187">
        <f>RS52</f>
        <v>23.13</v>
      </c>
      <c r="RU52" s="188">
        <v>16173.949999999999</v>
      </c>
      <c r="RV52" s="188">
        <f>RU52+RT52</f>
        <v>16197.079999999998</v>
      </c>
      <c r="RW52" s="188">
        <v>16624.240000000002</v>
      </c>
      <c r="RX52" s="188">
        <f>RW52+RV52</f>
        <v>32821.32</v>
      </c>
      <c r="RY52" s="188">
        <v>0</v>
      </c>
      <c r="RZ52" s="188">
        <f>RY52+RX52</f>
        <v>32821.32</v>
      </c>
      <c r="SA52" s="188"/>
      <c r="SB52" s="188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</row>
    <row r="53" spans="1:514" x14ac:dyDescent="0.35">
      <c r="A53" s="112">
        <f>ROW()</f>
        <v>53</v>
      </c>
      <c r="B53" s="482" t="s">
        <v>230</v>
      </c>
      <c r="C53" s="395"/>
      <c r="D53" s="266"/>
      <c r="E53" s="266">
        <f>SUM(E51:E52)</f>
        <v>-1662725.49</v>
      </c>
      <c r="F53" s="266">
        <f>SUM(F51:F52)</f>
        <v>0</v>
      </c>
      <c r="G53" s="266">
        <f>SUM(G51:G52)</f>
        <v>-74222.259999999995</v>
      </c>
      <c r="H53" s="266">
        <f>SUM(H51:H52)</f>
        <v>0</v>
      </c>
      <c r="I53" s="266">
        <f t="shared" ref="I53:P53" si="229">SUM(I51:I52)</f>
        <v>0</v>
      </c>
      <c r="J53" s="266">
        <f t="shared" si="229"/>
        <v>0</v>
      </c>
      <c r="K53" s="266">
        <f t="shared" si="229"/>
        <v>0</v>
      </c>
      <c r="L53" s="266">
        <f t="shared" si="229"/>
        <v>0</v>
      </c>
      <c r="M53" s="266">
        <f t="shared" si="229"/>
        <v>0</v>
      </c>
      <c r="N53" s="266">
        <f t="shared" si="229"/>
        <v>0</v>
      </c>
      <c r="O53" s="266">
        <f t="shared" si="229"/>
        <v>0</v>
      </c>
      <c r="P53" s="266">
        <f t="shared" si="229"/>
        <v>0</v>
      </c>
      <c r="Q53" s="489">
        <f>ROW()</f>
        <v>53</v>
      </c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HQ53"/>
      <c r="HR53"/>
      <c r="HS53"/>
      <c r="HT53"/>
      <c r="HU53"/>
      <c r="HV53"/>
      <c r="HW53"/>
      <c r="HX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W53" s="4"/>
      <c r="QX53" s="4"/>
      <c r="QY53" s="4"/>
      <c r="QZ53" s="4"/>
      <c r="RA53" s="4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139">
        <f>ROW()</f>
        <v>53</v>
      </c>
      <c r="RN53" s="132" t="s">
        <v>109</v>
      </c>
      <c r="RO53" s="227"/>
      <c r="RP53" s="226"/>
      <c r="RQ53" s="226"/>
      <c r="RR53" s="226"/>
      <c r="RS53" s="226">
        <v>0.43596800000000002</v>
      </c>
      <c r="RT53" s="228">
        <f t="shared" ref="RT53:RT55" si="230">RS53</f>
        <v>0.43596800000000002</v>
      </c>
      <c r="RU53" s="229">
        <v>0.87193599999999993</v>
      </c>
      <c r="RV53" s="229">
        <f t="shared" ref="RV53:RV55" si="231">RU53+RT53</f>
        <v>1.307904</v>
      </c>
      <c r="RW53" s="229">
        <v>0</v>
      </c>
      <c r="RX53" s="229">
        <f t="shared" ref="RX53:RX55" si="232">RW53+RV53</f>
        <v>1.307904</v>
      </c>
      <c r="RY53" s="229">
        <v>4269.8603739999999</v>
      </c>
      <c r="RZ53" s="229">
        <f t="shared" ref="RZ53:RZ55" si="233">RY53+RX53</f>
        <v>4271.1682780000001</v>
      </c>
      <c r="SA53" s="229"/>
      <c r="SB53" s="229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</row>
    <row r="54" spans="1:514" x14ac:dyDescent="0.35">
      <c r="A54" s="112">
        <f>ROW()</f>
        <v>54</v>
      </c>
      <c r="B54" s="491"/>
      <c r="C54" s="121"/>
      <c r="D54" s="266"/>
      <c r="E54" s="266"/>
      <c r="F54" s="266"/>
      <c r="G54" s="266"/>
      <c r="H54" s="403"/>
      <c r="I54" s="266"/>
      <c r="J54" s="266"/>
      <c r="K54" s="266"/>
      <c r="L54" s="266"/>
      <c r="M54" s="266"/>
      <c r="N54" s="266"/>
      <c r="O54" s="266"/>
      <c r="P54" s="266"/>
      <c r="Q54" s="112">
        <f>ROW()</f>
        <v>54</v>
      </c>
      <c r="R54" s="5" t="s">
        <v>54</v>
      </c>
      <c r="T54" s="162">
        <f t="shared" ref="T54:AD54" si="234">SUM(T17:T22,T24,T26)</f>
        <v>476057839.91554326</v>
      </c>
      <c r="U54" s="162">
        <f t="shared" si="234"/>
        <v>-476057839.91554326</v>
      </c>
      <c r="V54" s="162">
        <f t="shared" si="234"/>
        <v>0</v>
      </c>
      <c r="W54" s="162">
        <f t="shared" si="234"/>
        <v>0</v>
      </c>
      <c r="X54" s="162">
        <f t="shared" si="234"/>
        <v>0</v>
      </c>
      <c r="Y54" s="162">
        <f t="shared" si="234"/>
        <v>0</v>
      </c>
      <c r="Z54" s="162">
        <f t="shared" si="234"/>
        <v>0</v>
      </c>
      <c r="AA54" s="162">
        <f t="shared" si="234"/>
        <v>0</v>
      </c>
      <c r="AB54" s="162">
        <f t="shared" si="234"/>
        <v>0</v>
      </c>
      <c r="AC54" s="162">
        <f t="shared" si="234"/>
        <v>0</v>
      </c>
      <c r="AD54" s="162">
        <f t="shared" si="234"/>
        <v>0</v>
      </c>
      <c r="AE54" s="162"/>
      <c r="AF54" s="16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HQ54"/>
      <c r="HR54"/>
      <c r="HS54"/>
      <c r="HT54"/>
      <c r="HU54"/>
      <c r="HV54"/>
      <c r="HW54"/>
      <c r="HX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W54" s="4"/>
      <c r="QX54" s="4"/>
      <c r="QY54" s="4"/>
      <c r="QZ54" s="4"/>
      <c r="RA54" s="4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139">
        <f>ROW()</f>
        <v>54</v>
      </c>
      <c r="RN54" s="132" t="s">
        <v>132</v>
      </c>
      <c r="RO54" s="227"/>
      <c r="RP54" s="226"/>
      <c r="RQ54" s="226"/>
      <c r="RR54" s="226"/>
      <c r="RS54" s="226">
        <v>0</v>
      </c>
      <c r="RT54" s="228">
        <f t="shared" si="230"/>
        <v>0</v>
      </c>
      <c r="RU54" s="229">
        <v>0</v>
      </c>
      <c r="RV54" s="229">
        <f t="shared" si="231"/>
        <v>0</v>
      </c>
      <c r="RW54" s="229">
        <v>0</v>
      </c>
      <c r="RX54" s="229">
        <f t="shared" si="232"/>
        <v>0</v>
      </c>
      <c r="RY54" s="229">
        <v>0</v>
      </c>
      <c r="RZ54" s="229">
        <f t="shared" si="233"/>
        <v>0</v>
      </c>
      <c r="SA54" s="229"/>
      <c r="SB54" s="229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</row>
    <row r="55" spans="1:514" x14ac:dyDescent="0.35">
      <c r="A55" s="112">
        <f>ROW()</f>
        <v>55</v>
      </c>
      <c r="B55" s="492" t="s">
        <v>185</v>
      </c>
      <c r="C55" s="493">
        <v>4.1980000000000003E-3</v>
      </c>
      <c r="D55" s="172"/>
      <c r="E55" s="494">
        <f>E47*$C$55</f>
        <v>24976.266979092794</v>
      </c>
      <c r="F55" s="494">
        <f>+E55+D55</f>
        <v>24976.266979092794</v>
      </c>
      <c r="G55" s="494">
        <f t="shared" ref="G55:M55" si="235">G47*$C$55</f>
        <v>-165025.56325803889</v>
      </c>
      <c r="H55" s="494">
        <f>+G55+F55</f>
        <v>-140049.2962789461</v>
      </c>
      <c r="I55" s="494">
        <f t="shared" si="235"/>
        <v>66068.027357794897</v>
      </c>
      <c r="J55" s="494">
        <f>+I55+H55</f>
        <v>-73981.268921151204</v>
      </c>
      <c r="K55" s="494">
        <f t="shared" si="235"/>
        <v>13748.302747349264</v>
      </c>
      <c r="L55" s="494">
        <f>+K55+J55</f>
        <v>-60232.966173801942</v>
      </c>
      <c r="M55" s="494">
        <f t="shared" si="235"/>
        <v>17401.43622438929</v>
      </c>
      <c r="N55" s="494">
        <f>+M55+L55</f>
        <v>-42831.529949412652</v>
      </c>
      <c r="O55" s="129"/>
      <c r="P55" s="129"/>
      <c r="Q55" s="112">
        <f>ROW()</f>
        <v>55</v>
      </c>
      <c r="R55" s="5" t="s">
        <v>257</v>
      </c>
      <c r="T55" s="201">
        <f t="shared" ref="T55:AD55" si="236">SUM(T23,T25,T27,T28)</f>
        <v>-5477236.2699999996</v>
      </c>
      <c r="U55" s="201">
        <f t="shared" si="236"/>
        <v>5477236.2699999996</v>
      </c>
      <c r="V55" s="201">
        <f t="shared" si="236"/>
        <v>0</v>
      </c>
      <c r="W55" s="201">
        <f t="shared" si="236"/>
        <v>0</v>
      </c>
      <c r="X55" s="201">
        <f t="shared" si="236"/>
        <v>0</v>
      </c>
      <c r="Y55" s="201">
        <f t="shared" si="236"/>
        <v>0</v>
      </c>
      <c r="Z55" s="201">
        <f t="shared" si="236"/>
        <v>0</v>
      </c>
      <c r="AA55" s="201">
        <f t="shared" si="236"/>
        <v>0</v>
      </c>
      <c r="AB55" s="201">
        <f t="shared" si="236"/>
        <v>0</v>
      </c>
      <c r="AC55" s="201">
        <f t="shared" si="236"/>
        <v>0</v>
      </c>
      <c r="AD55" s="201">
        <f t="shared" si="236"/>
        <v>0</v>
      </c>
      <c r="AE55" s="201"/>
      <c r="AF55" s="20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HQ55"/>
      <c r="HR55"/>
      <c r="HS55"/>
      <c r="HT55"/>
      <c r="HU55"/>
      <c r="HV55"/>
      <c r="HW55"/>
      <c r="HX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W55" s="4"/>
      <c r="QX55" s="4"/>
      <c r="QY55" s="4"/>
      <c r="QZ55" s="4"/>
      <c r="RA55" s="4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139">
        <f>ROW()</f>
        <v>55</v>
      </c>
      <c r="RN55" s="132" t="s">
        <v>151</v>
      </c>
      <c r="RO55" s="227"/>
      <c r="RP55" s="284"/>
      <c r="RQ55" s="284"/>
      <c r="RR55" s="284"/>
      <c r="RS55" s="284">
        <v>2.9734380000000002</v>
      </c>
      <c r="RT55" s="285">
        <f t="shared" si="230"/>
        <v>2.9734380000000002</v>
      </c>
      <c r="RU55" s="286">
        <v>5.9366580000000013</v>
      </c>
      <c r="RV55" s="286">
        <f t="shared" si="231"/>
        <v>8.9100960000000011</v>
      </c>
      <c r="RW55" s="286">
        <v>0</v>
      </c>
      <c r="RX55" s="286">
        <f t="shared" si="232"/>
        <v>8.9100960000000011</v>
      </c>
      <c r="RY55" s="286">
        <v>198825.049046</v>
      </c>
      <c r="RZ55" s="286">
        <f t="shared" si="233"/>
        <v>198833.95914200001</v>
      </c>
      <c r="SA55" s="286"/>
      <c r="SB55" s="286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</row>
    <row r="56" spans="1:514" ht="15" thickBot="1" x14ac:dyDescent="0.4">
      <c r="A56" s="112">
        <f>ROW()</f>
        <v>56</v>
      </c>
      <c r="B56" s="492" t="s">
        <v>197</v>
      </c>
      <c r="C56" s="493">
        <v>2E-3</v>
      </c>
      <c r="D56" s="172"/>
      <c r="E56" s="494">
        <f>E47*$C$56</f>
        <v>11899.126717052308</v>
      </c>
      <c r="F56" s="494">
        <f t="shared" ref="F56:N57" si="237">+E56+D56</f>
        <v>11899.126717052308</v>
      </c>
      <c r="G56" s="494">
        <f t="shared" ref="G56:M56" si="238">G47*$C$56</f>
        <v>-78621.040141990889</v>
      </c>
      <c r="H56" s="494">
        <f t="shared" si="237"/>
        <v>-66721.913424938582</v>
      </c>
      <c r="I56" s="494">
        <f t="shared" si="238"/>
        <v>31475.953957977559</v>
      </c>
      <c r="J56" s="494">
        <f t="shared" si="237"/>
        <v>-35245.959466961023</v>
      </c>
      <c r="K56" s="494">
        <f t="shared" si="238"/>
        <v>6549.9298462835932</v>
      </c>
      <c r="L56" s="494">
        <f t="shared" si="237"/>
        <v>-28696.029620677429</v>
      </c>
      <c r="M56" s="494">
        <f t="shared" si="238"/>
        <v>8290.3459858929436</v>
      </c>
      <c r="N56" s="494">
        <f t="shared" si="237"/>
        <v>-20405.683634784487</v>
      </c>
      <c r="O56" s="129"/>
      <c r="P56" s="129"/>
      <c r="Q56" s="112">
        <f>ROW()</f>
        <v>56</v>
      </c>
      <c r="R56" s="5" t="s">
        <v>315</v>
      </c>
      <c r="T56" s="323">
        <f>SUM(T54:T55)</f>
        <v>470580603.64554328</v>
      </c>
      <c r="U56" s="323">
        <f>SUM(U54:U55)</f>
        <v>-470580603.64554328</v>
      </c>
      <c r="V56" s="495"/>
      <c r="W56" s="495"/>
      <c r="X56" s="495"/>
      <c r="Y56" s="495"/>
      <c r="Z56" s="495"/>
      <c r="AA56" s="495"/>
      <c r="AB56" s="495"/>
      <c r="AC56" s="495"/>
      <c r="AD56" s="495"/>
      <c r="AE56" s="495"/>
      <c r="AF56" s="49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HQ56"/>
      <c r="HR56"/>
      <c r="HS56"/>
      <c r="HT56"/>
      <c r="HU56"/>
      <c r="HV56"/>
      <c r="HW56"/>
      <c r="HX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W56" s="4"/>
      <c r="QX56" s="4"/>
      <c r="QY56" s="4"/>
      <c r="QZ56" s="4"/>
      <c r="RA56" s="4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139">
        <f>ROW()</f>
        <v>56</v>
      </c>
      <c r="RN56" s="132" t="s">
        <v>168</v>
      </c>
      <c r="RO56" s="227"/>
      <c r="RP56" s="228"/>
      <c r="RQ56" s="228"/>
      <c r="RR56" s="228"/>
      <c r="RS56" s="228">
        <f t="shared" ref="RS56:RZ56" si="239">SUM(RS52:RS55)</f>
        <v>26.539406</v>
      </c>
      <c r="RT56" s="228">
        <f t="shared" si="239"/>
        <v>26.539406</v>
      </c>
      <c r="RU56" s="228">
        <f t="shared" si="239"/>
        <v>16180.758593999999</v>
      </c>
      <c r="RV56" s="228">
        <f t="shared" si="239"/>
        <v>16207.297999999997</v>
      </c>
      <c r="RW56" s="228">
        <f t="shared" si="239"/>
        <v>16624.240000000002</v>
      </c>
      <c r="RX56" s="228">
        <f t="shared" si="239"/>
        <v>32831.538</v>
      </c>
      <c r="RY56" s="228">
        <f t="shared" si="239"/>
        <v>203094.90942000001</v>
      </c>
      <c r="RZ56" s="228">
        <f t="shared" si="239"/>
        <v>235926.44742000001</v>
      </c>
      <c r="SA56" s="229"/>
      <c r="SB56" s="229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</row>
    <row r="57" spans="1:514" ht="15" thickTop="1" x14ac:dyDescent="0.35">
      <c r="A57" s="112">
        <f>ROW()</f>
        <v>57</v>
      </c>
      <c r="B57" s="492" t="s">
        <v>211</v>
      </c>
      <c r="C57" s="496">
        <v>3.8358000000000003E-2</v>
      </c>
      <c r="D57" s="172"/>
      <c r="E57" s="497">
        <f>(E47+E49)*$C$57</f>
        <v>228213.35130634622</v>
      </c>
      <c r="F57" s="497">
        <f t="shared" si="237"/>
        <v>228213.35130634622</v>
      </c>
      <c r="G57" s="497">
        <f t="shared" ref="G57:M57" si="240">(G47+G49)*$C$57</f>
        <v>-1507872.9288832434</v>
      </c>
      <c r="H57" s="497">
        <f t="shared" si="237"/>
        <v>-1279659.5775768971</v>
      </c>
      <c r="I57" s="497">
        <f t="shared" si="240"/>
        <v>603677.32096005161</v>
      </c>
      <c r="J57" s="497">
        <f t="shared" si="237"/>
        <v>-675982.25661684549</v>
      </c>
      <c r="K57" s="497">
        <f t="shared" si="240"/>
        <v>125621.10452187304</v>
      </c>
      <c r="L57" s="497">
        <f t="shared" si="237"/>
        <v>-550361.15209497244</v>
      </c>
      <c r="M57" s="497">
        <f t="shared" si="240"/>
        <v>159000.54566344077</v>
      </c>
      <c r="N57" s="497">
        <f t="shared" si="237"/>
        <v>-391360.60643153166</v>
      </c>
      <c r="O57" s="209"/>
      <c r="P57" s="209"/>
      <c r="Q57" s="112">
        <f>ROW()</f>
        <v>57</v>
      </c>
      <c r="T57" s="498">
        <f>T29-T56</f>
        <v>0</v>
      </c>
      <c r="U57" s="498">
        <v>0</v>
      </c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HQ57"/>
      <c r="HR57"/>
      <c r="HS57"/>
      <c r="HT57"/>
      <c r="HU57"/>
      <c r="HV57"/>
      <c r="HW57"/>
      <c r="HX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W57" s="4"/>
      <c r="QX57" s="4"/>
      <c r="QY57" s="4"/>
      <c r="QZ57" s="4"/>
      <c r="RA57" s="4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139">
        <f>ROW()</f>
        <v>57</v>
      </c>
      <c r="RN57" s="132"/>
      <c r="RO57" s="227"/>
      <c r="RP57" s="228"/>
      <c r="RQ57" s="228"/>
      <c r="RR57" s="228"/>
      <c r="RS57" s="228"/>
      <c r="RT57" s="228"/>
      <c r="RU57" s="229"/>
      <c r="RV57" s="229"/>
      <c r="RW57" s="229"/>
      <c r="RX57" s="229"/>
      <c r="RY57" s="229"/>
      <c r="RZ57" s="229"/>
      <c r="SA57" s="229"/>
      <c r="SB57" s="229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</row>
    <row r="58" spans="1:514" x14ac:dyDescent="0.35">
      <c r="A58" s="112">
        <f>ROW()</f>
        <v>58</v>
      </c>
      <c r="B58" s="499" t="s">
        <v>316</v>
      </c>
      <c r="D58" s="500"/>
      <c r="E58" s="129">
        <f>SUM(E55:E57)</f>
        <v>265088.74500249134</v>
      </c>
      <c r="F58" s="129"/>
      <c r="G58" s="129">
        <f>SUM(G55:G57)</f>
        <v>-1751519.5322832731</v>
      </c>
      <c r="H58" s="129">
        <f t="shared" ref="H58:P58" si="241">SUM(H55:H57)</f>
        <v>-1486430.7872807817</v>
      </c>
      <c r="I58" s="129">
        <f t="shared" si="241"/>
        <v>701221.30227582413</v>
      </c>
      <c r="J58" s="129">
        <f t="shared" si="241"/>
        <v>-785209.48500495777</v>
      </c>
      <c r="K58" s="129">
        <f t="shared" si="241"/>
        <v>145919.33711550588</v>
      </c>
      <c r="L58" s="129">
        <f t="shared" si="241"/>
        <v>-639290.14788945182</v>
      </c>
      <c r="M58" s="129">
        <f t="shared" si="241"/>
        <v>184692.327873723</v>
      </c>
      <c r="N58" s="129">
        <f t="shared" si="241"/>
        <v>-454597.82001572882</v>
      </c>
      <c r="O58" s="129">
        <f t="shared" si="241"/>
        <v>0</v>
      </c>
      <c r="P58" s="129">
        <f t="shared" si="241"/>
        <v>0</v>
      </c>
      <c r="Q58" s="112">
        <f>ROW()</f>
        <v>58</v>
      </c>
      <c r="R58" s="5" t="s">
        <v>317</v>
      </c>
      <c r="T58" s="162">
        <f>SUM(T41:T43)</f>
        <v>362845944.65999997</v>
      </c>
      <c r="U58" s="162">
        <f>SUM(U41:U43)</f>
        <v>-362845944.65999997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HQ58"/>
      <c r="HR58"/>
      <c r="HS58"/>
      <c r="HT58"/>
      <c r="HU58"/>
      <c r="HV58"/>
      <c r="HW58"/>
      <c r="HX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W58" s="4"/>
      <c r="QX58" s="4"/>
      <c r="QY58" s="4"/>
      <c r="QZ58" s="4"/>
      <c r="RA58" s="4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139">
        <f>ROW()</f>
        <v>58</v>
      </c>
      <c r="RN58" s="132" t="s">
        <v>194</v>
      </c>
      <c r="RO58" s="227"/>
      <c r="RP58" s="228"/>
      <c r="RQ58" s="228"/>
      <c r="RR58" s="228"/>
      <c r="RS58" s="228">
        <f t="shared" ref="RS58:RZ58" si="242">RS56</f>
        <v>26.539406</v>
      </c>
      <c r="RT58" s="228">
        <f t="shared" si="242"/>
        <v>26.539406</v>
      </c>
      <c r="RU58" s="228">
        <f t="shared" si="242"/>
        <v>16180.758593999999</v>
      </c>
      <c r="RV58" s="228">
        <f t="shared" si="242"/>
        <v>16207.297999999997</v>
      </c>
      <c r="RW58" s="228">
        <f t="shared" si="242"/>
        <v>16624.240000000002</v>
      </c>
      <c r="RX58" s="228">
        <f t="shared" si="242"/>
        <v>32831.538</v>
      </c>
      <c r="RY58" s="228">
        <f t="shared" si="242"/>
        <v>203094.90942000001</v>
      </c>
      <c r="RZ58" s="228">
        <f t="shared" si="242"/>
        <v>235926.44742000001</v>
      </c>
      <c r="SA58" s="229"/>
      <c r="SB58" s="229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</row>
    <row r="59" spans="1:514" x14ac:dyDescent="0.35">
      <c r="A59" s="112">
        <f>ROW()</f>
        <v>59</v>
      </c>
      <c r="B59" s="392"/>
      <c r="Q59" s="112">
        <f>ROW()</f>
        <v>59</v>
      </c>
      <c r="R59" s="5" t="s">
        <v>145</v>
      </c>
      <c r="T59" s="201">
        <f>T32</f>
        <v>1971345.6284835225</v>
      </c>
      <c r="U59" s="201">
        <f>U32</f>
        <v>-1971345.6284835225</v>
      </c>
      <c r="AG59" s="50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HQ59"/>
      <c r="HR59"/>
      <c r="HS59"/>
      <c r="HT59"/>
      <c r="HU59"/>
      <c r="HV59"/>
      <c r="HW59"/>
      <c r="HX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 s="154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W59" s="4"/>
      <c r="QX59" s="4"/>
      <c r="QY59" s="4"/>
      <c r="QZ59" s="4"/>
      <c r="RA59" s="4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139">
        <f>ROW()</f>
        <v>59</v>
      </c>
      <c r="RN59" s="132"/>
      <c r="RO59" s="227"/>
      <c r="RP59" s="182"/>
      <c r="RQ59" s="182"/>
      <c r="RR59" s="182"/>
      <c r="RS59" s="182"/>
      <c r="RT59" s="182"/>
      <c r="RU59" s="182"/>
      <c r="RV59" s="182"/>
      <c r="RW59" s="182"/>
      <c r="RX59" s="182"/>
      <c r="RY59" s="182"/>
      <c r="RZ59" s="182"/>
      <c r="SA59" s="358"/>
      <c r="SB59" s="358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</row>
    <row r="60" spans="1:514" x14ac:dyDescent="0.35">
      <c r="A60" s="112">
        <f>ROW()</f>
        <v>60</v>
      </c>
      <c r="B60" s="392" t="s">
        <v>252</v>
      </c>
      <c r="C60" s="410"/>
      <c r="D60" s="387">
        <f>+D48-D53-D58</f>
        <v>0</v>
      </c>
      <c r="E60" s="387">
        <f>+E47-E53-E58</f>
        <v>7347200.1035236623</v>
      </c>
      <c r="F60" s="387"/>
      <c r="G60" s="387">
        <f t="shared" ref="G60:N60" si="243">+G47-G53-G58</f>
        <v>-37484778.278712168</v>
      </c>
      <c r="H60" s="387">
        <f t="shared" si="243"/>
        <v>1486430.7872807817</v>
      </c>
      <c r="I60" s="387">
        <f t="shared" si="243"/>
        <v>15036755.676712956</v>
      </c>
      <c r="J60" s="387">
        <f t="shared" si="243"/>
        <v>785209.48500495777</v>
      </c>
      <c r="K60" s="387">
        <f t="shared" si="243"/>
        <v>3129045.5860262909</v>
      </c>
      <c r="L60" s="387">
        <f t="shared" si="243"/>
        <v>639290.14788945182</v>
      </c>
      <c r="M60" s="387">
        <f t="shared" si="243"/>
        <v>3960480.6650727484</v>
      </c>
      <c r="N60" s="387">
        <f t="shared" si="243"/>
        <v>454597.82001572882</v>
      </c>
      <c r="O60" s="387"/>
      <c r="P60" s="387"/>
      <c r="Q60" s="112">
        <f>ROW()</f>
        <v>60</v>
      </c>
      <c r="R60" s="5" t="s">
        <v>163</v>
      </c>
      <c r="T60" s="201">
        <f>SUM(T38+T44+T45)</f>
        <v>5563889.8099999996</v>
      </c>
      <c r="U60" s="201">
        <f>SUM(U38+U44+U45)</f>
        <v>-5563889.8099999996</v>
      </c>
      <c r="AG60" s="50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HQ60"/>
      <c r="HR60"/>
      <c r="HS60"/>
      <c r="HT60"/>
      <c r="HU60"/>
      <c r="HV60"/>
      <c r="HW60"/>
      <c r="HX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 s="154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W60" s="4"/>
      <c r="QX60" s="4"/>
      <c r="QY60" s="4"/>
      <c r="QZ60" s="4"/>
      <c r="RA60" s="4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139">
        <f>ROW()</f>
        <v>60</v>
      </c>
      <c r="RN60" s="132" t="s">
        <v>136</v>
      </c>
      <c r="RO60" s="227">
        <v>0.21</v>
      </c>
      <c r="RP60" s="285"/>
      <c r="RQ60" s="285"/>
      <c r="RR60" s="285"/>
      <c r="RS60" s="285">
        <f>RS58*-$RO$60</f>
        <v>-5.57327526</v>
      </c>
      <c r="RT60" s="285">
        <f t="shared" ref="RT60:RZ60" si="244">RT58*-$RO$60</f>
        <v>-5.57327526</v>
      </c>
      <c r="RU60" s="285">
        <f t="shared" si="244"/>
        <v>-3397.9593047399999</v>
      </c>
      <c r="RV60" s="285">
        <f t="shared" si="244"/>
        <v>-3403.5325799999991</v>
      </c>
      <c r="RW60" s="285">
        <f t="shared" si="244"/>
        <v>-3491.0904</v>
      </c>
      <c r="RX60" s="285">
        <f t="shared" si="244"/>
        <v>-6894.6229800000001</v>
      </c>
      <c r="RY60" s="285">
        <f t="shared" si="244"/>
        <v>-42649.930978199998</v>
      </c>
      <c r="RZ60" s="285">
        <f t="shared" si="244"/>
        <v>-49544.553958199998</v>
      </c>
      <c r="SA60" s="286"/>
      <c r="SB60" s="286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</row>
    <row r="61" spans="1:514" x14ac:dyDescent="0.35">
      <c r="A61" s="112">
        <f>ROW()</f>
        <v>61</v>
      </c>
      <c r="B61" s="392" t="s">
        <v>160</v>
      </c>
      <c r="C61" s="421">
        <v>0.21</v>
      </c>
      <c r="D61" s="278">
        <f>D60*$C$61</f>
        <v>0</v>
      </c>
      <c r="E61" s="278">
        <f>E60*$C$61</f>
        <v>1542912.021739969</v>
      </c>
      <c r="F61" s="278"/>
      <c r="G61" s="278">
        <f t="shared" ref="G61:N61" si="245">G60*$C$61</f>
        <v>-7871803.4385295548</v>
      </c>
      <c r="H61" s="278">
        <f t="shared" si="245"/>
        <v>312150.46532896411</v>
      </c>
      <c r="I61" s="278">
        <f t="shared" si="245"/>
        <v>3157718.6921097208</v>
      </c>
      <c r="J61" s="278">
        <f t="shared" si="245"/>
        <v>164893.99185104112</v>
      </c>
      <c r="K61" s="278">
        <f t="shared" si="245"/>
        <v>657099.57306552108</v>
      </c>
      <c r="L61" s="278">
        <f t="shared" si="245"/>
        <v>134250.93105678487</v>
      </c>
      <c r="M61" s="278">
        <f t="shared" si="245"/>
        <v>831700.93966527714</v>
      </c>
      <c r="N61" s="278">
        <f t="shared" si="245"/>
        <v>95465.542203303048</v>
      </c>
      <c r="O61" s="278"/>
      <c r="P61" s="278"/>
      <c r="Q61" s="112">
        <f>ROW()</f>
        <v>61</v>
      </c>
      <c r="R61" s="5" t="s">
        <v>179</v>
      </c>
      <c r="T61" s="201">
        <f>T39</f>
        <v>18854358.350000001</v>
      </c>
      <c r="U61" s="201">
        <f>U39</f>
        <v>-18854358.350000001</v>
      </c>
      <c r="AG61" s="50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HQ61"/>
      <c r="HR61"/>
      <c r="HS61"/>
      <c r="HT61"/>
      <c r="HU61"/>
      <c r="HV61"/>
      <c r="HW61"/>
      <c r="HX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W61" s="4"/>
      <c r="QX61" s="4"/>
      <c r="QY61" s="4"/>
      <c r="QZ61" s="4"/>
      <c r="RA61" s="4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139">
        <f>ROW()</f>
        <v>61</v>
      </c>
      <c r="RN61" s="132"/>
      <c r="RO61" s="227"/>
      <c r="RP61" s="388"/>
      <c r="RQ61" s="388"/>
      <c r="RR61" s="388"/>
      <c r="RS61" s="388"/>
      <c r="RT61" s="388"/>
      <c r="RU61" s="388"/>
      <c r="RV61" s="388"/>
      <c r="RW61" s="388"/>
      <c r="RX61" s="388"/>
      <c r="RY61" s="388"/>
      <c r="RZ61" s="388"/>
      <c r="SA61" s="389"/>
      <c r="SB61" s="389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</row>
    <row r="62" spans="1:514" ht="15" thickBot="1" x14ac:dyDescent="0.4">
      <c r="A62" s="112">
        <f>ROW()</f>
        <v>62</v>
      </c>
      <c r="B62" s="392" t="s">
        <v>119</v>
      </c>
      <c r="C62" s="121"/>
      <c r="D62" s="428">
        <f>D60-D61</f>
        <v>0</v>
      </c>
      <c r="E62" s="428">
        <f t="shared" ref="E62:P62" si="246">E60-E61</f>
        <v>5804288.0817836933</v>
      </c>
      <c r="F62" s="428"/>
      <c r="G62" s="428">
        <f t="shared" si="246"/>
        <v>-29612974.840182614</v>
      </c>
      <c r="H62" s="428">
        <f t="shared" si="246"/>
        <v>1174280.3219518175</v>
      </c>
      <c r="I62" s="428">
        <f t="shared" si="246"/>
        <v>11879036.984603235</v>
      </c>
      <c r="J62" s="428">
        <f t="shared" si="246"/>
        <v>620315.49315391667</v>
      </c>
      <c r="K62" s="428">
        <f t="shared" si="246"/>
        <v>2471946.0129607697</v>
      </c>
      <c r="L62" s="428">
        <f t="shared" si="246"/>
        <v>505039.21683266695</v>
      </c>
      <c r="M62" s="428">
        <f t="shared" si="246"/>
        <v>3128779.7254074714</v>
      </c>
      <c r="N62" s="428">
        <f t="shared" si="246"/>
        <v>359132.27781242575</v>
      </c>
      <c r="O62" s="428">
        <f t="shared" si="246"/>
        <v>0</v>
      </c>
      <c r="P62" s="428">
        <f t="shared" si="246"/>
        <v>0</v>
      </c>
      <c r="Q62" s="112">
        <f>ROW()</f>
        <v>62</v>
      </c>
      <c r="R62" s="5" t="s">
        <v>192</v>
      </c>
      <c r="T62" s="201">
        <f>T33</f>
        <v>939183.24367961998</v>
      </c>
      <c r="U62" s="201">
        <f>U33</f>
        <v>-939183.24367961998</v>
      </c>
      <c r="AG62" s="50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HQ62"/>
      <c r="HR62"/>
      <c r="HS62"/>
      <c r="HT62"/>
      <c r="HU62"/>
      <c r="HV62"/>
      <c r="HW62"/>
      <c r="HX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W62" s="4"/>
      <c r="QX62" s="4"/>
      <c r="QY62" s="4"/>
      <c r="QZ62" s="4"/>
      <c r="RA62" s="4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139">
        <f>ROW()</f>
        <v>62</v>
      </c>
      <c r="RN62" s="132" t="s">
        <v>119</v>
      </c>
      <c r="RO62" s="227"/>
      <c r="RP62" s="397"/>
      <c r="RQ62" s="397"/>
      <c r="RR62" s="397"/>
      <c r="RS62" s="397">
        <f>-RS58-RS60</f>
        <v>-20.966130740000001</v>
      </c>
      <c r="RT62" s="397">
        <f t="shared" ref="RT62:RZ62" si="247">-RT58-RT60</f>
        <v>-20.966130740000001</v>
      </c>
      <c r="RU62" s="397">
        <f t="shared" si="247"/>
        <v>-12782.79928926</v>
      </c>
      <c r="RV62" s="397">
        <f t="shared" si="247"/>
        <v>-12803.765419999998</v>
      </c>
      <c r="RW62" s="397">
        <f t="shared" si="247"/>
        <v>-13133.149600000001</v>
      </c>
      <c r="RX62" s="397">
        <f t="shared" si="247"/>
        <v>-25936.91502</v>
      </c>
      <c r="RY62" s="397">
        <f t="shared" si="247"/>
        <v>-160444.97844180002</v>
      </c>
      <c r="RZ62" s="397">
        <f t="shared" si="247"/>
        <v>-186381.89346180001</v>
      </c>
      <c r="SA62" s="398"/>
      <c r="SB62" s="398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</row>
    <row r="63" spans="1:514" ht="15" thickTop="1" x14ac:dyDescent="0.35">
      <c r="A63" s="112">
        <f>ROW()</f>
        <v>63</v>
      </c>
      <c r="Q63" s="112">
        <f>ROW()</f>
        <v>63</v>
      </c>
      <c r="R63" s="5" t="s">
        <v>203</v>
      </c>
      <c r="T63" s="201">
        <f>T46+T34+T40</f>
        <v>79631403.360531434</v>
      </c>
      <c r="U63" s="201">
        <f>U46+U34+U40</f>
        <v>-79631403.360531434</v>
      </c>
      <c r="AG63" s="50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HQ63"/>
      <c r="HR63"/>
      <c r="HS63"/>
      <c r="HT63"/>
      <c r="HU63"/>
      <c r="HV63"/>
      <c r="HW63"/>
      <c r="HX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W63" s="4"/>
      <c r="QX63" s="4"/>
      <c r="QY63" s="4"/>
      <c r="QZ63" s="4"/>
      <c r="RA63" s="4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139">
        <f>ROW()</f>
        <v>63</v>
      </c>
      <c r="RN63" s="132"/>
      <c r="RO63" s="227"/>
      <c r="RP63" s="134"/>
      <c r="RQ63" s="134"/>
      <c r="RR63" s="134"/>
      <c r="RS63" s="134"/>
      <c r="RT63" s="134"/>
      <c r="RU63" s="407"/>
      <c r="RV63" s="407"/>
      <c r="RW63" s="407"/>
      <c r="RX63" s="407"/>
      <c r="RY63" s="407"/>
      <c r="RZ63" s="407"/>
      <c r="SA63" s="407"/>
      <c r="SB63" s="407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</row>
    <row r="64" spans="1:514" x14ac:dyDescent="0.35">
      <c r="A64" s="112">
        <f>ROW()</f>
        <v>64</v>
      </c>
      <c r="B64" s="5" t="s">
        <v>318</v>
      </c>
      <c r="Q64" s="112">
        <f>ROW()</f>
        <v>64</v>
      </c>
      <c r="R64" s="5" t="s">
        <v>319</v>
      </c>
      <c r="T64" s="201">
        <f>T50</f>
        <v>162640.50449823082</v>
      </c>
      <c r="U64" s="201">
        <f>U50</f>
        <v>-162640.50449823082</v>
      </c>
      <c r="AG64" s="50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HQ64"/>
      <c r="HR64"/>
      <c r="HS64"/>
      <c r="HT64"/>
      <c r="HU64"/>
      <c r="HV64"/>
      <c r="HW64"/>
      <c r="HX64"/>
      <c r="IG64"/>
      <c r="IH64"/>
      <c r="II64"/>
      <c r="IJ64"/>
      <c r="IK64"/>
      <c r="IL64"/>
      <c r="IM64"/>
      <c r="IN64"/>
      <c r="IO64"/>
      <c r="IP64"/>
      <c r="IQ64"/>
      <c r="IR64"/>
      <c r="IS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W64" s="4"/>
      <c r="QX64" s="4"/>
      <c r="QY64" s="4"/>
      <c r="QZ64" s="4"/>
      <c r="RA64" s="4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139">
        <f>ROW()</f>
        <v>64</v>
      </c>
      <c r="RN64" s="132" t="s">
        <v>248</v>
      </c>
      <c r="RO64" s="227"/>
      <c r="RP64" s="187"/>
      <c r="RQ64" s="187"/>
      <c r="RR64" s="187"/>
      <c r="RS64" s="187">
        <v>2640.030092</v>
      </c>
      <c r="RT64" s="187">
        <v>2640.030092</v>
      </c>
      <c r="RU64" s="188">
        <v>1256366.2</v>
      </c>
      <c r="RV64" s="188">
        <v>1259006.230092</v>
      </c>
      <c r="RW64" s="188">
        <v>0</v>
      </c>
      <c r="RX64" s="188">
        <v>1259006.230092</v>
      </c>
      <c r="RY64" s="188">
        <v>2055930.3467040004</v>
      </c>
      <c r="RZ64" s="188">
        <v>3314936.5767960004</v>
      </c>
      <c r="SA64" s="188"/>
      <c r="SB64" s="188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</row>
    <row r="65" spans="2:514" ht="15" thickBot="1" x14ac:dyDescent="0.4">
      <c r="Q65" s="112">
        <f>ROW()</f>
        <v>65</v>
      </c>
      <c r="R65" s="5" t="s">
        <v>320</v>
      </c>
      <c r="T65" s="323">
        <f>SUM(T58:T64)</f>
        <v>469968765.55719286</v>
      </c>
      <c r="U65" s="323">
        <f>SUM(U58:U64)</f>
        <v>-469968765.55719286</v>
      </c>
      <c r="V65" s="495"/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50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HQ65"/>
      <c r="HR65"/>
      <c r="HS65"/>
      <c r="HT65"/>
      <c r="HU65"/>
      <c r="HV65"/>
      <c r="HW65"/>
      <c r="HX65"/>
      <c r="IG65"/>
      <c r="IH65"/>
      <c r="II65"/>
      <c r="IJ65"/>
      <c r="IK65"/>
      <c r="IL65"/>
      <c r="IM65"/>
      <c r="IN65"/>
      <c r="IO65"/>
      <c r="IP65"/>
      <c r="IQ65"/>
      <c r="IR65"/>
      <c r="IS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W65" s="4"/>
      <c r="QX65" s="4"/>
      <c r="QY65" s="4"/>
      <c r="QZ65" s="4"/>
      <c r="RA65" s="4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139">
        <f>ROW()</f>
        <v>65</v>
      </c>
      <c r="RN65" s="132" t="s">
        <v>256</v>
      </c>
      <c r="RO65" s="227"/>
      <c r="RP65" s="228"/>
      <c r="RQ65" s="228"/>
      <c r="RR65" s="228"/>
      <c r="RS65" s="228">
        <v>-26.539406</v>
      </c>
      <c r="RT65" s="228">
        <v>-26.539406</v>
      </c>
      <c r="RU65" s="229">
        <v>-16207.298000000001</v>
      </c>
      <c r="RV65" s="229">
        <v>-16233.837406000001</v>
      </c>
      <c r="RW65" s="229">
        <v>-16415.765594000004</v>
      </c>
      <c r="RX65" s="229">
        <v>-32649.603000000003</v>
      </c>
      <c r="RY65" s="229">
        <v>-91314.959447999994</v>
      </c>
      <c r="RZ65" s="229">
        <v>-123964.562448</v>
      </c>
      <c r="SA65" s="229"/>
      <c r="SB65" s="229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</row>
    <row r="66" spans="2:514" ht="15" thickTop="1" x14ac:dyDescent="0.35">
      <c r="B66" s="341" t="s">
        <v>266</v>
      </c>
      <c r="I66" s="1"/>
      <c r="J66" s="1"/>
      <c r="K66" s="1"/>
      <c r="L66" s="1"/>
      <c r="M66" s="1"/>
      <c r="N66" s="1"/>
      <c r="O66" s="1"/>
      <c r="P66" s="1"/>
      <c r="Q66" s="112"/>
      <c r="T66" s="498"/>
      <c r="U66" s="498"/>
      <c r="V66" s="498"/>
      <c r="W66" s="498"/>
      <c r="X66" s="498"/>
      <c r="Y66" s="72"/>
      <c r="Z66" s="72"/>
      <c r="AA66" s="72"/>
      <c r="AB66" s="72"/>
      <c r="AC66" s="72"/>
      <c r="AD66" s="72"/>
      <c r="AE66" s="72"/>
      <c r="AF66" s="72"/>
      <c r="AG66" s="50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HQ66"/>
      <c r="HR66"/>
      <c r="HS66"/>
      <c r="HT66"/>
      <c r="HU66"/>
      <c r="HV66"/>
      <c r="HW66"/>
      <c r="HX66"/>
      <c r="IG66"/>
      <c r="IH66"/>
      <c r="II66"/>
      <c r="IJ66"/>
      <c r="IK66"/>
      <c r="IL66"/>
      <c r="IM66"/>
      <c r="IN66"/>
      <c r="IO66"/>
      <c r="IP66"/>
      <c r="IQ66"/>
      <c r="IR66"/>
      <c r="IS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W66" s="4"/>
      <c r="QX66" s="4"/>
      <c r="QY66" s="4"/>
      <c r="QZ66" s="4"/>
      <c r="RA66" s="4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139">
        <f>ROW()</f>
        <v>66</v>
      </c>
      <c r="RN66" s="132" t="s">
        <v>259</v>
      </c>
      <c r="RO66" s="227"/>
      <c r="RP66" s="285"/>
      <c r="RQ66" s="285"/>
      <c r="RR66" s="285"/>
      <c r="RS66" s="285">
        <v>-15.995314</v>
      </c>
      <c r="RT66" s="285">
        <v>-15.995314</v>
      </c>
      <c r="RU66" s="286">
        <v>-6532.3204640000004</v>
      </c>
      <c r="RV66" s="286">
        <v>-6548.3157780000001</v>
      </c>
      <c r="RW66" s="286">
        <v>-5647.1726159999998</v>
      </c>
      <c r="RX66" s="286">
        <v>-12195.488394</v>
      </c>
      <c r="RY66" s="286">
        <v>-74494.367795999991</v>
      </c>
      <c r="RZ66" s="286">
        <v>-86689.856189999991</v>
      </c>
      <c r="SA66" s="286"/>
      <c r="SB66" s="286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</row>
    <row r="67" spans="2:514" ht="15" thickBot="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12"/>
      <c r="U67" s="498"/>
      <c r="Y67" s="72"/>
      <c r="Z67" s="72"/>
      <c r="AA67" s="72"/>
      <c r="AB67" s="72"/>
      <c r="AC67" s="72"/>
      <c r="AD67" s="72"/>
      <c r="AE67" s="72"/>
      <c r="AF67" s="72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HQ67"/>
      <c r="HR67"/>
      <c r="HS67"/>
      <c r="HT67"/>
      <c r="HU67"/>
      <c r="HV67"/>
      <c r="HW67"/>
      <c r="HX67"/>
      <c r="IG67"/>
      <c r="IH67"/>
      <c r="II67"/>
      <c r="IJ67"/>
      <c r="IK67"/>
      <c r="IL67"/>
      <c r="IM67"/>
      <c r="IN67"/>
      <c r="IO67"/>
      <c r="IP67"/>
      <c r="IQ67"/>
      <c r="IR67"/>
      <c r="IS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W67" s="4"/>
      <c r="QX67" s="4"/>
      <c r="QY67" s="4"/>
      <c r="QZ67" s="4"/>
      <c r="RA67" s="4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139">
        <f>ROW()</f>
        <v>67</v>
      </c>
      <c r="RN67" s="132" t="s">
        <v>263</v>
      </c>
      <c r="RO67" s="227"/>
      <c r="RP67" s="431"/>
      <c r="RQ67" s="431"/>
      <c r="RR67" s="431"/>
      <c r="RS67" s="431">
        <f>SUM(RS64:RS66)</f>
        <v>2597.4953720000003</v>
      </c>
      <c r="RT67" s="431">
        <f t="shared" ref="RT67:RZ67" si="248">SUM(RT64:RT66)</f>
        <v>2597.4953720000003</v>
      </c>
      <c r="RU67" s="431">
        <f t="shared" si="248"/>
        <v>1233626.5815359999</v>
      </c>
      <c r="RV67" s="431">
        <f t="shared" si="248"/>
        <v>1236224.076908</v>
      </c>
      <c r="RW67" s="431">
        <f t="shared" si="248"/>
        <v>-22062.938210000004</v>
      </c>
      <c r="RX67" s="431">
        <f t="shared" si="248"/>
        <v>1214161.138698</v>
      </c>
      <c r="RY67" s="431">
        <f t="shared" si="248"/>
        <v>1890121.0194600003</v>
      </c>
      <c r="RZ67" s="431">
        <f t="shared" si="248"/>
        <v>3104282.1581580001</v>
      </c>
      <c r="SA67" s="432"/>
      <c r="SB67" s="432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</row>
    <row r="68" spans="2:514" ht="15" thickTop="1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T68" s="162"/>
      <c r="Y68" s="1"/>
      <c r="Z68" s="1"/>
      <c r="AA68" s="1"/>
      <c r="AB68" s="1"/>
      <c r="AC68" s="1"/>
      <c r="AD68" s="1"/>
      <c r="AE68" s="1"/>
      <c r="AF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HQ68"/>
      <c r="HR68"/>
      <c r="HS68"/>
      <c r="HT68"/>
      <c r="HU68"/>
      <c r="HV68"/>
      <c r="HW68"/>
      <c r="HX68"/>
      <c r="IG68"/>
      <c r="IH68"/>
      <c r="II68"/>
      <c r="IJ68"/>
      <c r="IK68"/>
      <c r="IL68"/>
      <c r="IM68"/>
      <c r="IN68"/>
      <c r="IO68"/>
      <c r="IP68"/>
      <c r="IQ68"/>
      <c r="IR68"/>
      <c r="IS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W68" s="4"/>
      <c r="QX68" s="4"/>
      <c r="QY68" s="4"/>
      <c r="QZ68" s="4"/>
      <c r="RA68" s="4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139">
        <f>ROW()</f>
        <v>68</v>
      </c>
      <c r="RN68" s="132"/>
      <c r="RO68" s="227"/>
      <c r="RP68" s="134"/>
      <c r="RQ68" s="134"/>
      <c r="RR68" s="134"/>
      <c r="RS68" s="134"/>
      <c r="RT68" s="134"/>
      <c r="RU68" s="407"/>
      <c r="RV68" s="407"/>
      <c r="RW68" s="407"/>
      <c r="RX68" s="407"/>
      <c r="RY68" s="407"/>
      <c r="RZ68" s="407"/>
      <c r="SA68" s="407"/>
      <c r="SB68" s="407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</row>
    <row r="69" spans="2:514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Y69" s="1"/>
      <c r="Z69" s="1"/>
      <c r="AA69" s="1"/>
      <c r="AB69" s="1"/>
      <c r="AC69" s="1"/>
      <c r="AD69" s="1"/>
      <c r="AE69" s="1"/>
      <c r="AF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HQ69"/>
      <c r="HR69"/>
      <c r="HS69"/>
      <c r="HT69"/>
      <c r="HU69"/>
      <c r="HV69"/>
      <c r="HW69"/>
      <c r="HX69"/>
      <c r="IG69"/>
      <c r="IH69"/>
      <c r="II69"/>
      <c r="IJ69"/>
      <c r="IK69"/>
      <c r="IL69"/>
      <c r="IM69"/>
      <c r="IN69"/>
      <c r="IO69"/>
      <c r="IP69"/>
      <c r="IQ69"/>
      <c r="IR69"/>
      <c r="IS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W69" s="4"/>
      <c r="QX69" s="4"/>
      <c r="QY69" s="4"/>
      <c r="QZ69" s="4"/>
      <c r="RA69" s="4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139">
        <f>ROW()</f>
        <v>69</v>
      </c>
      <c r="RN69" s="443" t="s">
        <v>321</v>
      </c>
      <c r="RO69" s="227"/>
      <c r="RP69" s="134"/>
      <c r="RQ69" s="134"/>
      <c r="RR69" s="134"/>
      <c r="RS69" s="134"/>
      <c r="RT69" s="134"/>
      <c r="RU69" s="407"/>
      <c r="RV69" s="407"/>
      <c r="RW69" s="407"/>
      <c r="RX69" s="407"/>
      <c r="RY69" s="407"/>
      <c r="RZ69" s="407"/>
      <c r="SA69" s="407"/>
      <c r="SB69" s="407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</row>
    <row r="70" spans="2:514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Y70" s="1"/>
      <c r="Z70" s="1"/>
      <c r="AA70" s="1"/>
      <c r="AB70" s="1"/>
      <c r="AC70" s="1"/>
      <c r="AD70" s="1"/>
      <c r="AE70" s="1"/>
      <c r="AF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HQ70"/>
      <c r="HR70"/>
      <c r="HS70"/>
      <c r="HT70"/>
      <c r="HU70"/>
      <c r="HV70"/>
      <c r="HW70"/>
      <c r="HX70"/>
      <c r="IG70"/>
      <c r="IH70"/>
      <c r="II70"/>
      <c r="IJ70"/>
      <c r="IK70"/>
      <c r="IL70"/>
      <c r="IM70"/>
      <c r="IN70"/>
      <c r="IO70"/>
      <c r="IP70"/>
      <c r="IQ70"/>
      <c r="IR70"/>
      <c r="IS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W70" s="4"/>
      <c r="QX70" s="4"/>
      <c r="QY70" s="4"/>
      <c r="QZ70" s="4"/>
      <c r="RA70" s="4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139">
        <f>ROW()</f>
        <v>70</v>
      </c>
      <c r="RN70" s="132" t="s">
        <v>85</v>
      </c>
      <c r="RO70" s="227"/>
      <c r="RP70" s="186"/>
      <c r="RQ70" s="186"/>
      <c r="RR70" s="186"/>
      <c r="RS70" s="186">
        <v>18457.05</v>
      </c>
      <c r="RT70" s="187">
        <f>RS70</f>
        <v>18457.05</v>
      </c>
      <c r="RU70" s="188">
        <v>363996.51999999996</v>
      </c>
      <c r="RV70" s="188">
        <f>RU70+RT70</f>
        <v>382453.56999999995</v>
      </c>
      <c r="RW70" s="188">
        <v>692790.31000000017</v>
      </c>
      <c r="RX70" s="188">
        <f>RW70+RV70</f>
        <v>1075243.8800000001</v>
      </c>
      <c r="RY70" s="188">
        <v>547635.71999999974</v>
      </c>
      <c r="RZ70" s="188">
        <f>RY70+RX70</f>
        <v>1622879.5999999999</v>
      </c>
      <c r="SA70" s="188"/>
      <c r="SB70" s="188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</row>
    <row r="71" spans="2:514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Y71" s="1"/>
      <c r="Z71" s="1"/>
      <c r="AA71" s="1"/>
      <c r="AB71" s="1"/>
      <c r="AC71" s="1"/>
      <c r="AD71" s="1"/>
      <c r="AE71" s="1"/>
      <c r="AF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HQ71"/>
      <c r="HR71"/>
      <c r="HS71"/>
      <c r="HT71"/>
      <c r="HU71"/>
      <c r="HV71"/>
      <c r="HW71"/>
      <c r="HX71"/>
      <c r="IG71"/>
      <c r="IH71"/>
      <c r="II71"/>
      <c r="IJ71"/>
      <c r="IK71"/>
      <c r="IL71"/>
      <c r="IM71"/>
      <c r="IN71"/>
      <c r="IO71"/>
      <c r="IP71"/>
      <c r="IQ71"/>
      <c r="IR71"/>
      <c r="IS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W71" s="4"/>
      <c r="QX71" s="4"/>
      <c r="QY71" s="4"/>
      <c r="QZ71" s="4"/>
      <c r="RA71" s="4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139">
        <f>ROW()</f>
        <v>71</v>
      </c>
      <c r="RN71" s="132" t="s">
        <v>109</v>
      </c>
      <c r="RO71" s="227"/>
      <c r="RP71" s="226"/>
      <c r="RQ71" s="226"/>
      <c r="RR71" s="226"/>
      <c r="RS71" s="226">
        <v>158168.46492200004</v>
      </c>
      <c r="RT71" s="228">
        <f t="shared" ref="RT71:RT73" si="249">RS71</f>
        <v>158168.46492200004</v>
      </c>
      <c r="RU71" s="229">
        <v>305825.06697599997</v>
      </c>
      <c r="RV71" s="229">
        <f t="shared" ref="RV71:RV73" si="250">RU71+RT71</f>
        <v>463993.53189800004</v>
      </c>
      <c r="RW71" s="229">
        <v>149012.82016400003</v>
      </c>
      <c r="RX71" s="229">
        <f t="shared" ref="RX71:RX73" si="251">RW71+RV71</f>
        <v>613006.35206200008</v>
      </c>
      <c r="RY71" s="229">
        <v>200843.39696200006</v>
      </c>
      <c r="RZ71" s="229">
        <f t="shared" ref="RZ71:RZ73" si="252">RY71+RX71</f>
        <v>813849.74902400014</v>
      </c>
      <c r="SA71" s="229"/>
      <c r="SB71" s="229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</row>
    <row r="72" spans="2:514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Y72" s="1"/>
      <c r="Z72" s="1"/>
      <c r="AA72" s="1"/>
      <c r="AB72" s="1"/>
      <c r="AC72" s="1"/>
      <c r="AD72" s="1"/>
      <c r="AE72" s="1"/>
      <c r="AF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HQ72"/>
      <c r="HR72"/>
      <c r="HS72"/>
      <c r="HT72"/>
      <c r="HU72"/>
      <c r="HV72"/>
      <c r="HW72"/>
      <c r="HX72"/>
      <c r="IG72"/>
      <c r="IH72"/>
      <c r="II72"/>
      <c r="IJ72"/>
      <c r="IK72"/>
      <c r="IL72"/>
      <c r="IM72"/>
      <c r="IN72"/>
      <c r="IO72"/>
      <c r="IP72"/>
      <c r="IQ72"/>
      <c r="IR72"/>
      <c r="IS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W72" s="4"/>
      <c r="QX72" s="4"/>
      <c r="QY72" s="4"/>
      <c r="QZ72" s="4"/>
      <c r="RA72" s="4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139">
        <f>ROW()</f>
        <v>72</v>
      </c>
      <c r="RN72" s="132" t="s">
        <v>132</v>
      </c>
      <c r="RO72" s="227"/>
      <c r="RP72" s="226"/>
      <c r="RQ72" s="226"/>
      <c r="RR72" s="226"/>
      <c r="RS72" s="226">
        <v>12077.289999999999</v>
      </c>
      <c r="RT72" s="228">
        <f t="shared" si="249"/>
        <v>12077.289999999999</v>
      </c>
      <c r="RU72" s="229">
        <v>285578.44</v>
      </c>
      <c r="RV72" s="229">
        <f t="shared" si="250"/>
        <v>297655.73</v>
      </c>
      <c r="RW72" s="229">
        <v>661119.55000000005</v>
      </c>
      <c r="RX72" s="229">
        <f t="shared" si="251"/>
        <v>958775.28</v>
      </c>
      <c r="RY72" s="229">
        <v>487561.28</v>
      </c>
      <c r="RZ72" s="229">
        <f t="shared" si="252"/>
        <v>1446336.56</v>
      </c>
      <c r="SA72" s="229"/>
      <c r="SB72" s="229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</row>
    <row r="73" spans="2:514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Y73" s="1"/>
      <c r="Z73" s="1"/>
      <c r="AA73" s="1"/>
      <c r="AB73" s="1"/>
      <c r="AC73" s="1"/>
      <c r="AD73" s="1"/>
      <c r="AE73" s="1"/>
      <c r="AF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HQ73"/>
      <c r="HR73"/>
      <c r="HS73"/>
      <c r="HT73"/>
      <c r="HU73"/>
      <c r="HV73"/>
      <c r="HW73"/>
      <c r="HX73"/>
      <c r="IG73"/>
      <c r="IH73"/>
      <c r="II73"/>
      <c r="IJ73"/>
      <c r="IK73"/>
      <c r="IL73"/>
      <c r="IM73"/>
      <c r="IN73"/>
      <c r="IO73"/>
      <c r="IP73"/>
      <c r="IQ73"/>
      <c r="IR73"/>
      <c r="IS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W73" s="4"/>
      <c r="QX73" s="4"/>
      <c r="QY73" s="4"/>
      <c r="QZ73" s="4"/>
      <c r="RA73" s="4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139">
        <f>ROW()</f>
        <v>73</v>
      </c>
      <c r="RN73" s="132" t="s">
        <v>151</v>
      </c>
      <c r="RO73" s="227"/>
      <c r="RP73" s="284"/>
      <c r="RQ73" s="284"/>
      <c r="RR73" s="284"/>
      <c r="RS73" s="284">
        <v>310321.10959199996</v>
      </c>
      <c r="RT73" s="285">
        <f t="shared" si="249"/>
        <v>310321.10959199996</v>
      </c>
      <c r="RU73" s="286">
        <v>2584471.7918240004</v>
      </c>
      <c r="RV73" s="286">
        <f t="shared" si="250"/>
        <v>2894792.9014160004</v>
      </c>
      <c r="RW73" s="286">
        <v>2858648.5077539994</v>
      </c>
      <c r="RX73" s="286">
        <f t="shared" si="251"/>
        <v>5753441.4091699999</v>
      </c>
      <c r="RY73" s="286">
        <v>4464925.8461859971</v>
      </c>
      <c r="RZ73" s="286">
        <f t="shared" si="252"/>
        <v>10218367.255355997</v>
      </c>
      <c r="SA73" s="286"/>
      <c r="SB73" s="286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</row>
    <row r="74" spans="2:514" x14ac:dyDescent="0.35">
      <c r="B74" s="1"/>
      <c r="C74" s="1"/>
      <c r="D74" s="142"/>
      <c r="E74" s="14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Y74" s="1"/>
      <c r="Z74" s="1"/>
      <c r="AA74" s="1"/>
      <c r="AB74" s="1"/>
      <c r="AC74" s="1"/>
      <c r="AD74" s="1"/>
      <c r="AE74" s="1"/>
      <c r="AF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HQ74"/>
      <c r="HR74"/>
      <c r="HS74"/>
      <c r="HT74"/>
      <c r="HU74"/>
      <c r="HV74"/>
      <c r="HW74"/>
      <c r="HX74"/>
      <c r="IG74"/>
      <c r="IH74"/>
      <c r="II74"/>
      <c r="IJ74"/>
      <c r="IK74"/>
      <c r="IL74"/>
      <c r="IM74"/>
      <c r="IN74"/>
      <c r="IO74"/>
      <c r="IP74"/>
      <c r="IQ74"/>
      <c r="IR74"/>
      <c r="IS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W74" s="4"/>
      <c r="QX74" s="4"/>
      <c r="QY74" s="4"/>
      <c r="QZ74" s="4"/>
      <c r="RA74" s="4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139">
        <f>ROW()</f>
        <v>74</v>
      </c>
      <c r="RN74" s="132" t="s">
        <v>168</v>
      </c>
      <c r="RO74" s="227"/>
      <c r="RP74" s="228"/>
      <c r="RQ74" s="228"/>
      <c r="RR74" s="228"/>
      <c r="RS74" s="228">
        <f t="shared" ref="RS74:RZ74" si="253">SUM(RS70:RS73)</f>
        <v>499023.914514</v>
      </c>
      <c r="RT74" s="228">
        <f t="shared" si="253"/>
        <v>499023.914514</v>
      </c>
      <c r="RU74" s="229">
        <f t="shared" si="253"/>
        <v>3539871.8188000005</v>
      </c>
      <c r="RV74" s="229">
        <f t="shared" si="253"/>
        <v>4038895.7333140005</v>
      </c>
      <c r="RW74" s="229">
        <f t="shared" si="253"/>
        <v>4361571.1879179999</v>
      </c>
      <c r="RX74" s="229">
        <f t="shared" si="253"/>
        <v>8400466.921232</v>
      </c>
      <c r="RY74" s="229">
        <f t="shared" si="253"/>
        <v>5700966.2431479972</v>
      </c>
      <c r="RZ74" s="229">
        <f t="shared" si="253"/>
        <v>14101433.164379997</v>
      </c>
      <c r="SA74" s="229"/>
      <c r="SB74" s="229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</row>
    <row r="75" spans="2:514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Y75" s="1"/>
      <c r="Z75" s="1"/>
      <c r="AA75" s="1"/>
      <c r="AB75" s="1"/>
      <c r="AC75" s="1"/>
      <c r="AD75" s="1"/>
      <c r="AE75" s="1"/>
      <c r="AF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HQ75"/>
      <c r="HR75"/>
      <c r="HS75"/>
      <c r="HT75"/>
      <c r="HU75"/>
      <c r="HV75"/>
      <c r="HW75"/>
      <c r="HX75"/>
      <c r="IG75"/>
      <c r="IH75"/>
      <c r="II75"/>
      <c r="IJ75"/>
      <c r="IK75"/>
      <c r="IL75"/>
      <c r="IM75"/>
      <c r="IN75"/>
      <c r="IO75"/>
      <c r="IP75"/>
      <c r="IQ75"/>
      <c r="IR75"/>
      <c r="IS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W75" s="4"/>
      <c r="QX75" s="4"/>
      <c r="QY75" s="4"/>
      <c r="QZ75" s="4"/>
      <c r="RA75" s="4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139">
        <f>ROW()</f>
        <v>75</v>
      </c>
      <c r="RN75" s="132"/>
      <c r="RO75" s="227"/>
      <c r="RP75" s="228"/>
      <c r="RQ75" s="228"/>
      <c r="RR75" s="228"/>
      <c r="RS75" s="228"/>
      <c r="RT75" s="228"/>
      <c r="RU75" s="502"/>
      <c r="RV75" s="502"/>
      <c r="RW75" s="502"/>
      <c r="RX75" s="502"/>
      <c r="RY75" s="502"/>
      <c r="RZ75" s="502"/>
      <c r="SA75" s="502"/>
      <c r="SB75" s="502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</row>
    <row r="76" spans="2:514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Y76" s="1"/>
      <c r="Z76" s="1"/>
      <c r="AA76" s="1"/>
      <c r="AB76" s="1"/>
      <c r="AC76" s="1"/>
      <c r="AD76" s="1"/>
      <c r="AE76" s="1"/>
      <c r="AF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HQ76"/>
      <c r="HR76"/>
      <c r="HS76"/>
      <c r="HT76"/>
      <c r="HU76"/>
      <c r="HV76"/>
      <c r="HW76"/>
      <c r="HX76"/>
      <c r="IG76"/>
      <c r="IH76"/>
      <c r="II76"/>
      <c r="IJ76"/>
      <c r="IK76"/>
      <c r="IL76"/>
      <c r="IM76"/>
      <c r="IN76"/>
      <c r="IO76"/>
      <c r="IP76"/>
      <c r="IQ76"/>
      <c r="IR76"/>
      <c r="IS76"/>
      <c r="NF76" s="5" t="str">
        <f t="shared" ref="NF76" si="254">UPPER(NF42)</f>
        <v/>
      </c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W76" s="4"/>
      <c r="QX76" s="4"/>
      <c r="QY76" s="4"/>
      <c r="QZ76" s="4"/>
      <c r="RA76" s="4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139">
        <f>ROW()</f>
        <v>76</v>
      </c>
      <c r="RN76" s="132" t="s">
        <v>194</v>
      </c>
      <c r="RO76" s="227"/>
      <c r="RP76" s="228"/>
      <c r="RQ76" s="228"/>
      <c r="RR76" s="228"/>
      <c r="RS76" s="228">
        <f t="shared" ref="RS76:RZ76" si="255">RS74</f>
        <v>499023.914514</v>
      </c>
      <c r="RT76" s="228">
        <f t="shared" si="255"/>
        <v>499023.914514</v>
      </c>
      <c r="RU76" s="228">
        <f t="shared" si="255"/>
        <v>3539871.8188000005</v>
      </c>
      <c r="RV76" s="228">
        <f t="shared" si="255"/>
        <v>4038895.7333140005</v>
      </c>
      <c r="RW76" s="228">
        <f t="shared" si="255"/>
        <v>4361571.1879179999</v>
      </c>
      <c r="RX76" s="228">
        <f t="shared" si="255"/>
        <v>8400466.921232</v>
      </c>
      <c r="RY76" s="228">
        <f t="shared" si="255"/>
        <v>5700966.2431479972</v>
      </c>
      <c r="RZ76" s="228">
        <f t="shared" si="255"/>
        <v>14101433.164379997</v>
      </c>
      <c r="SA76" s="229"/>
      <c r="SB76" s="229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</row>
    <row r="77" spans="2:514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Y77" s="1"/>
      <c r="Z77" s="1"/>
      <c r="AA77" s="1"/>
      <c r="AB77" s="1"/>
      <c r="AC77" s="1"/>
      <c r="AD77" s="1"/>
      <c r="AE77" s="1"/>
      <c r="AF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HQ77"/>
      <c r="HR77"/>
      <c r="HS77"/>
      <c r="HT77"/>
      <c r="HU77"/>
      <c r="HV77"/>
      <c r="HW77"/>
      <c r="HX77"/>
      <c r="IG77"/>
      <c r="IH77"/>
      <c r="II77"/>
      <c r="IJ77"/>
      <c r="IK77"/>
      <c r="IL77"/>
      <c r="IM77"/>
      <c r="IN77"/>
      <c r="IO77"/>
      <c r="IP77"/>
      <c r="IQ77"/>
      <c r="IR77"/>
      <c r="IS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W77" s="4"/>
      <c r="QX77" s="4"/>
      <c r="QY77" s="4"/>
      <c r="QZ77" s="4"/>
      <c r="RA77" s="4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139">
        <f>ROW()</f>
        <v>77</v>
      </c>
      <c r="RN77" s="132"/>
      <c r="RO77" s="227"/>
      <c r="RP77" s="182"/>
      <c r="RQ77" s="182"/>
      <c r="RR77" s="182"/>
      <c r="RS77" s="182"/>
      <c r="RT77" s="182"/>
      <c r="RU77" s="182"/>
      <c r="RV77" s="182"/>
      <c r="RW77" s="182"/>
      <c r="RX77" s="182"/>
      <c r="RY77" s="182"/>
      <c r="RZ77" s="182"/>
      <c r="SA77" s="358"/>
      <c r="SB77" s="358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</row>
    <row r="78" spans="2:514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Y78" s="1"/>
      <c r="Z78" s="1"/>
      <c r="AA78" s="1"/>
      <c r="AB78" s="1"/>
      <c r="AC78" s="1"/>
      <c r="AD78" s="1"/>
      <c r="AE78" s="1"/>
      <c r="AF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HQ78"/>
      <c r="HR78"/>
      <c r="HS78"/>
      <c r="HT78"/>
      <c r="HU78"/>
      <c r="HV78"/>
      <c r="HW78"/>
      <c r="HX78"/>
      <c r="IG78"/>
      <c r="IH78"/>
      <c r="II78"/>
      <c r="IJ78"/>
      <c r="IK78"/>
      <c r="IL78"/>
      <c r="IM78"/>
      <c r="IN78"/>
      <c r="IO78"/>
      <c r="IP78"/>
      <c r="IQ78"/>
      <c r="IR78"/>
      <c r="IS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W78" s="4"/>
      <c r="QX78" s="4"/>
      <c r="QY78" s="4"/>
      <c r="QZ78" s="4"/>
      <c r="RA78" s="4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139">
        <f>ROW()</f>
        <v>78</v>
      </c>
      <c r="RN78" s="132" t="s">
        <v>136</v>
      </c>
      <c r="RO78" s="227">
        <v>0.21</v>
      </c>
      <c r="RP78" s="285"/>
      <c r="RQ78" s="285"/>
      <c r="RR78" s="285"/>
      <c r="RS78" s="285">
        <f>RS76*-$RO$78</f>
        <v>-104795.02204794</v>
      </c>
      <c r="RT78" s="285">
        <f t="shared" ref="RT78:RZ78" si="256">RT76*-$RO$78</f>
        <v>-104795.02204794</v>
      </c>
      <c r="RU78" s="285">
        <f t="shared" si="256"/>
        <v>-743373.08194800012</v>
      </c>
      <c r="RV78" s="285">
        <f t="shared" si="256"/>
        <v>-848168.10399594007</v>
      </c>
      <c r="RW78" s="285">
        <f t="shared" si="256"/>
        <v>-915929.94946277991</v>
      </c>
      <c r="RX78" s="285">
        <f t="shared" si="256"/>
        <v>-1764098.05345872</v>
      </c>
      <c r="RY78" s="285">
        <f t="shared" si="256"/>
        <v>-1197202.9110610795</v>
      </c>
      <c r="RZ78" s="285">
        <f t="shared" si="256"/>
        <v>-2961300.9645197992</v>
      </c>
      <c r="SA78" s="286"/>
      <c r="SB78" s="286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</row>
    <row r="79" spans="2:514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Y79" s="1"/>
      <c r="Z79" s="1"/>
      <c r="AA79" s="1"/>
      <c r="AB79" s="1"/>
      <c r="AC79" s="1"/>
      <c r="AD79" s="1"/>
      <c r="AE79" s="1"/>
      <c r="AF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HQ79"/>
      <c r="HR79"/>
      <c r="HS79"/>
      <c r="HT79"/>
      <c r="HU79"/>
      <c r="HV79"/>
      <c r="HW79"/>
      <c r="HX79"/>
      <c r="IG79"/>
      <c r="IH79"/>
      <c r="II79"/>
      <c r="IJ79"/>
      <c r="IK79"/>
      <c r="IL79"/>
      <c r="IM79"/>
      <c r="IN79"/>
      <c r="IO79"/>
      <c r="IP79"/>
      <c r="IQ79"/>
      <c r="IR79"/>
      <c r="IS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W79" s="4"/>
      <c r="QX79" s="4"/>
      <c r="QY79" s="4"/>
      <c r="QZ79" s="4"/>
      <c r="RA79" s="4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139">
        <f>ROW()</f>
        <v>79</v>
      </c>
      <c r="RN79" s="132"/>
      <c r="RO79" s="227"/>
      <c r="RP79" s="388"/>
      <c r="RQ79" s="388"/>
      <c r="RR79" s="388"/>
      <c r="RS79" s="388"/>
      <c r="RT79" s="388"/>
      <c r="RU79" s="388"/>
      <c r="RV79" s="388"/>
      <c r="RW79" s="388"/>
      <c r="RX79" s="388"/>
      <c r="RY79" s="388"/>
      <c r="RZ79" s="388"/>
      <c r="SA79" s="389"/>
      <c r="SB79" s="389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</row>
    <row r="80" spans="2:514" ht="15" thickBot="1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Y80" s="1"/>
      <c r="Z80" s="1"/>
      <c r="AA80" s="1"/>
      <c r="AB80" s="1"/>
      <c r="AC80" s="1"/>
      <c r="AD80" s="1"/>
      <c r="AE80" s="1"/>
      <c r="AF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HQ80"/>
      <c r="HR80"/>
      <c r="HS80"/>
      <c r="HT80"/>
      <c r="HU80"/>
      <c r="HV80"/>
      <c r="HW80"/>
      <c r="HX80"/>
      <c r="IG80"/>
      <c r="IH80"/>
      <c r="II80"/>
      <c r="IJ80"/>
      <c r="IK80"/>
      <c r="IL80"/>
      <c r="IM80"/>
      <c r="IN80"/>
      <c r="IO80"/>
      <c r="IP80"/>
      <c r="IQ80"/>
      <c r="IR80"/>
      <c r="IS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W80" s="4"/>
      <c r="QX80" s="4"/>
      <c r="QY80" s="4"/>
      <c r="QZ80" s="4"/>
      <c r="RA80" s="4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139">
        <f>ROW()</f>
        <v>80</v>
      </c>
      <c r="RN80" s="132" t="s">
        <v>119</v>
      </c>
      <c r="RO80" s="227"/>
      <c r="RP80" s="397"/>
      <c r="RQ80" s="397"/>
      <c r="RR80" s="397"/>
      <c r="RS80" s="397">
        <f>-RS76-RS78</f>
        <v>-394228.89246606</v>
      </c>
      <c r="RT80" s="397">
        <f t="shared" ref="RT80:RZ80" si="257">-RT76-RT78</f>
        <v>-394228.89246606</v>
      </c>
      <c r="RU80" s="397">
        <f t="shared" si="257"/>
        <v>-2796498.7368520005</v>
      </c>
      <c r="RV80" s="397">
        <f t="shared" si="257"/>
        <v>-3190727.6293180604</v>
      </c>
      <c r="RW80" s="397">
        <f t="shared" si="257"/>
        <v>-3445641.2384552201</v>
      </c>
      <c r="RX80" s="397">
        <f t="shared" si="257"/>
        <v>-6636368.8677732795</v>
      </c>
      <c r="RY80" s="397">
        <f t="shared" si="257"/>
        <v>-4503763.3320869179</v>
      </c>
      <c r="RZ80" s="397">
        <f t="shared" si="257"/>
        <v>-11140132.199860198</v>
      </c>
      <c r="SA80" s="398"/>
      <c r="SB80" s="398"/>
      <c r="SC80" s="503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</row>
    <row r="81" spans="2:514" ht="15" thickTop="1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Y81" s="1"/>
      <c r="Z81" s="1"/>
      <c r="AA81" s="1"/>
      <c r="AB81" s="1"/>
      <c r="AC81" s="1"/>
      <c r="AD81" s="1"/>
      <c r="AE81" s="1"/>
      <c r="AF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HQ81"/>
      <c r="HR81"/>
      <c r="HS81"/>
      <c r="HT81"/>
      <c r="HU81"/>
      <c r="HV81"/>
      <c r="HW81"/>
      <c r="HX81"/>
      <c r="IG81"/>
      <c r="IH81"/>
      <c r="II81"/>
      <c r="IJ81"/>
      <c r="IK81"/>
      <c r="IL81"/>
      <c r="IM81"/>
      <c r="IN81"/>
      <c r="IO81"/>
      <c r="IP81"/>
      <c r="IQ81"/>
      <c r="IR81"/>
      <c r="IS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W81" s="4"/>
      <c r="QX81" s="4"/>
      <c r="QY81" s="4"/>
      <c r="QZ81" s="4"/>
      <c r="RA81" s="4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139">
        <f>ROW()</f>
        <v>81</v>
      </c>
      <c r="RN81" s="132"/>
      <c r="RO81" s="227"/>
      <c r="RP81" s="134"/>
      <c r="RQ81" s="134"/>
      <c r="RR81" s="134"/>
      <c r="RS81" s="134"/>
      <c r="RT81" s="134"/>
      <c r="RU81" s="407"/>
      <c r="RV81" s="407"/>
      <c r="RW81" s="407"/>
      <c r="RX81" s="407"/>
      <c r="RY81" s="407"/>
      <c r="RZ81" s="407"/>
      <c r="SA81" s="407"/>
      <c r="SB81" s="407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</row>
    <row r="82" spans="2:514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Y82" s="1"/>
      <c r="Z82" s="1"/>
      <c r="AA82" s="1"/>
      <c r="AB82" s="1"/>
      <c r="AC82" s="1"/>
      <c r="AD82" s="1"/>
      <c r="AE82" s="1"/>
      <c r="AF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HQ82"/>
      <c r="HR82"/>
      <c r="HS82"/>
      <c r="HT82"/>
      <c r="HU82"/>
      <c r="HV82"/>
      <c r="HW82"/>
      <c r="HX82"/>
      <c r="IG82"/>
      <c r="IH82"/>
      <c r="II82"/>
      <c r="IJ82"/>
      <c r="IK82"/>
      <c r="IL82"/>
      <c r="IM82"/>
      <c r="IN82"/>
      <c r="IO82"/>
      <c r="IP82"/>
      <c r="IQ82"/>
      <c r="IR82"/>
      <c r="IS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W82" s="4"/>
      <c r="QX82" s="4"/>
      <c r="QY82" s="4"/>
      <c r="QZ82" s="4"/>
      <c r="RA82" s="4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139">
        <f>ROW()</f>
        <v>82</v>
      </c>
      <c r="RN82" s="132" t="s">
        <v>248</v>
      </c>
      <c r="RO82" s="227"/>
      <c r="RP82" s="187"/>
      <c r="RQ82" s="187"/>
      <c r="RR82" s="187"/>
      <c r="RS82" s="187">
        <v>22843985.211254001</v>
      </c>
      <c r="RT82" s="187">
        <v>22843985.211254001</v>
      </c>
      <c r="RU82" s="188">
        <v>29948655.494736008</v>
      </c>
      <c r="RV82" s="188">
        <v>52792640.705990009</v>
      </c>
      <c r="RW82" s="188">
        <v>18365621.695231996</v>
      </c>
      <c r="RX82" s="188">
        <v>71158262.401222005</v>
      </c>
      <c r="RY82" s="188">
        <v>48559199.787118033</v>
      </c>
      <c r="RZ82" s="188">
        <v>119717462.18834004</v>
      </c>
      <c r="SA82" s="188"/>
      <c r="SB82" s="188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</row>
    <row r="83" spans="2:514" x14ac:dyDescent="0.3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Y83" s="1"/>
      <c r="Z83" s="1"/>
      <c r="AA83" s="1"/>
      <c r="AB83" s="1"/>
      <c r="AC83" s="1"/>
      <c r="AD83" s="1"/>
      <c r="AE83" s="1"/>
      <c r="AF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HQ83"/>
      <c r="HR83"/>
      <c r="HS83"/>
      <c r="HT83"/>
      <c r="HU83"/>
      <c r="HV83"/>
      <c r="HW83"/>
      <c r="HX83"/>
      <c r="IG83"/>
      <c r="IH83"/>
      <c r="II83"/>
      <c r="IJ83"/>
      <c r="IK83"/>
      <c r="IL83"/>
      <c r="IM83"/>
      <c r="IN83"/>
      <c r="IO83"/>
      <c r="IP83"/>
      <c r="IQ83"/>
      <c r="IR83"/>
      <c r="IS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W83" s="4"/>
      <c r="QX83" s="4"/>
      <c r="QY83" s="4"/>
      <c r="QZ83" s="4"/>
      <c r="RA83" s="4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139">
        <f>ROW()</f>
        <v>83</v>
      </c>
      <c r="RN83" s="132" t="s">
        <v>256</v>
      </c>
      <c r="RO83" s="227"/>
      <c r="RP83" s="228"/>
      <c r="RQ83" s="228"/>
      <c r="RR83" s="228"/>
      <c r="RS83" s="228">
        <v>-499023.91451400006</v>
      </c>
      <c r="RT83" s="228">
        <v>-499023.91451400006</v>
      </c>
      <c r="RU83" s="229">
        <v>-4038895.7333140005</v>
      </c>
      <c r="RV83" s="229">
        <v>-4537919.6478280006</v>
      </c>
      <c r="RW83" s="229">
        <v>-3835227.017190001</v>
      </c>
      <c r="RX83" s="229">
        <v>-8373146.6650180016</v>
      </c>
      <c r="RY83" s="229">
        <v>-11347700.180598</v>
      </c>
      <c r="RZ83" s="229">
        <v>-19720846.845616002</v>
      </c>
      <c r="SA83" s="229"/>
      <c r="SB83" s="229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</row>
    <row r="84" spans="2:514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Y84" s="1"/>
      <c r="Z84" s="1"/>
      <c r="AA84" s="1"/>
      <c r="AB84" s="1"/>
      <c r="AC84" s="1"/>
      <c r="AD84" s="1"/>
      <c r="AE84" s="1"/>
      <c r="AF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HQ84"/>
      <c r="HR84"/>
      <c r="HS84"/>
      <c r="HT84"/>
      <c r="HU84"/>
      <c r="HV84"/>
      <c r="HW84"/>
      <c r="HX84"/>
      <c r="IG84"/>
      <c r="IH84"/>
      <c r="II84"/>
      <c r="IJ84"/>
      <c r="IK84"/>
      <c r="IL84"/>
      <c r="IM84"/>
      <c r="IN84"/>
      <c r="IO84"/>
      <c r="IP84"/>
      <c r="IQ84"/>
      <c r="IR84"/>
      <c r="IS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W84" s="4"/>
      <c r="QX84" s="4"/>
      <c r="QY84" s="4"/>
      <c r="QZ84" s="4"/>
      <c r="RA84" s="4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139">
        <f>ROW()</f>
        <v>84</v>
      </c>
      <c r="RN84" s="132" t="s">
        <v>259</v>
      </c>
      <c r="RO84" s="227"/>
      <c r="RP84" s="285"/>
      <c r="RQ84" s="285"/>
      <c r="RR84" s="285"/>
      <c r="RS84" s="285">
        <v>-219980.35506999999</v>
      </c>
      <c r="RT84" s="285">
        <v>-219980.35506999999</v>
      </c>
      <c r="RU84" s="286">
        <v>-655943.81226599985</v>
      </c>
      <c r="RV84" s="286">
        <v>-875924.1673359999</v>
      </c>
      <c r="RW84" s="286">
        <v>-624553.78620600025</v>
      </c>
      <c r="RX84" s="286">
        <v>-1500477.9535420001</v>
      </c>
      <c r="RY84" s="286">
        <v>-1527584.2676960002</v>
      </c>
      <c r="RZ84" s="286">
        <v>-3028062.2212380003</v>
      </c>
      <c r="SA84" s="286"/>
      <c r="SB84" s="286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</row>
    <row r="85" spans="2:514" ht="15" thickBot="1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Y85" s="1"/>
      <c r="Z85" s="1"/>
      <c r="AA85" s="1"/>
      <c r="AB85" s="1"/>
      <c r="AC85" s="1"/>
      <c r="AD85" s="1"/>
      <c r="AE85" s="1"/>
      <c r="AF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HQ85"/>
      <c r="HR85"/>
      <c r="HS85"/>
      <c r="HT85"/>
      <c r="HU85"/>
      <c r="HV85"/>
      <c r="HW85"/>
      <c r="HX85"/>
      <c r="IG85"/>
      <c r="IH85"/>
      <c r="II85"/>
      <c r="IJ85"/>
      <c r="IK85"/>
      <c r="IL85"/>
      <c r="IM85"/>
      <c r="IN85"/>
      <c r="IO85"/>
      <c r="IP85"/>
      <c r="IQ85"/>
      <c r="IR85"/>
      <c r="IS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W85" s="4"/>
      <c r="QX85" s="4"/>
      <c r="QY85" s="4"/>
      <c r="QZ85" s="4"/>
      <c r="RA85" s="4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139">
        <f>ROW()</f>
        <v>85</v>
      </c>
      <c r="RN85" s="132" t="s">
        <v>263</v>
      </c>
      <c r="RO85" s="227"/>
      <c r="RP85" s="431"/>
      <c r="RQ85" s="431"/>
      <c r="RR85" s="431"/>
      <c r="RS85" s="431">
        <f>SUM(RS82:RS84)</f>
        <v>22124980.941670001</v>
      </c>
      <c r="RT85" s="431">
        <f t="shared" ref="RT85:RZ85" si="258">SUM(RT82:RT84)</f>
        <v>22124980.941670001</v>
      </c>
      <c r="RU85" s="431">
        <f t="shared" si="258"/>
        <v>25253815.949156009</v>
      </c>
      <c r="RV85" s="431">
        <f t="shared" si="258"/>
        <v>47378796.890826009</v>
      </c>
      <c r="RW85" s="431">
        <f t="shared" si="258"/>
        <v>13905840.891835995</v>
      </c>
      <c r="RX85" s="431">
        <f t="shared" si="258"/>
        <v>61284637.782662004</v>
      </c>
      <c r="RY85" s="431">
        <f t="shared" si="258"/>
        <v>35683915.338824034</v>
      </c>
      <c r="RZ85" s="431">
        <f t="shared" si="258"/>
        <v>96968553.121486038</v>
      </c>
      <c r="SA85" s="432"/>
      <c r="SB85" s="432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</row>
    <row r="86" spans="2:514" ht="15" thickTop="1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Y86" s="1"/>
      <c r="Z86" s="1"/>
      <c r="AA86" s="1"/>
      <c r="AB86" s="1"/>
      <c r="AC86" s="1"/>
      <c r="AD86" s="1"/>
      <c r="AE86" s="1"/>
      <c r="AF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HQ86"/>
      <c r="HR86"/>
      <c r="HS86"/>
      <c r="HT86"/>
      <c r="HU86"/>
      <c r="HV86"/>
      <c r="HW86"/>
      <c r="HX86"/>
      <c r="IG86"/>
      <c r="IH86"/>
      <c r="II86"/>
      <c r="IJ86"/>
      <c r="IK86"/>
      <c r="IL86"/>
      <c r="IM86"/>
      <c r="IN86"/>
      <c r="IO86"/>
      <c r="IP86"/>
      <c r="IQ86"/>
      <c r="IR86"/>
      <c r="IS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W86" s="4"/>
      <c r="QX86" s="4"/>
      <c r="QY86" s="4"/>
      <c r="QZ86" s="4"/>
      <c r="RA86" s="4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139">
        <f>ROW()</f>
        <v>86</v>
      </c>
      <c r="RN86" s="132"/>
      <c r="RO86" s="227"/>
      <c r="RP86" s="134"/>
      <c r="RQ86" s="134"/>
      <c r="RR86" s="134"/>
      <c r="RS86" s="134"/>
      <c r="RT86" s="134"/>
      <c r="RU86" s="407"/>
      <c r="RV86" s="407"/>
      <c r="RW86" s="407"/>
      <c r="RX86" s="407"/>
      <c r="RY86" s="407"/>
      <c r="RZ86" s="407"/>
      <c r="SA86" s="407"/>
      <c r="SB86" s="407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</row>
    <row r="87" spans="2:514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Y87" s="1"/>
      <c r="Z87" s="1"/>
      <c r="AA87" s="1"/>
      <c r="AB87" s="1"/>
      <c r="AC87" s="1"/>
      <c r="AD87" s="1"/>
      <c r="AE87" s="1"/>
      <c r="AF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HQ87"/>
      <c r="HR87"/>
      <c r="HS87"/>
      <c r="HT87"/>
      <c r="HU87"/>
      <c r="HV87"/>
      <c r="HW87"/>
      <c r="HX87"/>
      <c r="IG87"/>
      <c r="IH87"/>
      <c r="II87"/>
      <c r="IJ87"/>
      <c r="IK87"/>
      <c r="IL87"/>
      <c r="IM87"/>
      <c r="IN87"/>
      <c r="IO87"/>
      <c r="IP87"/>
      <c r="IQ87"/>
      <c r="IR87"/>
      <c r="IS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W87" s="4"/>
      <c r="QX87" s="4"/>
      <c r="QY87" s="4"/>
      <c r="QZ87" s="4"/>
      <c r="RA87" s="4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139">
        <f>ROW()</f>
        <v>87</v>
      </c>
      <c r="RN87" s="443" t="s">
        <v>322</v>
      </c>
      <c r="RO87" s="227"/>
      <c r="RP87" s="134"/>
      <c r="RQ87" s="134"/>
      <c r="RR87" s="134"/>
      <c r="RS87" s="134"/>
      <c r="RT87" s="134"/>
      <c r="RU87" s="407"/>
      <c r="RV87" s="407"/>
      <c r="RW87" s="407"/>
      <c r="RX87" s="407"/>
      <c r="RY87" s="407"/>
      <c r="RZ87" s="407"/>
      <c r="SA87" s="407"/>
      <c r="SB87" s="407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</row>
    <row r="88" spans="2:514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Y88" s="1"/>
      <c r="Z88" s="1"/>
      <c r="AA88" s="1"/>
      <c r="AB88" s="1"/>
      <c r="AC88" s="1"/>
      <c r="AD88" s="1"/>
      <c r="AE88" s="1"/>
      <c r="AF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HQ88"/>
      <c r="HR88"/>
      <c r="HS88"/>
      <c r="HT88"/>
      <c r="HU88"/>
      <c r="HV88"/>
      <c r="HW88"/>
      <c r="HX88"/>
      <c r="IG88"/>
      <c r="IH88"/>
      <c r="II88"/>
      <c r="IJ88"/>
      <c r="IK88"/>
      <c r="IL88"/>
      <c r="IM88"/>
      <c r="IN88"/>
      <c r="IO88"/>
      <c r="IP88"/>
      <c r="IQ88"/>
      <c r="IR88"/>
      <c r="IS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W88" s="4"/>
      <c r="QX88" s="4"/>
      <c r="QY88" s="4"/>
      <c r="QZ88" s="4"/>
      <c r="RA88" s="4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139">
        <f>ROW()</f>
        <v>88</v>
      </c>
      <c r="RN88" s="132" t="s">
        <v>85</v>
      </c>
      <c r="RO88" s="227"/>
      <c r="RP88" s="186"/>
      <c r="RQ88" s="186"/>
      <c r="RR88" s="186"/>
      <c r="RS88" s="186">
        <f>RS70+RS52+RS34+RS16</f>
        <v>679035.40000000014</v>
      </c>
      <c r="RT88" s="187">
        <f>RS88</f>
        <v>679035.40000000014</v>
      </c>
      <c r="RU88" s="188">
        <f>RU70+RU52+RU34+RU16</f>
        <v>5374747.0500000007</v>
      </c>
      <c r="RV88" s="188">
        <f>RU88+RT88</f>
        <v>6053782.4500000011</v>
      </c>
      <c r="RW88" s="188">
        <f>RW70+RW52+RW34+RW16</f>
        <v>7235409.209999999</v>
      </c>
      <c r="RX88" s="188">
        <f>RW88+RV88</f>
        <v>13289191.66</v>
      </c>
      <c r="RY88" s="188">
        <f>RY70+RY52+RY34+RY16</f>
        <v>10924459.040000007</v>
      </c>
      <c r="RZ88" s="188">
        <f>RY88+RX88</f>
        <v>24213650.700000007</v>
      </c>
      <c r="SA88" s="188"/>
      <c r="SB88" s="188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</row>
    <row r="89" spans="2:514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Y89" s="1"/>
      <c r="Z89" s="1"/>
      <c r="AA89" s="1"/>
      <c r="AB89" s="1"/>
      <c r="AC89" s="1"/>
      <c r="AD89" s="1"/>
      <c r="AE89" s="1"/>
      <c r="AF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HQ89"/>
      <c r="HR89"/>
      <c r="HS89"/>
      <c r="HT89"/>
      <c r="HU89"/>
      <c r="HV89"/>
      <c r="HW89"/>
      <c r="HX89"/>
      <c r="IG89"/>
      <c r="IH89"/>
      <c r="II89"/>
      <c r="IJ89"/>
      <c r="IK89"/>
      <c r="IL89"/>
      <c r="IM89"/>
      <c r="IN89"/>
      <c r="IO89"/>
      <c r="IP89"/>
      <c r="IQ89"/>
      <c r="IR89"/>
      <c r="IS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W89" s="4"/>
      <c r="QX89" s="4"/>
      <c r="QY89" s="4"/>
      <c r="QZ89" s="4"/>
      <c r="RA89" s="4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139">
        <f>ROW()</f>
        <v>89</v>
      </c>
      <c r="RN89" s="132" t="s">
        <v>109</v>
      </c>
      <c r="RO89" s="227"/>
      <c r="RP89" s="226"/>
      <c r="RQ89" s="226"/>
      <c r="RR89" s="226"/>
      <c r="RS89" s="226">
        <f t="shared" ref="RS89:RS91" si="259">RS71+RS53+RS35+RS17</f>
        <v>174541.19888400004</v>
      </c>
      <c r="RT89" s="228">
        <f t="shared" ref="RT89:RT91" si="260">RS89</f>
        <v>174541.19888400004</v>
      </c>
      <c r="RU89" s="229">
        <f t="shared" ref="RU89:RU91" si="261">RU71+RU53+RU35+RU17</f>
        <v>1310254.466976</v>
      </c>
      <c r="RV89" s="229">
        <f t="shared" ref="RV89:RV91" si="262">RU89+RT89</f>
        <v>1484795.6658600001</v>
      </c>
      <c r="RW89" s="229">
        <f t="shared" ref="RW89:RW91" si="263">RW71+RW53+RW35+RW17</f>
        <v>447769.78318799997</v>
      </c>
      <c r="RX89" s="229">
        <f t="shared" ref="RX89:RX91" si="264">RW89+RV89</f>
        <v>1932565.4490479999</v>
      </c>
      <c r="RY89" s="229">
        <f t="shared" ref="RY89:RY91" si="265">RY71+RY53+RY35+RY17</f>
        <v>1491146.4083099999</v>
      </c>
      <c r="RZ89" s="229">
        <f t="shared" ref="RZ89:RZ91" si="266">RY89+RX89</f>
        <v>3423711.8573579998</v>
      </c>
      <c r="SA89" s="229"/>
      <c r="SB89" s="229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</row>
    <row r="90" spans="2:514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Y90" s="1"/>
      <c r="Z90" s="1"/>
      <c r="AA90" s="1"/>
      <c r="AB90" s="1"/>
      <c r="AC90" s="1"/>
      <c r="AD90" s="1"/>
      <c r="AE90" s="1"/>
      <c r="AF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HQ90"/>
      <c r="HR90"/>
      <c r="HS90"/>
      <c r="HT90"/>
      <c r="HU90"/>
      <c r="HV90"/>
      <c r="HW90"/>
      <c r="HX90"/>
      <c r="IG90"/>
      <c r="IH90"/>
      <c r="II90"/>
      <c r="IJ90"/>
      <c r="IK90"/>
      <c r="IL90"/>
      <c r="IM90"/>
      <c r="IN90"/>
      <c r="IO90"/>
      <c r="IP90"/>
      <c r="IQ90"/>
      <c r="IR90"/>
      <c r="IS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W90" s="4"/>
      <c r="QX90" s="4"/>
      <c r="QY90" s="4"/>
      <c r="QZ90" s="4"/>
      <c r="RA90" s="4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139">
        <f>ROW()</f>
        <v>90</v>
      </c>
      <c r="RN90" s="132" t="s">
        <v>132</v>
      </c>
      <c r="RO90" s="227"/>
      <c r="RP90" s="226"/>
      <c r="RQ90" s="226"/>
      <c r="RR90" s="226"/>
      <c r="RS90" s="226">
        <f t="shared" si="259"/>
        <v>12155.32</v>
      </c>
      <c r="RT90" s="228">
        <f t="shared" si="260"/>
        <v>12155.32</v>
      </c>
      <c r="RU90" s="229">
        <f t="shared" si="261"/>
        <v>287419.99</v>
      </c>
      <c r="RV90" s="229">
        <f t="shared" si="262"/>
        <v>299575.31</v>
      </c>
      <c r="RW90" s="229">
        <f t="shared" si="263"/>
        <v>663748.21000000008</v>
      </c>
      <c r="RX90" s="229">
        <f t="shared" si="264"/>
        <v>963323.52</v>
      </c>
      <c r="RY90" s="229">
        <f t="shared" si="265"/>
        <v>490267.7</v>
      </c>
      <c r="RZ90" s="229">
        <f t="shared" si="266"/>
        <v>1453591.22</v>
      </c>
      <c r="SA90" s="229"/>
      <c r="SB90" s="229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</row>
    <row r="91" spans="2:514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Y91" s="1"/>
      <c r="Z91" s="1"/>
      <c r="AA91" s="1"/>
      <c r="AB91" s="1"/>
      <c r="AC91" s="1"/>
      <c r="AD91" s="1"/>
      <c r="AE91" s="1"/>
      <c r="AF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HQ91"/>
      <c r="HR91"/>
      <c r="HS91"/>
      <c r="HT91"/>
      <c r="HU91"/>
      <c r="HV91"/>
      <c r="HW91"/>
      <c r="HX91"/>
      <c r="IG91"/>
      <c r="IH91"/>
      <c r="II91"/>
      <c r="IJ91"/>
      <c r="IK91"/>
      <c r="IL91"/>
      <c r="IM91"/>
      <c r="IN91"/>
      <c r="IO91"/>
      <c r="IP91"/>
      <c r="IQ91"/>
      <c r="IR91"/>
      <c r="IS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W91" s="4"/>
      <c r="QX91" s="4"/>
      <c r="QY91" s="4"/>
      <c r="QZ91" s="4"/>
      <c r="RA91" s="4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139">
        <f>ROW()</f>
        <v>91</v>
      </c>
      <c r="RN91" s="132" t="s">
        <v>151</v>
      </c>
      <c r="RO91" s="227"/>
      <c r="RP91" s="284"/>
      <c r="RQ91" s="284"/>
      <c r="RR91" s="284"/>
      <c r="RS91" s="284">
        <f t="shared" si="259"/>
        <v>397467.96224199998</v>
      </c>
      <c r="RT91" s="285">
        <f t="shared" si="260"/>
        <v>397467.96224199998</v>
      </c>
      <c r="RU91" s="286">
        <f t="shared" si="261"/>
        <v>4280218.064278001</v>
      </c>
      <c r="RV91" s="286">
        <f t="shared" si="262"/>
        <v>4677686.0265200008</v>
      </c>
      <c r="RW91" s="286">
        <f t="shared" si="263"/>
        <v>4840783.0517799994</v>
      </c>
      <c r="RX91" s="286">
        <f t="shared" si="264"/>
        <v>9518469.0782999992</v>
      </c>
      <c r="RY91" s="286">
        <f t="shared" si="265"/>
        <v>6893867.7808519993</v>
      </c>
      <c r="RZ91" s="286">
        <f t="shared" si="266"/>
        <v>16412336.859151999</v>
      </c>
      <c r="SA91" s="286"/>
      <c r="SB91" s="286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</row>
    <row r="92" spans="2:514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Y92" s="1"/>
      <c r="Z92" s="1"/>
      <c r="AA92" s="1"/>
      <c r="AB92" s="1"/>
      <c r="AC92" s="1"/>
      <c r="AD92" s="1"/>
      <c r="AE92" s="1"/>
      <c r="AF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HQ92"/>
      <c r="HR92"/>
      <c r="HS92"/>
      <c r="HT92"/>
      <c r="HU92"/>
      <c r="HV92"/>
      <c r="HW92"/>
      <c r="HX92"/>
      <c r="IG92"/>
      <c r="IH92"/>
      <c r="II92"/>
      <c r="IJ92"/>
      <c r="IK92"/>
      <c r="IL92"/>
      <c r="IM92"/>
      <c r="IN92"/>
      <c r="IO92"/>
      <c r="IP92"/>
      <c r="IQ92"/>
      <c r="IR92"/>
      <c r="IS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W92" s="4"/>
      <c r="QX92" s="4"/>
      <c r="QY92" s="4"/>
      <c r="QZ92" s="4"/>
      <c r="RA92" s="4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139">
        <f>ROW()</f>
        <v>92</v>
      </c>
      <c r="RN92" s="132" t="s">
        <v>168</v>
      </c>
      <c r="RO92" s="227"/>
      <c r="RP92" s="228"/>
      <c r="RQ92" s="228"/>
      <c r="RR92" s="228"/>
      <c r="RS92" s="228">
        <f t="shared" ref="RS92:RZ92" si="267">SUM(RS88:RS91)</f>
        <v>1263199.8811260001</v>
      </c>
      <c r="RT92" s="228">
        <f t="shared" si="267"/>
        <v>1263199.8811260001</v>
      </c>
      <c r="RU92" s="228">
        <f t="shared" si="267"/>
        <v>11252639.571254002</v>
      </c>
      <c r="RV92" s="228">
        <f t="shared" si="267"/>
        <v>12515839.452380002</v>
      </c>
      <c r="RW92" s="228">
        <f t="shared" si="267"/>
        <v>13187710.254967999</v>
      </c>
      <c r="RX92" s="228">
        <f t="shared" si="267"/>
        <v>25703549.707347997</v>
      </c>
      <c r="RY92" s="228">
        <f t="shared" si="267"/>
        <v>19799740.929162003</v>
      </c>
      <c r="RZ92" s="228">
        <f t="shared" si="267"/>
        <v>45503290.636510007</v>
      </c>
      <c r="SA92" s="229"/>
      <c r="SB92" s="229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</row>
    <row r="93" spans="2:514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Y93" s="1"/>
      <c r="Z93" s="1"/>
      <c r="AA93" s="1"/>
      <c r="AB93" s="1"/>
      <c r="AC93" s="1"/>
      <c r="AD93" s="1"/>
      <c r="AE93" s="1"/>
      <c r="AF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HQ93"/>
      <c r="HR93"/>
      <c r="HS93"/>
      <c r="HT93"/>
      <c r="HU93"/>
      <c r="HV93"/>
      <c r="HW93"/>
      <c r="HX93"/>
      <c r="IG93"/>
      <c r="IH93"/>
      <c r="II93"/>
      <c r="IJ93"/>
      <c r="IK93"/>
      <c r="IL93"/>
      <c r="IM93"/>
      <c r="IN93"/>
      <c r="IO93"/>
      <c r="IP93"/>
      <c r="IQ93"/>
      <c r="IR93"/>
      <c r="IS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W93" s="4"/>
      <c r="QX93" s="4"/>
      <c r="QY93" s="4"/>
      <c r="QZ93" s="4"/>
      <c r="RA93" s="4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139">
        <f>ROW()</f>
        <v>93</v>
      </c>
      <c r="RN93" s="132"/>
      <c r="RO93" s="227"/>
      <c r="RP93" s="228"/>
      <c r="RQ93" s="228"/>
      <c r="RR93" s="228"/>
      <c r="RS93" s="228"/>
      <c r="RT93" s="228"/>
      <c r="RU93" s="228"/>
      <c r="RV93" s="228"/>
      <c r="RW93" s="228"/>
      <c r="RX93" s="228"/>
      <c r="RY93" s="228"/>
      <c r="RZ93" s="228"/>
      <c r="SA93" s="229"/>
      <c r="SB93" s="229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</row>
    <row r="94" spans="2:514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Y94" s="1"/>
      <c r="Z94" s="1"/>
      <c r="AA94" s="1"/>
      <c r="AB94" s="1"/>
      <c r="AC94" s="1"/>
      <c r="AD94" s="1"/>
      <c r="AE94" s="1"/>
      <c r="AF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HQ94"/>
      <c r="HR94"/>
      <c r="HS94"/>
      <c r="HT94"/>
      <c r="HU94"/>
      <c r="HV94"/>
      <c r="HW94"/>
      <c r="HX94"/>
      <c r="IG94"/>
      <c r="IH94"/>
      <c r="II94"/>
      <c r="IJ94"/>
      <c r="IK94"/>
      <c r="IL94"/>
      <c r="IM94"/>
      <c r="IN94"/>
      <c r="IO94"/>
      <c r="IP94"/>
      <c r="IQ94"/>
      <c r="IR94"/>
      <c r="IS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W94" s="4"/>
      <c r="QX94" s="4"/>
      <c r="QY94" s="4"/>
      <c r="QZ94" s="4"/>
      <c r="RA94" s="4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139">
        <f>ROW()</f>
        <v>94</v>
      </c>
      <c r="RN94" s="132" t="s">
        <v>194</v>
      </c>
      <c r="RO94" s="227"/>
      <c r="RP94" s="228"/>
      <c r="RQ94" s="228"/>
      <c r="RR94" s="228"/>
      <c r="RS94" s="228">
        <f t="shared" ref="RS94:RZ94" si="268">RS92</f>
        <v>1263199.8811260001</v>
      </c>
      <c r="RT94" s="228">
        <f t="shared" si="268"/>
        <v>1263199.8811260001</v>
      </c>
      <c r="RU94" s="228">
        <f t="shared" si="268"/>
        <v>11252639.571254002</v>
      </c>
      <c r="RV94" s="228">
        <f t="shared" si="268"/>
        <v>12515839.452380002</v>
      </c>
      <c r="RW94" s="228">
        <f t="shared" si="268"/>
        <v>13187710.254967999</v>
      </c>
      <c r="RX94" s="228">
        <f t="shared" si="268"/>
        <v>25703549.707347997</v>
      </c>
      <c r="RY94" s="228">
        <f t="shared" si="268"/>
        <v>19799740.929162003</v>
      </c>
      <c r="RZ94" s="228">
        <f t="shared" si="268"/>
        <v>45503290.636510007</v>
      </c>
      <c r="SA94" s="229"/>
      <c r="SB94" s="229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</row>
    <row r="95" spans="2:514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Y95" s="1"/>
      <c r="Z95" s="1"/>
      <c r="AA95" s="1"/>
      <c r="AB95" s="1"/>
      <c r="AC95" s="1"/>
      <c r="AD95" s="1"/>
      <c r="AE95" s="1"/>
      <c r="AF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HQ95"/>
      <c r="HR95"/>
      <c r="HS95"/>
      <c r="HT95"/>
      <c r="HU95"/>
      <c r="HV95"/>
      <c r="HW95"/>
      <c r="HX95"/>
      <c r="IG95"/>
      <c r="IH95"/>
      <c r="II95"/>
      <c r="IJ95"/>
      <c r="IK95"/>
      <c r="IL95"/>
      <c r="IM95"/>
      <c r="IN95"/>
      <c r="IO95"/>
      <c r="IP95"/>
      <c r="IQ95"/>
      <c r="IR95"/>
      <c r="IS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W95" s="4"/>
      <c r="QX95" s="4"/>
      <c r="QY95" s="4"/>
      <c r="QZ95" s="4"/>
      <c r="RA95" s="4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139">
        <f>ROW()</f>
        <v>95</v>
      </c>
      <c r="RN95" s="132"/>
      <c r="RO95" s="227"/>
      <c r="RP95" s="182"/>
      <c r="RQ95" s="182"/>
      <c r="RR95" s="182"/>
      <c r="RS95" s="182"/>
      <c r="RT95" s="182"/>
      <c r="RU95" s="182"/>
      <c r="RV95" s="182"/>
      <c r="RW95" s="182"/>
      <c r="RX95" s="182"/>
      <c r="RY95" s="182"/>
      <c r="RZ95" s="182"/>
      <c r="SA95" s="358"/>
      <c r="SB95" s="358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</row>
    <row r="96" spans="2:514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Y96" s="1"/>
      <c r="Z96" s="1"/>
      <c r="AA96" s="1"/>
      <c r="AB96" s="1"/>
      <c r="AC96" s="1"/>
      <c r="AD96" s="1"/>
      <c r="AE96" s="1"/>
      <c r="AF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HQ96"/>
      <c r="HR96"/>
      <c r="HS96"/>
      <c r="HT96"/>
      <c r="HU96"/>
      <c r="HV96"/>
      <c r="HW96"/>
      <c r="HX96"/>
      <c r="IG96"/>
      <c r="IH96"/>
      <c r="II96"/>
      <c r="IJ96"/>
      <c r="IK96"/>
      <c r="IL96"/>
      <c r="IM96"/>
      <c r="IN96"/>
      <c r="IO96"/>
      <c r="IP96"/>
      <c r="IQ96"/>
      <c r="IR96"/>
      <c r="IS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W96" s="4"/>
      <c r="QX96" s="4"/>
      <c r="QY96" s="4"/>
      <c r="QZ96" s="4"/>
      <c r="RA96" s="4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139">
        <f>ROW()</f>
        <v>96</v>
      </c>
      <c r="RN96" s="132" t="s">
        <v>136</v>
      </c>
      <c r="RO96" s="227">
        <v>0.21</v>
      </c>
      <c r="RP96" s="285"/>
      <c r="RQ96" s="285"/>
      <c r="RR96" s="285"/>
      <c r="RS96" s="285">
        <f>RS94*-$RO$96</f>
        <v>-265271.97503646003</v>
      </c>
      <c r="RT96" s="285">
        <f t="shared" ref="RT96:RZ96" si="269">RT94*-$RO$96</f>
        <v>-265271.97503646003</v>
      </c>
      <c r="RU96" s="285">
        <f t="shared" si="269"/>
        <v>-2363054.3099633404</v>
      </c>
      <c r="RV96" s="285">
        <f t="shared" si="269"/>
        <v>-2628326.2849998004</v>
      </c>
      <c r="RW96" s="285">
        <f t="shared" si="269"/>
        <v>-2769419.1535432795</v>
      </c>
      <c r="RX96" s="285">
        <f t="shared" si="269"/>
        <v>-5397745.4385430794</v>
      </c>
      <c r="RY96" s="285">
        <f t="shared" si="269"/>
        <v>-4157945.5951240207</v>
      </c>
      <c r="RZ96" s="285">
        <f t="shared" si="269"/>
        <v>-9555691.0336671006</v>
      </c>
      <c r="SA96" s="286"/>
      <c r="SB96" s="286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</row>
    <row r="97" spans="1:514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Y97" s="1"/>
      <c r="Z97" s="1"/>
      <c r="AA97" s="1"/>
      <c r="AB97" s="1"/>
      <c r="AC97" s="1"/>
      <c r="AD97" s="1"/>
      <c r="AE97" s="1"/>
      <c r="AF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HQ97"/>
      <c r="HR97"/>
      <c r="HS97"/>
      <c r="HT97"/>
      <c r="HU97"/>
      <c r="HV97"/>
      <c r="HW97"/>
      <c r="HX97"/>
      <c r="IG97"/>
      <c r="IH97"/>
      <c r="II97"/>
      <c r="IJ97"/>
      <c r="IK97"/>
      <c r="IL97"/>
      <c r="IM97"/>
      <c r="IN97"/>
      <c r="IO97"/>
      <c r="IP97"/>
      <c r="IQ97"/>
      <c r="IR97"/>
      <c r="IS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W97" s="4"/>
      <c r="QX97" s="4"/>
      <c r="QY97" s="4"/>
      <c r="QZ97" s="4"/>
      <c r="RA97" s="4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139">
        <f>ROW()</f>
        <v>97</v>
      </c>
      <c r="RN97" s="132"/>
      <c r="RO97" s="227"/>
      <c r="RP97" s="388"/>
      <c r="RQ97" s="388"/>
      <c r="RR97" s="388"/>
      <c r="RS97" s="388"/>
      <c r="RT97" s="388"/>
      <c r="RU97" s="388"/>
      <c r="RV97" s="388"/>
      <c r="RW97" s="388"/>
      <c r="RX97" s="388"/>
      <c r="RY97" s="388"/>
      <c r="RZ97" s="388"/>
      <c r="SA97" s="389"/>
      <c r="SB97" s="389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</row>
    <row r="98" spans="1:514" ht="15" thickBot="1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Y98" s="1"/>
      <c r="Z98" s="1"/>
      <c r="AA98" s="1"/>
      <c r="AB98" s="1"/>
      <c r="AC98" s="1"/>
      <c r="AD98" s="1"/>
      <c r="AE98" s="1"/>
      <c r="AF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HQ98"/>
      <c r="HR98"/>
      <c r="HS98"/>
      <c r="HT98"/>
      <c r="HU98"/>
      <c r="HV98"/>
      <c r="HW98"/>
      <c r="HX98"/>
      <c r="IG98"/>
      <c r="IH98"/>
      <c r="II98"/>
      <c r="IJ98"/>
      <c r="IK98"/>
      <c r="IL98"/>
      <c r="IM98"/>
      <c r="IN98"/>
      <c r="IO98"/>
      <c r="IP98"/>
      <c r="IQ98"/>
      <c r="IR98"/>
      <c r="IS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W98" s="4"/>
      <c r="QX98" s="4"/>
      <c r="QY98" s="4"/>
      <c r="QZ98" s="4"/>
      <c r="RA98" s="4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139">
        <f>ROW()</f>
        <v>98</v>
      </c>
      <c r="RN98" s="132" t="s">
        <v>119</v>
      </c>
      <c r="RO98" s="227"/>
      <c r="RP98" s="397"/>
      <c r="RQ98" s="397"/>
      <c r="RR98" s="397"/>
      <c r="RS98" s="397">
        <f>-RS94-RS96</f>
        <v>-997927.90608954011</v>
      </c>
      <c r="RT98" s="397">
        <f t="shared" ref="RT98:RZ98" si="270">-RT94-RT96</f>
        <v>-997927.90608954011</v>
      </c>
      <c r="RU98" s="397">
        <f t="shared" si="270"/>
        <v>-8889585.261290662</v>
      </c>
      <c r="RV98" s="397">
        <f t="shared" si="270"/>
        <v>-9887513.1673802007</v>
      </c>
      <c r="RW98" s="397">
        <f t="shared" si="270"/>
        <v>-10418291.10142472</v>
      </c>
      <c r="RX98" s="397">
        <f t="shared" si="270"/>
        <v>-20305804.268804915</v>
      </c>
      <c r="RY98" s="397">
        <f t="shared" si="270"/>
        <v>-15641795.334037982</v>
      </c>
      <c r="RZ98" s="397">
        <f t="shared" si="270"/>
        <v>-35947599.602842905</v>
      </c>
      <c r="SA98" s="398"/>
      <c r="SB98" s="398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</row>
    <row r="99" spans="1:514" ht="15" thickTop="1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Y99" s="1"/>
      <c r="Z99" s="1"/>
      <c r="AA99" s="1"/>
      <c r="AB99" s="1"/>
      <c r="AC99" s="1"/>
      <c r="AD99" s="1"/>
      <c r="AE99" s="1"/>
      <c r="AF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HQ99"/>
      <c r="HR99"/>
      <c r="HS99"/>
      <c r="HT99"/>
      <c r="HU99"/>
      <c r="HV99"/>
      <c r="HW99"/>
      <c r="HX99"/>
      <c r="IG99"/>
      <c r="IH99"/>
      <c r="II99"/>
      <c r="IJ99"/>
      <c r="IK99"/>
      <c r="IL99"/>
      <c r="IM99"/>
      <c r="IN99"/>
      <c r="IO99"/>
      <c r="IP99"/>
      <c r="IQ99"/>
      <c r="IR99"/>
      <c r="IS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W99" s="4"/>
      <c r="QX99" s="4"/>
      <c r="QY99" s="4"/>
      <c r="QZ99" s="4"/>
      <c r="RA99" s="4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139">
        <f>ROW()</f>
        <v>99</v>
      </c>
      <c r="RN99" s="132"/>
      <c r="RO99" s="132"/>
      <c r="RP99" s="134"/>
      <c r="RQ99" s="134"/>
      <c r="RR99" s="134"/>
      <c r="RS99" s="134"/>
      <c r="RT99" s="134"/>
      <c r="RU99" s="504"/>
      <c r="RV99" s="504"/>
      <c r="RW99" s="504"/>
      <c r="RX99" s="504"/>
      <c r="RY99" s="504"/>
      <c r="RZ99" s="504"/>
      <c r="SA99" s="504"/>
      <c r="SB99" s="50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</row>
    <row r="100" spans="1:514" x14ac:dyDescent="0.3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Y100" s="1"/>
      <c r="Z100" s="1"/>
      <c r="AA100" s="1"/>
      <c r="AB100" s="1"/>
      <c r="AC100" s="1"/>
      <c r="AD100" s="1"/>
      <c r="AE100" s="1"/>
      <c r="AF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HQ100"/>
      <c r="HR100"/>
      <c r="HS100"/>
      <c r="HT100"/>
      <c r="HU100"/>
      <c r="HV100"/>
      <c r="HW100"/>
      <c r="HX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W100" s="4"/>
      <c r="QX100" s="4"/>
      <c r="QY100" s="4"/>
      <c r="QZ100" s="4"/>
      <c r="RA100" s="4"/>
      <c r="RB100" s="5"/>
      <c r="RC100" s="5"/>
      <c r="RD100" s="5"/>
      <c r="RE100" s="5"/>
      <c r="RF100" s="5"/>
      <c r="RG100" s="5"/>
      <c r="RH100" s="5"/>
      <c r="RI100" s="5"/>
      <c r="RJ100" s="5"/>
      <c r="RK100" s="5"/>
      <c r="RL100" s="5"/>
      <c r="RM100" s="139">
        <f>ROW()</f>
        <v>100</v>
      </c>
      <c r="RN100" s="132" t="s">
        <v>248</v>
      </c>
      <c r="RO100" s="132"/>
      <c r="RP100" s="187"/>
      <c r="RQ100" s="187"/>
      <c r="RR100" s="187"/>
      <c r="RS100" s="187">
        <f>RT100</f>
        <v>124266739.91732</v>
      </c>
      <c r="RT100" s="187">
        <f>RT82+RT64+RT46+RT28</f>
        <v>124266739.91732</v>
      </c>
      <c r="RU100" s="188">
        <f>RV100-RT100</f>
        <v>275180706.80412996</v>
      </c>
      <c r="RV100" s="188">
        <f>RV82+RV64+RV46+RV28</f>
        <v>399447446.72144997</v>
      </c>
      <c r="RW100" s="188">
        <f>RX100-RV100</f>
        <v>83694201.328632116</v>
      </c>
      <c r="RX100" s="188">
        <f>RX82+RX64+RX46+RX28</f>
        <v>483141648.05008209</v>
      </c>
      <c r="RY100" s="188">
        <f>RZ100-RX100</f>
        <v>349330360.92106187</v>
      </c>
      <c r="RZ100" s="188">
        <f>RZ82+RZ64+RZ46+RZ28</f>
        <v>832472008.97114396</v>
      </c>
      <c r="SA100" s="188"/>
      <c r="SB100" s="188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</row>
    <row r="101" spans="1:514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Y101" s="1"/>
      <c r="Z101" s="1"/>
      <c r="AA101" s="1"/>
      <c r="AB101" s="1"/>
      <c r="AC101" s="1"/>
      <c r="AD101" s="1"/>
      <c r="AE101" s="1"/>
      <c r="AF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HQ101"/>
      <c r="HR101"/>
      <c r="HS101"/>
      <c r="HT101"/>
      <c r="HU101"/>
      <c r="HV101"/>
      <c r="HW101"/>
      <c r="HX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W101" s="4"/>
      <c r="QX101" s="4"/>
      <c r="QY101" s="4"/>
      <c r="QZ101" s="4"/>
      <c r="RA101" s="4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139">
        <f>ROW()</f>
        <v>101</v>
      </c>
      <c r="RN101" s="132" t="s">
        <v>256</v>
      </c>
      <c r="RO101" s="132"/>
      <c r="RP101" s="228"/>
      <c r="RQ101" s="228"/>
      <c r="RR101" s="228"/>
      <c r="RS101" s="228">
        <f t="shared" ref="RS101:RZ101" si="271">RS83+RS65+RS47+RS29</f>
        <v>-1263199.8811260001</v>
      </c>
      <c r="RT101" s="228">
        <f t="shared" si="271"/>
        <v>-1263199.8811260001</v>
      </c>
      <c r="RU101" s="229">
        <f t="shared" si="271"/>
        <v>-12515839.45238</v>
      </c>
      <c r="RV101" s="229">
        <f t="shared" si="271"/>
        <v>-13779039.333505999</v>
      </c>
      <c r="RW101" s="229">
        <f t="shared" si="271"/>
        <v>-11885738.936264003</v>
      </c>
      <c r="RX101" s="229">
        <f t="shared" si="271"/>
        <v>-25664778.269770004</v>
      </c>
      <c r="RY101" s="229">
        <f t="shared" si="271"/>
        <v>-35302150.571528003</v>
      </c>
      <c r="RZ101" s="229">
        <f t="shared" si="271"/>
        <v>-60966928.841297999</v>
      </c>
      <c r="SA101" s="229"/>
      <c r="SB101" s="229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</row>
    <row r="102" spans="1:514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Y102" s="1"/>
      <c r="Z102" s="1"/>
      <c r="AA102" s="1"/>
      <c r="AB102" s="1"/>
      <c r="AC102" s="1"/>
      <c r="AD102" s="1"/>
      <c r="AE102" s="1"/>
      <c r="AF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HQ102"/>
      <c r="HR102"/>
      <c r="HS102"/>
      <c r="HT102"/>
      <c r="HU102"/>
      <c r="HV102"/>
      <c r="HW102"/>
      <c r="HX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W102" s="4"/>
      <c r="QX102" s="4"/>
      <c r="QY102" s="4"/>
      <c r="QZ102" s="4"/>
      <c r="RA102" s="4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139">
        <f>ROW()</f>
        <v>102</v>
      </c>
      <c r="RN102" s="132" t="s">
        <v>259</v>
      </c>
      <c r="RO102" s="132"/>
      <c r="RP102" s="285"/>
      <c r="RQ102" s="285"/>
      <c r="RR102" s="285"/>
      <c r="RS102" s="285">
        <f>RT102</f>
        <v>-921611.91044200002</v>
      </c>
      <c r="RT102" s="285">
        <f>RT84+RT66+RT48+RT30</f>
        <v>-921611.91044200002</v>
      </c>
      <c r="RU102" s="286">
        <f>RV102-RT102</f>
        <v>-3397903.2760179993</v>
      </c>
      <c r="RV102" s="286">
        <f>RV84+RV66+RV48+RV30</f>
        <v>-4319515.1864599995</v>
      </c>
      <c r="RW102" s="286">
        <f>RX102-RV102</f>
        <v>-4110311.6313920002</v>
      </c>
      <c r="RX102" s="286">
        <f>RX84+RX66+RX48+RX30</f>
        <v>-8429826.8178519998</v>
      </c>
      <c r="RY102" s="286">
        <f>RZ102-RX102</f>
        <v>-9890962.8545579966</v>
      </c>
      <c r="RZ102" s="286">
        <f>RZ84+RZ66+RZ48+RZ30</f>
        <v>-18320789.672409996</v>
      </c>
      <c r="SA102" s="286"/>
      <c r="SB102" s="286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</row>
    <row r="103" spans="1:514" ht="15" thickBo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Y103" s="1"/>
      <c r="Z103" s="1"/>
      <c r="AA103" s="1"/>
      <c r="AB103" s="1"/>
      <c r="AC103" s="1"/>
      <c r="AD103" s="1"/>
      <c r="AE103" s="1"/>
      <c r="AF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HQ103"/>
      <c r="HR103"/>
      <c r="HS103"/>
      <c r="HT103"/>
      <c r="HU103"/>
      <c r="HV103"/>
      <c r="HW103"/>
      <c r="HX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W103" s="4"/>
      <c r="QX103" s="4"/>
      <c r="QY103" s="4"/>
      <c r="QZ103" s="4"/>
      <c r="RA103" s="4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139">
        <f>ROW()</f>
        <v>103</v>
      </c>
      <c r="RN103" s="132" t="s">
        <v>263</v>
      </c>
      <c r="RO103" s="132"/>
      <c r="RP103" s="431"/>
      <c r="RQ103" s="431"/>
      <c r="RR103" s="431"/>
      <c r="RS103" s="431">
        <f>SUM(RS100:RS102)</f>
        <v>122081928.125752</v>
      </c>
      <c r="RT103" s="431">
        <f t="shared" ref="RT103:RZ103" si="272">SUM(RT100:RT102)</f>
        <v>122081928.125752</v>
      </c>
      <c r="RU103" s="431">
        <f t="shared" si="272"/>
        <v>259266964.07573196</v>
      </c>
      <c r="RV103" s="431">
        <f t="shared" si="272"/>
        <v>381348892.20148396</v>
      </c>
      <c r="RW103" s="431">
        <f t="shared" si="272"/>
        <v>67698150.760976106</v>
      </c>
      <c r="RX103" s="431">
        <f t="shared" si="272"/>
        <v>449047042.96246004</v>
      </c>
      <c r="RY103" s="431">
        <f t="shared" si="272"/>
        <v>304137247.49497586</v>
      </c>
      <c r="RZ103" s="431">
        <f t="shared" si="272"/>
        <v>753184290.45743597</v>
      </c>
      <c r="SA103" s="432"/>
      <c r="SB103" s="432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</row>
    <row r="104" spans="1:514" ht="15" thickTop="1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Y104" s="1"/>
      <c r="Z104" s="1"/>
      <c r="AA104" s="1"/>
      <c r="AB104" s="1"/>
      <c r="AC104" s="1"/>
      <c r="AD104" s="1"/>
      <c r="AE104" s="1"/>
      <c r="AF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HQ104"/>
      <c r="HR104"/>
      <c r="HS104"/>
      <c r="HT104"/>
      <c r="HU104"/>
      <c r="HV104"/>
      <c r="HW104"/>
      <c r="HX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W104" s="4"/>
      <c r="QX104" s="4"/>
      <c r="QY104" s="4"/>
      <c r="QZ104" s="4"/>
      <c r="RA104" s="4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</row>
    <row r="105" spans="1:514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Y105" s="1"/>
      <c r="Z105" s="1"/>
      <c r="AA105" s="1"/>
      <c r="AB105" s="1"/>
      <c r="AC105" s="1"/>
      <c r="AD105" s="1"/>
      <c r="AE105" s="1"/>
      <c r="AF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HQ105"/>
      <c r="HR105"/>
      <c r="HS105"/>
      <c r="HT105"/>
      <c r="HU105"/>
      <c r="HV105"/>
      <c r="HW105"/>
      <c r="HX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W105" s="4"/>
      <c r="QX105" s="4"/>
      <c r="QY105" s="4"/>
      <c r="QZ105" s="4"/>
      <c r="RA105" s="4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4"/>
      <c r="RN105" s="341" t="s">
        <v>266</v>
      </c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</row>
    <row r="106" spans="1:514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Y106" s="1"/>
      <c r="Z106" s="1"/>
      <c r="AA106" s="1"/>
      <c r="AB106" s="1"/>
      <c r="AC106" s="1"/>
      <c r="AD106" s="1"/>
      <c r="AE106" s="1"/>
      <c r="AF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HQ106"/>
      <c r="HR106"/>
      <c r="HS106"/>
      <c r="HT106"/>
      <c r="HU106"/>
      <c r="HV106"/>
      <c r="HW106"/>
      <c r="HX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W106" s="4"/>
      <c r="QX106" s="4"/>
      <c r="QY106" s="4"/>
      <c r="QZ106" s="4"/>
      <c r="RA106" s="4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</row>
    <row r="107" spans="1:514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Y107" s="1"/>
      <c r="Z107" s="1"/>
      <c r="AA107" s="1"/>
      <c r="AB107" s="1"/>
      <c r="AC107" s="1"/>
      <c r="AD107" s="1"/>
      <c r="AE107" s="1"/>
      <c r="AF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HQ107"/>
      <c r="HR107"/>
      <c r="HS107"/>
      <c r="HT107"/>
      <c r="HU107"/>
      <c r="HV107"/>
      <c r="HW107"/>
      <c r="HX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W107" s="4"/>
      <c r="QX107" s="4"/>
      <c r="QY107" s="4"/>
      <c r="QZ107" s="4"/>
      <c r="RA107" s="4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</row>
    <row r="108" spans="1:514" x14ac:dyDescent="0.3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HQ108"/>
      <c r="HR108"/>
      <c r="HS108"/>
      <c r="HT108"/>
      <c r="HU108"/>
      <c r="HV108"/>
      <c r="HW108"/>
      <c r="HX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W108" s="4"/>
      <c r="QX108" s="4"/>
      <c r="QY108" s="4"/>
      <c r="QZ108" s="4"/>
      <c r="RA108" s="4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</row>
    <row r="109" spans="1:514" x14ac:dyDescent="0.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HQ109"/>
      <c r="HR109"/>
      <c r="HS109"/>
      <c r="HT109"/>
      <c r="HU109"/>
      <c r="HV109"/>
      <c r="HW109"/>
      <c r="HX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W109" s="4"/>
      <c r="QX109" s="4"/>
      <c r="QY109" s="4"/>
      <c r="QZ109" s="4"/>
      <c r="RA109" s="4"/>
      <c r="RB109" s="5"/>
      <c r="RC109" s="5"/>
      <c r="RD109" s="5"/>
      <c r="RE109" s="5"/>
      <c r="RF109" s="5"/>
      <c r="RG109" s="5"/>
      <c r="RH109" s="5"/>
      <c r="RI109" s="5"/>
      <c r="RJ109" s="5"/>
      <c r="RK109" s="5"/>
      <c r="RL109" s="5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</row>
    <row r="110" spans="1:514" x14ac:dyDescent="0.35">
      <c r="A110" s="15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Y110" s="1"/>
      <c r="Z110" s="1"/>
      <c r="AA110" s="1"/>
      <c r="AB110" s="1"/>
      <c r="AC110" s="1"/>
      <c r="AD110" s="1"/>
      <c r="AE110" s="1"/>
      <c r="AF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HQ110"/>
      <c r="HR110"/>
      <c r="HS110"/>
      <c r="HT110"/>
      <c r="HU110"/>
      <c r="HV110"/>
      <c r="HW110"/>
      <c r="HX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W110" s="4"/>
      <c r="QX110" s="4"/>
      <c r="QY110" s="4"/>
      <c r="QZ110" s="4"/>
      <c r="RA110" s="4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</row>
    <row r="111" spans="1:514" x14ac:dyDescent="0.35">
      <c r="A111" s="17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Y111" s="1"/>
      <c r="Z111" s="1"/>
      <c r="AA111" s="1"/>
      <c r="AB111" s="1"/>
      <c r="AC111" s="1"/>
      <c r="AD111" s="1"/>
      <c r="AE111" s="1"/>
      <c r="AF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HQ111"/>
      <c r="HR111"/>
      <c r="HS111"/>
      <c r="HT111"/>
      <c r="HU111"/>
      <c r="HV111"/>
      <c r="HW111"/>
      <c r="HX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W111" s="4"/>
      <c r="QX111" s="4"/>
      <c r="QY111" s="4"/>
      <c r="QZ111" s="4"/>
      <c r="RA111" s="4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</row>
    <row r="112" spans="1:514" x14ac:dyDescent="0.35">
      <c r="A112" s="23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Y112" s="1"/>
      <c r="Z112" s="1"/>
      <c r="AA112" s="1"/>
      <c r="AB112" s="1"/>
      <c r="AC112" s="1"/>
      <c r="AD112" s="1"/>
      <c r="AE112" s="1"/>
      <c r="AF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HQ112"/>
      <c r="HR112"/>
      <c r="HS112"/>
      <c r="HT112"/>
      <c r="HU112"/>
      <c r="HV112"/>
      <c r="HW112"/>
      <c r="HX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W112" s="4"/>
      <c r="QX112" s="4"/>
      <c r="QY112" s="4"/>
      <c r="QZ112" s="4"/>
      <c r="RA112" s="4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</row>
    <row r="113" spans="2:514" x14ac:dyDescent="0.3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Y113" s="1"/>
      <c r="Z113" s="1"/>
      <c r="AA113" s="1"/>
      <c r="AB113" s="1"/>
      <c r="AC113" s="1"/>
      <c r="AD113" s="1"/>
      <c r="AE113" s="1"/>
      <c r="AF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HQ113"/>
      <c r="HR113"/>
      <c r="HS113"/>
      <c r="HT113"/>
      <c r="HU113"/>
      <c r="HV113"/>
      <c r="HW113"/>
      <c r="HX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 s="4"/>
      <c r="PR113" s="4"/>
      <c r="PS113" s="4"/>
      <c r="PT113" s="4"/>
      <c r="PU113" s="4"/>
      <c r="PV113" s="4"/>
      <c r="PW113" s="4"/>
      <c r="PX113" s="4"/>
      <c r="PY113" s="4"/>
      <c r="PZ113" s="4"/>
      <c r="QA113" s="4"/>
      <c r="QB113" s="4"/>
      <c r="QC113" s="4"/>
      <c r="QD113" s="4"/>
      <c r="QE113" s="4"/>
      <c r="QF113" s="4"/>
      <c r="QW113" s="4"/>
      <c r="QX113" s="4"/>
      <c r="QY113" s="4"/>
      <c r="QZ113" s="4"/>
      <c r="RA113" s="4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4"/>
      <c r="RN113" s="4"/>
      <c r="RO113" s="4"/>
      <c r="RP113" s="4"/>
      <c r="RQ113" s="4"/>
      <c r="RR113" s="4"/>
      <c r="RS113" s="4"/>
      <c r="RT113" s="4"/>
      <c r="RU113" s="4"/>
      <c r="RV113" s="4"/>
      <c r="RW113" s="4"/>
      <c r="RX113" s="4"/>
      <c r="RY113" s="4"/>
      <c r="RZ113" s="4"/>
      <c r="SC113" s="4"/>
      <c r="SD113" s="4"/>
      <c r="SE113" s="4"/>
      <c r="SF113" s="4"/>
      <c r="SG113" s="4"/>
      <c r="SH113" s="4"/>
      <c r="SI113" s="4"/>
      <c r="SJ113" s="4"/>
      <c r="SK113" s="4"/>
      <c r="SL113" s="4"/>
      <c r="SM113" s="4"/>
      <c r="SN113" s="4"/>
      <c r="SO113" s="4"/>
      <c r="SP113" s="4"/>
      <c r="SQ113" s="4"/>
      <c r="SR113" s="4"/>
      <c r="SS113" s="4"/>
      <c r="ST113" s="4"/>
    </row>
    <row r="114" spans="2:514" x14ac:dyDescent="0.3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Y114" s="1"/>
      <c r="Z114" s="1"/>
      <c r="AA114" s="1"/>
      <c r="AB114" s="1"/>
      <c r="AC114" s="1"/>
      <c r="AD114" s="1"/>
      <c r="AE114" s="1"/>
      <c r="AF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HQ114"/>
      <c r="HR114"/>
      <c r="HS114"/>
      <c r="HT114"/>
      <c r="HU114"/>
      <c r="HV114"/>
      <c r="HW114"/>
      <c r="HX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 s="4"/>
      <c r="PR114" s="4"/>
      <c r="PS114" s="4"/>
      <c r="PT114" s="4"/>
      <c r="PU114" s="4"/>
      <c r="PV114" s="4"/>
      <c r="PW114" s="4"/>
      <c r="PX114" s="4"/>
      <c r="PY114" s="4"/>
      <c r="PZ114" s="4"/>
      <c r="QA114" s="4"/>
      <c r="QB114" s="4"/>
      <c r="QC114" s="4"/>
      <c r="QD114" s="4"/>
      <c r="QE114" s="4"/>
      <c r="QF114" s="4"/>
      <c r="QW114" s="4"/>
      <c r="QX114" s="4"/>
      <c r="QY114" s="4"/>
      <c r="QZ114" s="4"/>
      <c r="RA114" s="4"/>
      <c r="RB114" s="5"/>
      <c r="RC114" s="5"/>
      <c r="RD114" s="5"/>
      <c r="RE114" s="5"/>
      <c r="RF114" s="5"/>
      <c r="RG114" s="5"/>
      <c r="RH114" s="5"/>
      <c r="RI114" s="5"/>
      <c r="RJ114" s="5"/>
      <c r="RK114" s="5"/>
      <c r="RL114" s="5"/>
      <c r="RM114" s="4"/>
      <c r="RN114" s="4"/>
      <c r="RO114" s="4"/>
      <c r="RP114" s="4"/>
      <c r="RQ114" s="4"/>
      <c r="RR114" s="4"/>
      <c r="RS114" s="4"/>
      <c r="RT114" s="4"/>
      <c r="RU114" s="4"/>
      <c r="RV114" s="4"/>
      <c r="RW114" s="4"/>
      <c r="RX114" s="4"/>
      <c r="RY114" s="4"/>
      <c r="RZ114" s="4"/>
      <c r="SC114" s="4"/>
      <c r="SD114" s="4"/>
      <c r="SE114" s="4"/>
      <c r="SF114" s="4"/>
      <c r="SG114" s="4"/>
      <c r="SH114" s="4"/>
      <c r="SI114" s="4"/>
      <c r="SJ114" s="4"/>
      <c r="SK114" s="4"/>
      <c r="SL114" s="4"/>
      <c r="SM114" s="4"/>
      <c r="SN114" s="4"/>
      <c r="SO114" s="4"/>
      <c r="SP114" s="4"/>
      <c r="SQ114" s="4"/>
      <c r="SR114" s="4"/>
      <c r="SS114" s="4"/>
      <c r="ST114" s="4"/>
    </row>
    <row r="115" spans="2:514" x14ac:dyDescent="0.3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Y115" s="1"/>
      <c r="Z115" s="1"/>
      <c r="AA115" s="1"/>
      <c r="AB115" s="1"/>
      <c r="AC115" s="1"/>
      <c r="AD115" s="1"/>
      <c r="AE115" s="1"/>
      <c r="AF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HQ115"/>
      <c r="HR115"/>
      <c r="HS115"/>
      <c r="HT115"/>
      <c r="HU115"/>
      <c r="HV115"/>
      <c r="HW115"/>
      <c r="HX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 s="4"/>
      <c r="PR115" s="4"/>
      <c r="PS115" s="4"/>
      <c r="PT115" s="4"/>
      <c r="PU115" s="4"/>
      <c r="PV115" s="4"/>
      <c r="PW115" s="4"/>
      <c r="PX115" s="4"/>
      <c r="PY115" s="4"/>
      <c r="PZ115" s="4"/>
      <c r="QA115" s="4"/>
      <c r="QB115" s="4"/>
      <c r="QC115" s="4"/>
      <c r="QD115" s="4"/>
      <c r="QE115" s="4"/>
      <c r="QF115" s="4"/>
      <c r="QW115" s="4"/>
      <c r="QX115" s="4"/>
      <c r="QY115" s="4"/>
      <c r="QZ115" s="4"/>
      <c r="RA115" s="4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4"/>
      <c r="RN115" s="4"/>
      <c r="RO115" s="4"/>
      <c r="RP115" s="4"/>
      <c r="RQ115" s="4"/>
      <c r="RR115" s="4"/>
      <c r="RS115" s="4"/>
      <c r="RT115" s="4"/>
      <c r="RU115" s="4"/>
      <c r="RV115" s="4"/>
      <c r="RW115" s="4"/>
      <c r="RX115" s="4"/>
      <c r="RY115" s="4"/>
      <c r="RZ115" s="4"/>
      <c r="SC115" s="4"/>
      <c r="SD115" s="4"/>
      <c r="SE115" s="4"/>
      <c r="SF115" s="4"/>
      <c r="SG115" s="4"/>
      <c r="SH115" s="4"/>
      <c r="SI115" s="4"/>
      <c r="SJ115" s="4"/>
      <c r="SK115" s="4"/>
      <c r="SL115" s="4"/>
      <c r="SM115" s="4"/>
      <c r="SN115" s="4"/>
      <c r="SO115" s="4"/>
      <c r="SP115" s="4"/>
      <c r="SQ115" s="4"/>
      <c r="SR115" s="4"/>
      <c r="SS115" s="4"/>
      <c r="ST115" s="4"/>
    </row>
    <row r="116" spans="2:514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Y116" s="1"/>
      <c r="Z116" s="1"/>
      <c r="AA116" s="1"/>
      <c r="AB116" s="1"/>
      <c r="AC116" s="1"/>
      <c r="AD116" s="1"/>
      <c r="AE116" s="1"/>
      <c r="AF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HQ116"/>
      <c r="HR116"/>
      <c r="HS116"/>
      <c r="HT116"/>
      <c r="HU116"/>
      <c r="HV116"/>
      <c r="HW116"/>
      <c r="HX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W116" s="4"/>
      <c r="QX116" s="4"/>
      <c r="QY116" s="4"/>
      <c r="QZ116" s="4"/>
      <c r="RA116" s="4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4"/>
      <c r="RN116" s="4"/>
      <c r="RO116" s="4"/>
      <c r="RP116" s="4"/>
      <c r="RQ116" s="4"/>
      <c r="RR116" s="4"/>
      <c r="RS116" s="4"/>
      <c r="RT116" s="4"/>
      <c r="RU116" s="4"/>
      <c r="RV116" s="4"/>
      <c r="RW116" s="4"/>
      <c r="RX116" s="4"/>
      <c r="RY116" s="4"/>
      <c r="RZ116" s="4"/>
      <c r="SC116" s="4"/>
      <c r="SD116" s="4"/>
      <c r="SE116" s="4"/>
      <c r="SF116" s="4"/>
      <c r="SG116" s="4"/>
      <c r="SH116" s="4"/>
      <c r="SI116" s="4"/>
      <c r="SJ116" s="4"/>
      <c r="SK116" s="4"/>
      <c r="SL116" s="4"/>
      <c r="SM116" s="4"/>
      <c r="SN116" s="4"/>
      <c r="SO116" s="4"/>
      <c r="SP116" s="4"/>
      <c r="SQ116" s="4"/>
      <c r="SR116" s="4"/>
      <c r="SS116" s="4"/>
      <c r="ST116" s="4"/>
    </row>
    <row r="117" spans="2:514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Y117" s="1"/>
      <c r="Z117" s="1"/>
      <c r="AA117" s="1"/>
      <c r="AB117" s="1"/>
      <c r="AC117" s="1"/>
      <c r="AD117" s="1"/>
      <c r="AE117" s="1"/>
      <c r="AF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HQ117"/>
      <c r="HR117"/>
      <c r="HS117"/>
      <c r="HT117"/>
      <c r="HU117"/>
      <c r="HV117"/>
      <c r="HW117"/>
      <c r="HX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C117" s="4"/>
      <c r="SD117" s="4"/>
      <c r="SE117" s="4"/>
      <c r="SF117" s="4"/>
      <c r="SG117" s="4"/>
      <c r="SH117" s="4"/>
      <c r="SI117" s="4"/>
    </row>
    <row r="118" spans="2:514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Y118" s="1"/>
      <c r="Z118" s="1"/>
      <c r="AA118" s="1"/>
      <c r="AB118" s="1"/>
      <c r="AC118" s="1"/>
      <c r="AD118" s="1"/>
      <c r="AE118" s="1"/>
      <c r="AF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HQ118"/>
      <c r="HR118"/>
      <c r="HS118"/>
      <c r="HT118"/>
      <c r="HU118"/>
      <c r="HV118"/>
      <c r="HW118"/>
      <c r="HX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C118" s="4"/>
      <c r="SD118" s="4"/>
      <c r="SE118" s="4"/>
      <c r="SF118" s="4"/>
      <c r="SG118" s="4"/>
      <c r="SH118" s="4"/>
      <c r="SI118" s="4"/>
    </row>
    <row r="119" spans="2:514" x14ac:dyDescent="0.3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Y119" s="1"/>
      <c r="Z119" s="1"/>
      <c r="AA119" s="1"/>
      <c r="AB119" s="1"/>
      <c r="AC119" s="1"/>
      <c r="AD119" s="1"/>
      <c r="AE119" s="1"/>
      <c r="AF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HQ119"/>
      <c r="HR119"/>
      <c r="HS119"/>
      <c r="HT119"/>
      <c r="HU119"/>
      <c r="HV119"/>
      <c r="HW119"/>
      <c r="HX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C119" s="4"/>
      <c r="SD119" s="4"/>
      <c r="SE119" s="4"/>
      <c r="SF119" s="4"/>
      <c r="SG119" s="4"/>
      <c r="SH119" s="4"/>
      <c r="SI119" s="4"/>
    </row>
    <row r="120" spans="2:514" x14ac:dyDescent="0.3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Y120" s="1"/>
      <c r="Z120" s="1"/>
      <c r="AA120" s="1"/>
      <c r="AB120" s="1"/>
      <c r="AC120" s="1"/>
      <c r="AD120" s="1"/>
      <c r="AE120" s="1"/>
      <c r="AF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HQ120"/>
      <c r="HR120"/>
      <c r="HS120"/>
      <c r="HT120"/>
      <c r="HU120"/>
      <c r="HV120"/>
      <c r="HW120"/>
      <c r="HX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C120" s="4"/>
      <c r="SD120" s="4"/>
      <c r="SE120" s="4"/>
      <c r="SF120" s="4"/>
      <c r="SG120" s="4"/>
      <c r="SH120" s="4"/>
      <c r="SI120" s="4"/>
    </row>
    <row r="121" spans="2:514" x14ac:dyDescent="0.3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HQ121"/>
      <c r="HR121"/>
      <c r="HS121"/>
      <c r="HT121"/>
      <c r="HU121"/>
      <c r="HV121"/>
      <c r="HW121"/>
      <c r="HX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C121" s="4"/>
      <c r="SD121" s="4"/>
      <c r="SE121" s="4"/>
      <c r="SF121" s="4"/>
      <c r="SG121" s="4"/>
      <c r="SH121" s="4"/>
      <c r="SI121" s="4"/>
    </row>
    <row r="122" spans="2:514" x14ac:dyDescent="0.3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Y122" s="1"/>
      <c r="Z122" s="1"/>
      <c r="AA122" s="1"/>
      <c r="AB122" s="1"/>
      <c r="AC122" s="1"/>
      <c r="AD122" s="1"/>
      <c r="AE122" s="1"/>
      <c r="AF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HQ122"/>
      <c r="HR122"/>
      <c r="HS122"/>
      <c r="HT122"/>
      <c r="HU122"/>
      <c r="HV122"/>
      <c r="HW122"/>
      <c r="HX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C122" s="4"/>
      <c r="SD122" s="4"/>
      <c r="SE122" s="4"/>
      <c r="SF122" s="4"/>
      <c r="SG122" s="4"/>
      <c r="SH122" s="4"/>
      <c r="SI122" s="4"/>
    </row>
    <row r="123" spans="2:514" x14ac:dyDescent="0.3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Y123" s="1"/>
      <c r="Z123" s="1"/>
      <c r="AA123" s="1"/>
      <c r="AB123" s="1"/>
      <c r="AC123" s="1"/>
      <c r="AD123" s="1"/>
      <c r="AE123" s="1"/>
      <c r="AF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HQ123"/>
      <c r="HR123"/>
      <c r="HS123"/>
      <c r="HT123"/>
      <c r="HU123"/>
      <c r="HV123"/>
      <c r="HW123"/>
      <c r="HX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C123" s="4"/>
      <c r="SD123" s="4"/>
      <c r="SE123" s="4"/>
      <c r="SF123" s="4"/>
      <c r="SG123" s="4"/>
      <c r="SH123" s="4"/>
      <c r="SI123" s="4"/>
    </row>
    <row r="124" spans="2:514" x14ac:dyDescent="0.3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Y124" s="1"/>
      <c r="Z124" s="1"/>
      <c r="AA124" s="1"/>
      <c r="AB124" s="1"/>
      <c r="AC124" s="1"/>
      <c r="AD124" s="1"/>
      <c r="AE124" s="1"/>
      <c r="AF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HQ124"/>
      <c r="HR124"/>
      <c r="HS124"/>
      <c r="HT124"/>
      <c r="HU124"/>
      <c r="HV124"/>
      <c r="HW124"/>
      <c r="HX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C124" s="4"/>
      <c r="SD124" s="4"/>
      <c r="SE124" s="4"/>
      <c r="SF124" s="4"/>
      <c r="SG124" s="4"/>
      <c r="SH124" s="4"/>
      <c r="SI124" s="4"/>
    </row>
    <row r="125" spans="2:514" x14ac:dyDescent="0.3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Y125" s="1"/>
      <c r="Z125" s="1"/>
      <c r="AA125" s="1"/>
      <c r="AB125" s="1"/>
      <c r="AC125" s="1"/>
      <c r="AD125" s="1"/>
      <c r="AE125" s="1"/>
      <c r="AF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HQ125"/>
      <c r="HR125"/>
      <c r="HS125"/>
      <c r="HT125"/>
      <c r="HU125"/>
      <c r="HV125"/>
      <c r="HW125"/>
      <c r="HX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</row>
    <row r="126" spans="2:514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Y126" s="1"/>
      <c r="Z126" s="1"/>
      <c r="AA126" s="1"/>
      <c r="AB126" s="1"/>
      <c r="AC126" s="1"/>
      <c r="AD126" s="1"/>
      <c r="AE126" s="1"/>
      <c r="AF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HQ126"/>
      <c r="HR126"/>
      <c r="HS126"/>
      <c r="HT126"/>
      <c r="HU126"/>
      <c r="HV126"/>
      <c r="HW126"/>
      <c r="HX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</row>
    <row r="127" spans="2:514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Y127" s="1"/>
      <c r="Z127" s="1"/>
      <c r="AA127" s="1"/>
      <c r="AB127" s="1"/>
      <c r="AC127" s="1"/>
      <c r="AD127" s="1"/>
      <c r="AE127" s="1"/>
      <c r="AF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HQ127"/>
      <c r="HR127"/>
      <c r="HS127"/>
      <c r="HT127"/>
      <c r="HU127"/>
      <c r="HV127"/>
      <c r="HW127"/>
      <c r="HX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</row>
    <row r="128" spans="2:514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Y128" s="1"/>
      <c r="Z128" s="1"/>
      <c r="AA128" s="1"/>
      <c r="AB128" s="1"/>
      <c r="AC128" s="1"/>
      <c r="AD128" s="1"/>
      <c r="AE128" s="1"/>
      <c r="AF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HQ128"/>
      <c r="HR128"/>
      <c r="HS128"/>
      <c r="HT128"/>
      <c r="HU128"/>
      <c r="HV128"/>
      <c r="HW128"/>
      <c r="HX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</row>
    <row r="129" spans="2:503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Y129" s="1"/>
      <c r="Z129" s="1"/>
      <c r="AA129" s="1"/>
      <c r="AB129" s="1"/>
      <c r="AC129" s="1"/>
      <c r="AD129" s="1"/>
      <c r="AE129" s="1"/>
      <c r="AF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HQ129"/>
      <c r="HR129"/>
      <c r="HS129"/>
      <c r="HT129"/>
      <c r="HU129"/>
      <c r="HV129"/>
      <c r="HW129"/>
      <c r="HX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W129" s="4"/>
      <c r="QX129" s="4"/>
      <c r="QY129" s="4"/>
      <c r="QZ129" s="4"/>
      <c r="RA129" s="4"/>
      <c r="RB129" s="4"/>
      <c r="RC129" s="4"/>
      <c r="RD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</row>
    <row r="130" spans="2:503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Y130" s="1"/>
      <c r="Z130" s="1"/>
      <c r="AA130" s="1"/>
      <c r="AB130" s="1"/>
      <c r="AC130" s="1"/>
      <c r="AD130" s="1"/>
      <c r="AE130" s="1"/>
      <c r="AF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HQ130"/>
      <c r="HR130"/>
      <c r="HS130"/>
      <c r="HT130"/>
      <c r="HU130"/>
      <c r="HV130"/>
      <c r="HW130"/>
      <c r="HX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</row>
    <row r="131" spans="2:503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Y131" s="1"/>
      <c r="Z131" s="1"/>
      <c r="AA131" s="1"/>
      <c r="AB131" s="1"/>
      <c r="AC131" s="1"/>
      <c r="AD131" s="1"/>
      <c r="AE131" s="1"/>
      <c r="AF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HQ131"/>
      <c r="HR131"/>
      <c r="HS131"/>
      <c r="HT131"/>
      <c r="HU131"/>
      <c r="HV131"/>
      <c r="HW131"/>
      <c r="HX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 s="4"/>
      <c r="PR131" s="4"/>
      <c r="PS131" s="4"/>
      <c r="PT131" s="4"/>
      <c r="PU131" s="4"/>
      <c r="PV131" s="4"/>
      <c r="PW131" s="4"/>
      <c r="PX131" s="4"/>
      <c r="PY131" s="4"/>
      <c r="PZ131" s="4"/>
      <c r="QA131" s="4"/>
      <c r="QB131" s="4"/>
      <c r="QC131" s="4"/>
      <c r="QD131" s="4"/>
      <c r="QE131" s="4"/>
      <c r="QF131" s="4"/>
      <c r="QW131" s="4"/>
      <c r="QX131" s="4"/>
      <c r="QY131" s="4"/>
      <c r="QZ131" s="4"/>
      <c r="RA131" s="4"/>
      <c r="RB131" s="4"/>
      <c r="RC131" s="4"/>
      <c r="RD131" s="4"/>
      <c r="RE131" s="4"/>
      <c r="RF131" s="4"/>
      <c r="RG131" s="4"/>
      <c r="RH131" s="4"/>
      <c r="RI131" s="4"/>
      <c r="RJ131" s="4"/>
      <c r="RK131" s="4"/>
      <c r="RL131" s="4"/>
      <c r="RM131" s="4"/>
      <c r="RN131" s="4"/>
      <c r="RO131" s="4"/>
      <c r="RP131" s="4"/>
      <c r="RQ131" s="4"/>
      <c r="RR131" s="4"/>
      <c r="RS131" s="4"/>
      <c r="RT131" s="4"/>
      <c r="RU131" s="4"/>
      <c r="RV131" s="4"/>
      <c r="RW131" s="4"/>
      <c r="RX131" s="4"/>
      <c r="RY131" s="4"/>
      <c r="RZ131" s="4"/>
      <c r="SA131" s="4"/>
      <c r="SB131" s="4"/>
      <c r="SC131" s="4"/>
      <c r="SD131" s="4"/>
      <c r="SE131" s="4"/>
      <c r="SF131" s="4"/>
      <c r="SG131" s="4"/>
      <c r="SH131" s="4"/>
      <c r="SI131" s="4"/>
    </row>
    <row r="132" spans="2:503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Y132" s="1"/>
      <c r="Z132" s="1"/>
      <c r="AA132" s="1"/>
      <c r="AB132" s="1"/>
      <c r="AC132" s="1"/>
      <c r="AD132" s="1"/>
      <c r="AE132" s="1"/>
      <c r="AF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HQ132"/>
      <c r="HR132"/>
      <c r="HS132"/>
      <c r="HT132"/>
      <c r="HU132"/>
      <c r="HV132"/>
      <c r="HW132"/>
      <c r="HX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</row>
    <row r="133" spans="2:503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Y133" s="1"/>
      <c r="Z133" s="1"/>
      <c r="AA133" s="1"/>
      <c r="AB133" s="1"/>
      <c r="AC133" s="1"/>
      <c r="AD133" s="1"/>
      <c r="AE133" s="1"/>
      <c r="AF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HQ133"/>
      <c r="HR133"/>
      <c r="HS133"/>
      <c r="HT133"/>
      <c r="HU133"/>
      <c r="HV133"/>
      <c r="HW133"/>
      <c r="HX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</row>
    <row r="134" spans="2:503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Y134" s="1"/>
      <c r="Z134" s="1"/>
      <c r="AA134" s="1"/>
      <c r="AB134" s="1"/>
      <c r="AC134" s="1"/>
      <c r="AD134" s="1"/>
      <c r="AE134" s="1"/>
      <c r="AF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HQ134"/>
      <c r="HR134"/>
      <c r="HS134"/>
      <c r="HT134"/>
      <c r="HU134"/>
      <c r="HV134"/>
      <c r="HW134"/>
      <c r="HX134"/>
      <c r="PA134"/>
      <c r="PB134"/>
      <c r="PC134"/>
      <c r="PD134"/>
      <c r="PE134"/>
      <c r="PF134"/>
      <c r="PG134"/>
      <c r="PH134"/>
      <c r="PI134"/>
      <c r="PJ13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</row>
    <row r="135" spans="2:503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Y135" s="1"/>
      <c r="Z135" s="1"/>
      <c r="AA135" s="1"/>
      <c r="AB135" s="1"/>
      <c r="AC135" s="1"/>
      <c r="AD135" s="1"/>
      <c r="AE135" s="1"/>
      <c r="AF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HQ135"/>
      <c r="HR135"/>
      <c r="HS135"/>
      <c r="HT135"/>
      <c r="HU135"/>
      <c r="HV135"/>
      <c r="HW135"/>
      <c r="HX135"/>
      <c r="PA135"/>
      <c r="PB135"/>
      <c r="PC135"/>
      <c r="PD135"/>
      <c r="PE135"/>
      <c r="PF135"/>
      <c r="PG135"/>
      <c r="PH135"/>
      <c r="PI135"/>
      <c r="PJ135"/>
      <c r="PK135" s="162"/>
      <c r="PL135" s="162"/>
      <c r="PM135" s="162"/>
      <c r="PN135" s="162"/>
      <c r="PO135" s="162"/>
      <c r="PP135" s="162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W135" s="4"/>
      <c r="QX135" s="4"/>
      <c r="QY135" s="4"/>
      <c r="QZ135" s="4"/>
      <c r="RA135" s="4"/>
      <c r="RB135" s="4"/>
      <c r="RC135" s="4"/>
      <c r="RD135" s="4"/>
      <c r="RE135" s="4"/>
      <c r="RF135" s="4"/>
      <c r="RG135" s="4"/>
      <c r="RH135" s="4"/>
      <c r="RI135" s="4"/>
      <c r="RJ135" s="4"/>
      <c r="RK135" s="4"/>
      <c r="RL135" s="4"/>
      <c r="RM135" s="4"/>
      <c r="RN135" s="4"/>
      <c r="RO135" s="4"/>
      <c r="RP135" s="4"/>
      <c r="RQ135" s="4"/>
      <c r="RR135" s="4"/>
      <c r="RS135" s="4"/>
      <c r="RT135" s="4"/>
      <c r="RU135" s="4"/>
      <c r="RV135" s="4"/>
      <c r="RW135" s="4"/>
      <c r="RX135" s="4"/>
      <c r="RY135" s="4"/>
      <c r="RZ135" s="4"/>
      <c r="SA135" s="4"/>
      <c r="SB135" s="4"/>
      <c r="SC135" s="4"/>
      <c r="SD135" s="4"/>
      <c r="SE135" s="4"/>
      <c r="SF135" s="4"/>
      <c r="SG135" s="4"/>
      <c r="SH135" s="4"/>
      <c r="SI135" s="4"/>
    </row>
    <row r="136" spans="2:503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Y136" s="1"/>
      <c r="Z136" s="1"/>
      <c r="AA136" s="1"/>
      <c r="AB136" s="1"/>
      <c r="AC136" s="1"/>
      <c r="AD136" s="1"/>
      <c r="AE136" s="1"/>
      <c r="AF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HQ136"/>
      <c r="HR136"/>
      <c r="HS136"/>
      <c r="HT136"/>
      <c r="HU136"/>
      <c r="HV136"/>
      <c r="HW136"/>
      <c r="HX136"/>
      <c r="PA136"/>
      <c r="PB136"/>
      <c r="PC136"/>
      <c r="PD136"/>
      <c r="PE136"/>
      <c r="PF136"/>
      <c r="PG136"/>
      <c r="PH136"/>
      <c r="PI136"/>
      <c r="PJ136"/>
      <c r="PK136" s="162"/>
      <c r="PL136" s="162"/>
      <c r="PM136" s="162"/>
      <c r="PN136" s="162"/>
      <c r="PO136" s="162"/>
      <c r="PP136" s="162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</row>
    <row r="137" spans="2:503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Y137" s="1"/>
      <c r="Z137" s="1"/>
      <c r="AA137" s="1"/>
      <c r="AB137" s="1"/>
      <c r="AC137" s="1"/>
      <c r="AD137" s="1"/>
      <c r="AE137" s="1"/>
      <c r="AF137" s="1"/>
      <c r="HQ137"/>
      <c r="HR137"/>
      <c r="HS137"/>
      <c r="HT137"/>
      <c r="HU137"/>
      <c r="HV137"/>
      <c r="HW137"/>
      <c r="HX137"/>
      <c r="PA137"/>
      <c r="PB137"/>
      <c r="PC137"/>
      <c r="PD137"/>
      <c r="PE137"/>
      <c r="PF137"/>
      <c r="PG137"/>
      <c r="PH137"/>
      <c r="PI137"/>
      <c r="PJ137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</row>
    <row r="138" spans="2:503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Y138" s="1"/>
      <c r="Z138" s="1"/>
      <c r="AA138" s="1"/>
      <c r="AB138" s="1"/>
      <c r="AC138" s="1"/>
      <c r="AD138" s="1"/>
      <c r="AE138" s="1"/>
      <c r="AF138" s="1"/>
      <c r="HQ138"/>
      <c r="HR138"/>
      <c r="HS138"/>
      <c r="HT138"/>
      <c r="HU138"/>
      <c r="HV138"/>
      <c r="HW138"/>
      <c r="HX138"/>
      <c r="PA138"/>
      <c r="PB138"/>
      <c r="PC138"/>
      <c r="PD138"/>
      <c r="PE138"/>
      <c r="PF138"/>
      <c r="PG138"/>
      <c r="PH138"/>
      <c r="PI138"/>
      <c r="PJ138"/>
      <c r="PK138" s="162"/>
      <c r="PL138" s="162"/>
      <c r="PM138" s="162"/>
      <c r="PN138" s="162"/>
      <c r="PO138" s="162"/>
      <c r="PP138" s="162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</row>
    <row r="139" spans="2:503" x14ac:dyDescent="0.3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Y139" s="1"/>
      <c r="Z139" s="1"/>
      <c r="AA139" s="1"/>
      <c r="AB139" s="1"/>
      <c r="AC139" s="1"/>
      <c r="AD139" s="1"/>
      <c r="AE139" s="1"/>
      <c r="AF139" s="1"/>
      <c r="HQ139"/>
      <c r="HR139"/>
      <c r="HS139"/>
      <c r="HT139"/>
      <c r="HU139"/>
      <c r="HV139"/>
      <c r="HW139"/>
      <c r="HX139"/>
      <c r="PA139"/>
      <c r="PB139"/>
      <c r="PC139"/>
      <c r="PD139"/>
      <c r="PE139"/>
      <c r="PF139"/>
      <c r="PG139"/>
      <c r="PH139"/>
      <c r="PI139"/>
      <c r="PJ139"/>
      <c r="PK139" s="162"/>
      <c r="PL139" s="162"/>
      <c r="PM139" s="162"/>
      <c r="PN139" s="162"/>
      <c r="PO139" s="162"/>
      <c r="PP139" s="162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</row>
    <row r="140" spans="2:503" x14ac:dyDescent="0.3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Y140" s="1"/>
      <c r="Z140" s="1"/>
      <c r="AA140" s="1"/>
      <c r="AB140" s="1"/>
      <c r="AC140" s="1"/>
      <c r="AD140" s="1"/>
      <c r="AE140" s="1"/>
      <c r="AF140" s="1"/>
      <c r="HQ140"/>
      <c r="HR140"/>
      <c r="HS140"/>
      <c r="HT140"/>
      <c r="HU140"/>
      <c r="HV140"/>
      <c r="HW140"/>
      <c r="HX140"/>
      <c r="PA140"/>
      <c r="PB140"/>
      <c r="PC140"/>
      <c r="PD140"/>
      <c r="PE140"/>
      <c r="PF140"/>
      <c r="PG140"/>
      <c r="PH140"/>
      <c r="PI140"/>
      <c r="PJ140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</row>
    <row r="141" spans="2:503" x14ac:dyDescent="0.3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PA141"/>
      <c r="PB141"/>
      <c r="PC141"/>
      <c r="PD141"/>
      <c r="PE141"/>
      <c r="PF141"/>
      <c r="PG141"/>
      <c r="PH141"/>
      <c r="PI141"/>
      <c r="PJ141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</row>
    <row r="142" spans="2:503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PA142"/>
      <c r="PB142"/>
      <c r="PC142"/>
      <c r="PD142"/>
      <c r="PE142"/>
      <c r="PF142"/>
      <c r="PG142"/>
      <c r="PH142"/>
      <c r="PI142"/>
      <c r="PJ142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</row>
    <row r="143" spans="2:503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PA143"/>
      <c r="PB143"/>
      <c r="PC143"/>
      <c r="PD143"/>
      <c r="PE143"/>
      <c r="PF143"/>
      <c r="PG143"/>
      <c r="PH143"/>
      <c r="PI143"/>
      <c r="PJ143"/>
      <c r="PQ143" s="4"/>
      <c r="PR143" s="4"/>
      <c r="PS143" s="4"/>
      <c r="PT143" s="4"/>
      <c r="PU143" s="4"/>
      <c r="PV143" s="4"/>
      <c r="PW143" s="4"/>
      <c r="PX143" s="4"/>
      <c r="PY143" s="4"/>
      <c r="PZ143" s="4"/>
      <c r="QA143" s="4"/>
      <c r="QB143" s="4"/>
      <c r="QC143" s="4"/>
      <c r="QD143" s="4"/>
      <c r="QE143" s="4"/>
      <c r="QF143" s="4"/>
      <c r="QW143" s="4"/>
      <c r="QX143" s="4"/>
      <c r="QY143" s="4"/>
      <c r="QZ143" s="4"/>
      <c r="RA143" s="4"/>
      <c r="RB143" s="4"/>
      <c r="RC143" s="4"/>
      <c r="RD143" s="4"/>
      <c r="RE143" s="4"/>
      <c r="RF143" s="4"/>
      <c r="RG143" s="4"/>
      <c r="RH143" s="4"/>
      <c r="RI143" s="4"/>
      <c r="RJ143" s="4"/>
      <c r="RK143" s="4"/>
      <c r="RL143" s="4"/>
      <c r="RM143" s="4"/>
      <c r="RN143" s="4"/>
      <c r="RO143" s="4"/>
      <c r="RP143" s="4"/>
      <c r="RQ143" s="4"/>
      <c r="RR143" s="4"/>
      <c r="RS143" s="4"/>
      <c r="RT143" s="4"/>
      <c r="RU143" s="4"/>
      <c r="RV143" s="4"/>
      <c r="RW143" s="4"/>
      <c r="RX143" s="4"/>
      <c r="RY143" s="4"/>
      <c r="RZ143" s="4"/>
      <c r="SA143" s="4"/>
      <c r="SB143" s="4"/>
      <c r="SC143" s="4"/>
      <c r="SD143" s="4"/>
      <c r="SE143" s="4"/>
      <c r="SF143" s="4"/>
      <c r="SG143" s="4"/>
      <c r="SH143" s="4"/>
      <c r="SI143" s="4"/>
    </row>
    <row r="144" spans="2:503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PA144"/>
      <c r="PB144"/>
      <c r="PC144"/>
      <c r="PD144"/>
      <c r="PE144"/>
      <c r="PF144"/>
      <c r="PG144"/>
      <c r="PH144"/>
      <c r="PI144"/>
      <c r="PJ144"/>
      <c r="PQ144" s="4"/>
      <c r="PR144" s="4"/>
      <c r="PS144" s="4"/>
      <c r="PT144" s="4"/>
      <c r="PU144" s="4"/>
      <c r="PV144" s="4"/>
      <c r="PW144" s="4"/>
      <c r="PX144" s="4"/>
      <c r="PY144" s="4"/>
      <c r="PZ144" s="4"/>
      <c r="QA144" s="4"/>
      <c r="QB144" s="4"/>
      <c r="QC144" s="4"/>
      <c r="QD144" s="4"/>
      <c r="QE144" s="4"/>
      <c r="QF144" s="4"/>
      <c r="QW144" s="4"/>
      <c r="QX144" s="4"/>
      <c r="QY144" s="4"/>
      <c r="QZ144" s="4"/>
      <c r="RA144" s="4"/>
      <c r="RB144" s="4"/>
      <c r="RC144" s="4"/>
      <c r="RD144" s="4"/>
      <c r="RE144" s="4"/>
      <c r="RF144" s="4"/>
      <c r="RG144" s="4"/>
      <c r="RH144" s="4"/>
      <c r="RI144" s="4"/>
      <c r="RJ144" s="4"/>
      <c r="RK144" s="4"/>
      <c r="RL144" s="4"/>
      <c r="RM144" s="4"/>
      <c r="RN144" s="4"/>
      <c r="RO144" s="4"/>
      <c r="RP144" s="4"/>
      <c r="RQ144" s="4"/>
      <c r="RR144" s="4"/>
      <c r="RS144" s="4"/>
      <c r="RT144" s="4"/>
      <c r="RU144" s="4"/>
      <c r="RV144" s="4"/>
      <c r="RW144" s="4"/>
      <c r="RX144" s="4"/>
      <c r="RY144" s="4"/>
      <c r="RZ144" s="4"/>
      <c r="SA144" s="4"/>
      <c r="SB144" s="4"/>
      <c r="SC144" s="4"/>
      <c r="SD144" s="4"/>
      <c r="SE144" s="4"/>
      <c r="SF144" s="4"/>
      <c r="SG144" s="4"/>
      <c r="SH144" s="4"/>
      <c r="SI144" s="4"/>
    </row>
    <row r="145" spans="2:503" x14ac:dyDescent="0.35">
      <c r="B145" s="1"/>
      <c r="C145" s="1"/>
      <c r="D145" s="1"/>
      <c r="E145" s="1"/>
      <c r="F145" s="1"/>
      <c r="G145" s="1"/>
      <c r="H145" s="1"/>
      <c r="PA145"/>
      <c r="PB145"/>
      <c r="PC145"/>
      <c r="PD145"/>
      <c r="PE145"/>
      <c r="PF145"/>
      <c r="PG145"/>
      <c r="PH145"/>
      <c r="PI145"/>
      <c r="PJ145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</row>
    <row r="146" spans="2:503" x14ac:dyDescent="0.35">
      <c r="PA146"/>
      <c r="PB146"/>
      <c r="PC146"/>
      <c r="PD146"/>
      <c r="PE146"/>
      <c r="PF146"/>
      <c r="PG146"/>
      <c r="PH146"/>
      <c r="PI146"/>
      <c r="PJ146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</row>
    <row r="147" spans="2:503" x14ac:dyDescent="0.35">
      <c r="PA147"/>
      <c r="PB147"/>
      <c r="PC147"/>
      <c r="PD147"/>
      <c r="PE147"/>
      <c r="PF147"/>
      <c r="PG147"/>
      <c r="PH147"/>
      <c r="PI147"/>
      <c r="PJ147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</row>
    <row r="148" spans="2:503" x14ac:dyDescent="0.35">
      <c r="PA148"/>
      <c r="PB148"/>
      <c r="PC148"/>
      <c r="PD148"/>
      <c r="PE148"/>
      <c r="PF148"/>
      <c r="PG148"/>
      <c r="PH148"/>
      <c r="PI148"/>
      <c r="PJ148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</row>
    <row r="149" spans="2:503" x14ac:dyDescent="0.35"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</row>
    <row r="150" spans="2:503" x14ac:dyDescent="0.35"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</row>
    <row r="151" spans="2:503" x14ac:dyDescent="0.35"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</row>
    <row r="152" spans="2:503" x14ac:dyDescent="0.35"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</row>
    <row r="153" spans="2:503" x14ac:dyDescent="0.35"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</row>
    <row r="154" spans="2:503" x14ac:dyDescent="0.35"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</row>
    <row r="155" spans="2:503" x14ac:dyDescent="0.35"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</row>
    <row r="156" spans="2:503" x14ac:dyDescent="0.35"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</row>
    <row r="157" spans="2:503" x14ac:dyDescent="0.35"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</row>
    <row r="158" spans="2:503" x14ac:dyDescent="0.35"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</row>
    <row r="159" spans="2:503" x14ac:dyDescent="0.35"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</row>
    <row r="160" spans="2:503" x14ac:dyDescent="0.35"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</row>
    <row r="161" spans="433:503" x14ac:dyDescent="0.35"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</row>
    <row r="162" spans="433:503" x14ac:dyDescent="0.35"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</row>
    <row r="163" spans="433:503" x14ac:dyDescent="0.35"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</row>
    <row r="164" spans="433:503" x14ac:dyDescent="0.35"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</row>
    <row r="165" spans="433:503" x14ac:dyDescent="0.35"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</row>
    <row r="166" spans="433:503" x14ac:dyDescent="0.35"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</row>
    <row r="167" spans="433:503" x14ac:dyDescent="0.35"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</row>
    <row r="168" spans="433:503" x14ac:dyDescent="0.35"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</row>
    <row r="169" spans="433:503" x14ac:dyDescent="0.35"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</row>
    <row r="170" spans="433:503" x14ac:dyDescent="0.35"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</row>
    <row r="171" spans="433:503" x14ac:dyDescent="0.35"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</row>
    <row r="172" spans="433:503" x14ac:dyDescent="0.35"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</row>
    <row r="173" spans="433:503" x14ac:dyDescent="0.35"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</row>
    <row r="174" spans="433:503" x14ac:dyDescent="0.35"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</row>
    <row r="175" spans="433:503" x14ac:dyDescent="0.35"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W175" s="4"/>
      <c r="QX175" s="4"/>
      <c r="QY175" s="4"/>
      <c r="QZ175" s="4"/>
      <c r="RA175" s="4"/>
      <c r="RB175" s="4"/>
      <c r="RC175" s="4"/>
      <c r="RD175" s="4"/>
      <c r="RE175" s="4"/>
      <c r="RF175" s="4"/>
      <c r="RG175" s="4"/>
      <c r="RH175" s="4"/>
      <c r="RI175" s="4"/>
      <c r="RJ175" s="4"/>
      <c r="RK175" s="4"/>
      <c r="RL175" s="4"/>
      <c r="RM175" s="4"/>
      <c r="RN175" s="4"/>
      <c r="RO175" s="4"/>
      <c r="RP175" s="4"/>
      <c r="RQ175" s="4"/>
      <c r="RR175" s="4"/>
      <c r="RS175" s="4"/>
      <c r="RT175" s="4"/>
      <c r="RU175" s="4"/>
      <c r="RV175" s="4"/>
      <c r="RW175" s="4"/>
      <c r="RX175" s="4"/>
      <c r="RY175" s="4"/>
      <c r="RZ175" s="4"/>
      <c r="SA175" s="4"/>
      <c r="SB175" s="4"/>
      <c r="SC175" s="4"/>
      <c r="SD175" s="4"/>
      <c r="SE175" s="4"/>
      <c r="SF175" s="4"/>
      <c r="SG175" s="4"/>
      <c r="SH175" s="4"/>
      <c r="SI175" s="4"/>
    </row>
    <row r="176" spans="433:503" x14ac:dyDescent="0.35"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W176" s="4"/>
      <c r="QX176" s="4"/>
      <c r="QY176" s="4"/>
      <c r="QZ176" s="4"/>
      <c r="RA176" s="4"/>
      <c r="RB176" s="4"/>
      <c r="RC176" s="4"/>
      <c r="RD176" s="4"/>
      <c r="RE176" s="4"/>
      <c r="RF176" s="4"/>
      <c r="RG176" s="4"/>
      <c r="RH176" s="4"/>
      <c r="RI176" s="4"/>
      <c r="RJ176" s="4"/>
      <c r="RK176" s="4"/>
      <c r="RL176" s="4"/>
      <c r="RM176" s="4"/>
      <c r="RN176" s="4"/>
      <c r="RO176" s="4"/>
      <c r="RP176" s="4"/>
      <c r="RQ176" s="4"/>
      <c r="RR176" s="4"/>
      <c r="RS176" s="4"/>
      <c r="RT176" s="4"/>
      <c r="RU176" s="4"/>
      <c r="RV176" s="4"/>
      <c r="RW176" s="4"/>
      <c r="RX176" s="4"/>
      <c r="RY176" s="4"/>
      <c r="RZ176" s="4"/>
      <c r="SA176" s="4"/>
      <c r="SB176" s="4"/>
      <c r="SC176" s="4"/>
      <c r="SD176" s="4"/>
      <c r="SE176" s="4"/>
      <c r="SF176" s="4"/>
      <c r="SG176" s="4"/>
      <c r="SH176" s="4"/>
      <c r="SI176" s="4"/>
    </row>
    <row r="177" spans="433:503" x14ac:dyDescent="0.35">
      <c r="PQ177" s="4"/>
      <c r="PR177" s="4"/>
      <c r="PS177" s="4"/>
      <c r="PT177" s="4"/>
      <c r="PU177" s="4"/>
      <c r="PV177" s="4"/>
      <c r="PW177" s="4"/>
      <c r="PX177" s="4"/>
      <c r="PY177" s="4"/>
      <c r="PZ177" s="4"/>
      <c r="QA177" s="4"/>
      <c r="QB177" s="4"/>
      <c r="QC177" s="4"/>
      <c r="QD177" s="4"/>
      <c r="QE177" s="4"/>
      <c r="QF177" s="4"/>
      <c r="QW177" s="4"/>
      <c r="QX177" s="4"/>
      <c r="QY177" s="4"/>
      <c r="QZ177" s="4"/>
      <c r="RA177" s="4"/>
      <c r="RB177" s="4"/>
      <c r="RC177" s="4"/>
      <c r="RD177" s="4"/>
      <c r="RE177" s="4"/>
      <c r="RF177" s="4"/>
      <c r="RG177" s="4"/>
      <c r="RH177" s="4"/>
      <c r="RI177" s="4"/>
      <c r="RJ177" s="4"/>
      <c r="RK177" s="4"/>
      <c r="RL177" s="4"/>
      <c r="RM177" s="4"/>
      <c r="RN177" s="4"/>
      <c r="RO177" s="4"/>
      <c r="RP177" s="4"/>
      <c r="RQ177" s="4"/>
      <c r="RR177" s="4"/>
      <c r="RS177" s="4"/>
      <c r="RT177" s="4"/>
      <c r="RU177" s="4"/>
      <c r="RV177" s="4"/>
      <c r="RW177" s="4"/>
      <c r="RX177" s="4"/>
      <c r="RY177" s="4"/>
      <c r="RZ177" s="4"/>
      <c r="SA177" s="4"/>
      <c r="SB177" s="4"/>
      <c r="SC177" s="4"/>
      <c r="SD177" s="4"/>
      <c r="SE177" s="4"/>
      <c r="SF177" s="4"/>
      <c r="SG177" s="4"/>
      <c r="SH177" s="4"/>
      <c r="SI177" s="4"/>
    </row>
    <row r="178" spans="433:503" x14ac:dyDescent="0.35">
      <c r="PQ178" s="4"/>
      <c r="PR178" s="4"/>
      <c r="PS178" s="4"/>
      <c r="PT178" s="4"/>
      <c r="PU178" s="4"/>
      <c r="PV178" s="4"/>
      <c r="PW178" s="4"/>
      <c r="PX178" s="4"/>
      <c r="PY178" s="4"/>
      <c r="PZ178" s="4"/>
      <c r="QA178" s="4"/>
      <c r="QB178" s="4"/>
      <c r="QC178" s="4"/>
      <c r="QD178" s="4"/>
      <c r="QE178" s="4"/>
      <c r="QF178" s="4"/>
      <c r="QW178" s="4"/>
      <c r="QX178" s="4"/>
      <c r="QY178" s="4"/>
      <c r="QZ178" s="4"/>
      <c r="RA178" s="4"/>
      <c r="RB178" s="4"/>
      <c r="RC178" s="4"/>
      <c r="RD178" s="4"/>
      <c r="RE178" s="4"/>
      <c r="RF178" s="4"/>
      <c r="RG178" s="4"/>
      <c r="RH178" s="4"/>
      <c r="RI178" s="4"/>
      <c r="RJ178" s="4"/>
      <c r="RK178" s="4"/>
      <c r="RL178" s="4"/>
      <c r="RM178" s="4"/>
      <c r="RN178" s="4"/>
      <c r="RO178" s="4"/>
      <c r="RP178" s="4"/>
      <c r="RQ178" s="4"/>
      <c r="RR178" s="4"/>
      <c r="RS178" s="4"/>
      <c r="RT178" s="4"/>
      <c r="RU178" s="4"/>
      <c r="RV178" s="4"/>
      <c r="RW178" s="4"/>
      <c r="RX178" s="4"/>
      <c r="RY178" s="4"/>
      <c r="RZ178" s="4"/>
      <c r="SA178" s="4"/>
      <c r="SB178" s="4"/>
      <c r="SC178" s="4"/>
      <c r="SD178" s="4"/>
      <c r="SE178" s="4"/>
      <c r="SF178" s="4"/>
      <c r="SG178" s="4"/>
      <c r="SH178" s="4"/>
      <c r="SI178" s="4"/>
    </row>
    <row r="179" spans="433:503" x14ac:dyDescent="0.35"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4"/>
      <c r="QD179" s="4"/>
      <c r="QE179" s="4"/>
      <c r="QF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</row>
    <row r="180" spans="433:503" x14ac:dyDescent="0.35"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</row>
    <row r="181" spans="433:503" x14ac:dyDescent="0.35"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</row>
    <row r="182" spans="433:503" x14ac:dyDescent="0.35">
      <c r="PQ182" s="4"/>
      <c r="PR182" s="4"/>
      <c r="PS182" s="4"/>
      <c r="PT182" s="4"/>
      <c r="PU182" s="4"/>
      <c r="PV182" s="4"/>
      <c r="PW182" s="4"/>
      <c r="PX182" s="4"/>
      <c r="PY182" s="4"/>
      <c r="PZ182" s="4"/>
      <c r="QA182" s="4"/>
      <c r="QB182" s="4"/>
      <c r="QC182" s="4"/>
      <c r="QD182" s="4"/>
      <c r="QE182" s="4"/>
      <c r="QF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</row>
    <row r="183" spans="433:503" x14ac:dyDescent="0.35">
      <c r="PQ183" s="4"/>
      <c r="PR183" s="4"/>
      <c r="PS183" s="4"/>
      <c r="PT183" s="4"/>
      <c r="PU183" s="4"/>
      <c r="PV183" s="4"/>
      <c r="PW183" s="4"/>
      <c r="PX183" s="4"/>
      <c r="PY183" s="4"/>
      <c r="PZ183" s="4"/>
      <c r="QA183" s="4"/>
      <c r="QB183" s="4"/>
      <c r="QC183" s="4"/>
      <c r="QD183" s="4"/>
      <c r="QE183" s="4"/>
      <c r="QF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</row>
    <row r="184" spans="433:503" x14ac:dyDescent="0.35"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</row>
    <row r="185" spans="433:503" x14ac:dyDescent="0.35">
      <c r="PQ185" s="4"/>
      <c r="PR185" s="4"/>
      <c r="PS185" s="4"/>
      <c r="PT185" s="4"/>
      <c r="PU185" s="4"/>
      <c r="PV185" s="4"/>
      <c r="PW185" s="4"/>
      <c r="PX185" s="4"/>
      <c r="PY185" s="4"/>
      <c r="PZ185" s="4"/>
      <c r="QA185" s="4"/>
      <c r="QB185" s="4"/>
      <c r="QC185" s="4"/>
      <c r="QD185" s="4"/>
      <c r="QE185" s="4"/>
      <c r="QF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</row>
    <row r="186" spans="433:503" x14ac:dyDescent="0.35"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</row>
    <row r="187" spans="433:503" x14ac:dyDescent="0.35">
      <c r="PQ187" s="4"/>
      <c r="PR187" s="4"/>
      <c r="PS187" s="4"/>
      <c r="PT187" s="4"/>
      <c r="PU187" s="4"/>
      <c r="PV187" s="4"/>
      <c r="PW187" s="4"/>
      <c r="PX187" s="4"/>
      <c r="PY187" s="4"/>
      <c r="PZ187" s="4"/>
      <c r="QA187" s="4"/>
      <c r="QB187" s="4"/>
      <c r="QC187" s="4"/>
      <c r="QD187" s="4"/>
      <c r="QE187" s="4"/>
      <c r="QF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</row>
    <row r="188" spans="433:503" x14ac:dyDescent="0.35">
      <c r="PQ188" s="4"/>
      <c r="PR188" s="4"/>
      <c r="PS188" s="4"/>
      <c r="PT188" s="4"/>
      <c r="PU188" s="4"/>
      <c r="PV188" s="4"/>
      <c r="PW188" s="4"/>
      <c r="PX188" s="4"/>
      <c r="PY188" s="4"/>
      <c r="PZ188" s="4"/>
      <c r="QA188" s="4"/>
      <c r="QB188" s="4"/>
      <c r="QC188" s="4"/>
      <c r="QD188" s="4"/>
      <c r="QE188" s="4"/>
      <c r="QF188" s="4"/>
      <c r="QW188" s="4"/>
      <c r="QX188" s="4"/>
      <c r="QY188" s="4"/>
      <c r="QZ188" s="4"/>
      <c r="RA188" s="4"/>
      <c r="RB188" s="4"/>
      <c r="RC188" s="4"/>
      <c r="RD188" s="4"/>
      <c r="RE188" s="4"/>
      <c r="RF188" s="4"/>
      <c r="RG188" s="4"/>
      <c r="RH188" s="4"/>
      <c r="RI188" s="4"/>
      <c r="RJ188" s="4"/>
      <c r="RK188" s="4"/>
      <c r="RL188" s="4"/>
      <c r="RM188" s="4"/>
      <c r="RN188" s="4"/>
      <c r="RO188" s="4"/>
      <c r="RP188" s="4"/>
      <c r="RQ188" s="4"/>
      <c r="RR188" s="4"/>
      <c r="RS188" s="4"/>
      <c r="RT188" s="4"/>
      <c r="RU188" s="4"/>
      <c r="RV188" s="4"/>
      <c r="RW188" s="4"/>
      <c r="RX188" s="4"/>
      <c r="RY188" s="4"/>
      <c r="RZ188" s="4"/>
      <c r="SA188" s="4"/>
      <c r="SB188" s="4"/>
      <c r="SC188" s="4"/>
      <c r="SD188" s="4"/>
      <c r="SE188" s="4"/>
      <c r="SF188" s="4"/>
      <c r="SG188" s="4"/>
      <c r="SH188" s="4"/>
      <c r="SI188" s="4"/>
    </row>
    <row r="189" spans="433:503" x14ac:dyDescent="0.35">
      <c r="PQ189" s="4"/>
      <c r="PR189" s="4"/>
      <c r="PS189" s="4"/>
      <c r="PT189" s="4"/>
      <c r="PU189" s="4"/>
      <c r="PV189" s="4"/>
      <c r="PW189" s="4"/>
      <c r="PX189" s="4"/>
      <c r="PY189" s="4"/>
      <c r="PZ189" s="4"/>
      <c r="QA189" s="4"/>
      <c r="QB189" s="4"/>
      <c r="QC189" s="4"/>
      <c r="QD189" s="4"/>
      <c r="QE189" s="4"/>
      <c r="QF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</row>
    <row r="190" spans="433:503" x14ac:dyDescent="0.35"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</row>
    <row r="191" spans="433:503" x14ac:dyDescent="0.35"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</row>
    <row r="192" spans="433:503" x14ac:dyDescent="0.35">
      <c r="PQ192" s="4"/>
      <c r="PR192" s="4"/>
      <c r="PS192" s="4"/>
      <c r="PT192" s="4"/>
      <c r="PU192" s="4"/>
      <c r="PV192" s="4"/>
      <c r="PW192" s="4"/>
      <c r="PX192" s="4"/>
      <c r="PY192" s="4"/>
      <c r="PZ192" s="4"/>
      <c r="QA192" s="4"/>
      <c r="QB192" s="4"/>
      <c r="QC192" s="4"/>
      <c r="QD192" s="4"/>
      <c r="QE192" s="4"/>
      <c r="QF192" s="4"/>
      <c r="QW192" s="4"/>
      <c r="QX192" s="4"/>
      <c r="QY192" s="4"/>
      <c r="QZ192" s="4"/>
      <c r="RA192" s="4"/>
      <c r="RB192" s="4"/>
      <c r="RC192" s="4"/>
      <c r="RD192" s="4"/>
      <c r="RE192" s="4"/>
      <c r="RF192" s="4"/>
      <c r="RG192" s="4"/>
      <c r="RH192" s="4"/>
      <c r="RI192" s="4"/>
      <c r="RJ192" s="4"/>
      <c r="RK192" s="4"/>
      <c r="RL192" s="4"/>
      <c r="RM192" s="4"/>
      <c r="RN192" s="4"/>
      <c r="RO192" s="4"/>
      <c r="RP192" s="4"/>
      <c r="RQ192" s="4"/>
      <c r="RR192" s="4"/>
      <c r="RS192" s="4"/>
      <c r="RT192" s="4"/>
      <c r="RU192" s="4"/>
      <c r="RV192" s="4"/>
      <c r="RW192" s="4"/>
      <c r="RX192" s="4"/>
      <c r="RY192" s="4"/>
      <c r="RZ192" s="4"/>
      <c r="SA192" s="4"/>
      <c r="SB192" s="4"/>
      <c r="SC192" s="4"/>
      <c r="SD192" s="4"/>
      <c r="SE192" s="4"/>
      <c r="SF192" s="4"/>
      <c r="SG192" s="4"/>
      <c r="SH192" s="4"/>
      <c r="SI192" s="4"/>
    </row>
    <row r="193" spans="433:503" x14ac:dyDescent="0.35">
      <c r="PQ193" s="4"/>
      <c r="PR193" s="4"/>
      <c r="PS193" s="4"/>
      <c r="PT193" s="4"/>
      <c r="PU193" s="4"/>
      <c r="PV193" s="4"/>
      <c r="PW193" s="4"/>
      <c r="PX193" s="4"/>
      <c r="PY193" s="4"/>
      <c r="PZ193" s="4"/>
      <c r="QA193" s="4"/>
      <c r="QB193" s="4"/>
      <c r="QC193" s="4"/>
      <c r="QD193" s="4"/>
      <c r="QE193" s="4"/>
      <c r="QF193" s="4"/>
      <c r="QW193" s="4"/>
      <c r="QX193" s="4"/>
      <c r="QY193" s="4"/>
      <c r="QZ193" s="4"/>
      <c r="RA193" s="4"/>
      <c r="RB193" s="4"/>
      <c r="RC193" s="4"/>
      <c r="RD193" s="4"/>
      <c r="RE193" s="4"/>
      <c r="RF193" s="4"/>
      <c r="RG193" s="4"/>
      <c r="RH193" s="4"/>
      <c r="RI193" s="4"/>
      <c r="RJ193" s="4"/>
      <c r="RK193" s="4"/>
      <c r="RL193" s="4"/>
      <c r="RM193" s="4"/>
      <c r="RN193" s="4"/>
      <c r="RO193" s="4"/>
      <c r="RP193" s="4"/>
      <c r="RQ193" s="4"/>
      <c r="RR193" s="4"/>
      <c r="RS193" s="4"/>
      <c r="RT193" s="4"/>
      <c r="RU193" s="4"/>
      <c r="RV193" s="4"/>
      <c r="RW193" s="4"/>
      <c r="RX193" s="4"/>
      <c r="RY193" s="4"/>
      <c r="RZ193" s="4"/>
      <c r="SA193" s="4"/>
      <c r="SB193" s="4"/>
      <c r="SC193" s="4"/>
      <c r="SD193" s="4"/>
      <c r="SE193" s="4"/>
      <c r="SF193" s="4"/>
      <c r="SG193" s="4"/>
      <c r="SH193" s="4"/>
      <c r="SI193" s="4"/>
    </row>
    <row r="194" spans="433:503" x14ac:dyDescent="0.35">
      <c r="PQ194" s="4"/>
      <c r="PR194" s="4"/>
      <c r="PS194" s="4"/>
      <c r="PT194" s="4"/>
      <c r="PU194" s="4"/>
      <c r="PV194" s="4"/>
      <c r="PW194" s="4"/>
      <c r="PX194" s="4"/>
      <c r="PY194" s="4"/>
      <c r="PZ194" s="4"/>
      <c r="QA194" s="4"/>
      <c r="QB194" s="4"/>
      <c r="QC194" s="4"/>
      <c r="QD194" s="4"/>
      <c r="QE194" s="4"/>
      <c r="QF194" s="4"/>
      <c r="QW194" s="4"/>
      <c r="QX194" s="4"/>
      <c r="QY194" s="4"/>
      <c r="QZ194" s="4"/>
      <c r="RA194" s="4"/>
      <c r="RB194" s="4"/>
      <c r="RC194" s="4"/>
      <c r="RD194" s="4"/>
      <c r="RE194" s="4"/>
      <c r="RF194" s="4"/>
      <c r="RG194" s="4"/>
      <c r="RH194" s="4"/>
      <c r="RI194" s="4"/>
      <c r="RJ194" s="4"/>
      <c r="RK194" s="4"/>
      <c r="RL194" s="4"/>
      <c r="RM194" s="4"/>
      <c r="RN194" s="4"/>
      <c r="RO194" s="4"/>
      <c r="RP194" s="4"/>
      <c r="RQ194" s="4"/>
      <c r="RR194" s="4"/>
      <c r="RS194" s="4"/>
      <c r="RT194" s="4"/>
      <c r="RU194" s="4"/>
      <c r="RV194" s="4"/>
      <c r="RW194" s="4"/>
      <c r="RX194" s="4"/>
      <c r="RY194" s="4"/>
      <c r="RZ194" s="4"/>
      <c r="SA194" s="4"/>
      <c r="SB194" s="4"/>
      <c r="SC194" s="4"/>
      <c r="SD194" s="4"/>
      <c r="SE194" s="4"/>
      <c r="SF194" s="4"/>
      <c r="SG194" s="4"/>
      <c r="SH194" s="4"/>
      <c r="SI194" s="4"/>
    </row>
    <row r="195" spans="433:503" x14ac:dyDescent="0.35">
      <c r="PQ195" s="4"/>
      <c r="PR195" s="4"/>
      <c r="PS195" s="4"/>
      <c r="PT195" s="4"/>
      <c r="PU195" s="4"/>
      <c r="PV195" s="4"/>
      <c r="PW195" s="4"/>
      <c r="PX195" s="4"/>
      <c r="PY195" s="4"/>
      <c r="PZ195" s="4"/>
      <c r="QA195" s="4"/>
      <c r="QB195" s="4"/>
      <c r="QC195" s="4"/>
      <c r="QD195" s="4"/>
      <c r="QE195" s="4"/>
      <c r="QF195" s="4"/>
      <c r="QW195" s="4"/>
      <c r="QX195" s="4"/>
      <c r="QY195" s="4"/>
      <c r="QZ195" s="4"/>
      <c r="RA195" s="4"/>
      <c r="RB195" s="4"/>
      <c r="RC195" s="4"/>
      <c r="RD195" s="4"/>
      <c r="RE195" s="4"/>
      <c r="RF195" s="4"/>
      <c r="RG195" s="4"/>
      <c r="RH195" s="4"/>
      <c r="RI195" s="4"/>
      <c r="RJ195" s="4"/>
      <c r="RK195" s="4"/>
      <c r="RL195" s="4"/>
      <c r="RM195" s="4"/>
      <c r="RN195" s="4"/>
      <c r="RO195" s="4"/>
      <c r="RP195" s="4"/>
      <c r="RQ195" s="4"/>
      <c r="RR195" s="4"/>
      <c r="RS195" s="4"/>
      <c r="RT195" s="4"/>
      <c r="RU195" s="4"/>
      <c r="RV195" s="4"/>
      <c r="RW195" s="4"/>
      <c r="RX195" s="4"/>
      <c r="RY195" s="4"/>
      <c r="RZ195" s="4"/>
      <c r="SA195" s="4"/>
      <c r="SB195" s="4"/>
      <c r="SC195" s="4"/>
      <c r="SD195" s="4"/>
      <c r="SE195" s="4"/>
      <c r="SF195" s="4"/>
      <c r="SG195" s="4"/>
      <c r="SH195" s="4"/>
      <c r="SI195" s="4"/>
    </row>
    <row r="196" spans="433:503" x14ac:dyDescent="0.35">
      <c r="PQ196" s="4"/>
      <c r="PR196" s="4"/>
      <c r="PS196" s="4"/>
      <c r="PT196" s="4"/>
      <c r="PU196" s="4"/>
      <c r="PV196" s="4"/>
      <c r="PW196" s="4"/>
      <c r="PX196" s="4"/>
      <c r="PY196" s="4"/>
      <c r="PZ196" s="4"/>
      <c r="QA196" s="4"/>
      <c r="QB196" s="4"/>
      <c r="QC196" s="4"/>
      <c r="QD196" s="4"/>
      <c r="QE196" s="4"/>
      <c r="QF196" s="4"/>
      <c r="QW196" s="4"/>
      <c r="QX196" s="4"/>
      <c r="QY196" s="4"/>
      <c r="QZ196" s="4"/>
      <c r="RA196" s="4"/>
      <c r="RB196" s="4"/>
      <c r="RC196" s="4"/>
      <c r="RD196" s="4"/>
      <c r="RE196" s="4"/>
      <c r="RF196" s="4"/>
      <c r="RG196" s="4"/>
      <c r="RH196" s="4"/>
      <c r="RI196" s="4"/>
      <c r="RJ196" s="4"/>
      <c r="RK196" s="4"/>
      <c r="RL196" s="4"/>
      <c r="RM196" s="4"/>
      <c r="RN196" s="4"/>
      <c r="RO196" s="4"/>
      <c r="RP196" s="4"/>
      <c r="RQ196" s="4"/>
      <c r="RR196" s="4"/>
      <c r="RS196" s="4"/>
      <c r="RT196" s="4"/>
      <c r="RU196" s="4"/>
      <c r="RV196" s="4"/>
      <c r="RW196" s="4"/>
      <c r="RX196" s="4"/>
      <c r="RY196" s="4"/>
      <c r="RZ196" s="4"/>
      <c r="SA196" s="4"/>
      <c r="SB196" s="4"/>
      <c r="SC196" s="4"/>
      <c r="SD196" s="4"/>
      <c r="SE196" s="4"/>
      <c r="SF196" s="4"/>
      <c r="SG196" s="4"/>
      <c r="SH196" s="4"/>
      <c r="SI196" s="4"/>
    </row>
    <row r="197" spans="433:503" x14ac:dyDescent="0.35">
      <c r="PQ197" s="4"/>
      <c r="PR197" s="4"/>
      <c r="PS197" s="4"/>
      <c r="PT197" s="4"/>
      <c r="PU197" s="4"/>
      <c r="PV197" s="4"/>
      <c r="PW197" s="4"/>
      <c r="PX197" s="4"/>
      <c r="PY197" s="4"/>
      <c r="PZ197" s="4"/>
      <c r="QA197" s="4"/>
      <c r="QB197" s="4"/>
      <c r="QC197" s="4"/>
      <c r="QD197" s="4"/>
      <c r="QE197" s="4"/>
      <c r="QF197" s="4"/>
      <c r="QW197" s="4"/>
      <c r="QX197" s="4"/>
      <c r="QY197" s="4"/>
      <c r="QZ197" s="4"/>
      <c r="RA197" s="4"/>
      <c r="RB197" s="4"/>
      <c r="RC197" s="4"/>
      <c r="RD197" s="4"/>
      <c r="RE197" s="4"/>
      <c r="RF197" s="4"/>
      <c r="RG197" s="4"/>
      <c r="RH197" s="4"/>
      <c r="RI197" s="4"/>
      <c r="RJ197" s="4"/>
      <c r="RK197" s="4"/>
      <c r="RL197" s="4"/>
      <c r="RM197" s="4"/>
      <c r="RN197" s="4"/>
      <c r="RO197" s="4"/>
      <c r="RP197" s="4"/>
      <c r="RQ197" s="4"/>
      <c r="RR197" s="4"/>
      <c r="RS197" s="4"/>
      <c r="RT197" s="4"/>
      <c r="RU197" s="4"/>
      <c r="RV197" s="4"/>
      <c r="RW197" s="4"/>
      <c r="RX197" s="4"/>
      <c r="RY197" s="4"/>
      <c r="RZ197" s="4"/>
      <c r="SA197" s="4"/>
      <c r="SB197" s="4"/>
      <c r="SC197" s="4"/>
      <c r="SD197" s="4"/>
      <c r="SE197" s="4"/>
      <c r="SF197" s="4"/>
      <c r="SG197" s="4"/>
      <c r="SH197" s="4"/>
      <c r="SI197" s="4"/>
    </row>
    <row r="198" spans="433:503" x14ac:dyDescent="0.35">
      <c r="PQ198" s="4"/>
      <c r="PR198" s="4"/>
      <c r="PS198" s="4"/>
      <c r="PT198" s="4"/>
      <c r="PU198" s="4"/>
      <c r="PV198" s="4"/>
      <c r="PW198" s="4"/>
      <c r="PX198" s="4"/>
      <c r="PY198" s="4"/>
      <c r="PZ198" s="4"/>
      <c r="QA198" s="4"/>
      <c r="QB198" s="4"/>
      <c r="QC198" s="4"/>
      <c r="QD198" s="4"/>
      <c r="QE198" s="4"/>
      <c r="QF198" s="4"/>
      <c r="QW198" s="4"/>
      <c r="QX198" s="4"/>
      <c r="QY198" s="4"/>
      <c r="QZ198" s="4"/>
      <c r="RA198" s="4"/>
      <c r="RB198" s="4"/>
      <c r="RC198" s="4"/>
      <c r="RD198" s="4"/>
      <c r="RE198" s="4"/>
      <c r="RF198" s="4"/>
      <c r="RG198" s="4"/>
      <c r="RH198" s="4"/>
      <c r="RI198" s="4"/>
      <c r="RJ198" s="4"/>
      <c r="RK198" s="4"/>
      <c r="RL198" s="4"/>
      <c r="RM198" s="4"/>
      <c r="RN198" s="4"/>
      <c r="RO198" s="4"/>
      <c r="RP198" s="4"/>
      <c r="RQ198" s="4"/>
      <c r="RR198" s="4"/>
      <c r="RS198" s="4"/>
      <c r="RT198" s="4"/>
      <c r="RU198" s="4"/>
      <c r="RV198" s="4"/>
      <c r="RW198" s="4"/>
      <c r="RX198" s="4"/>
      <c r="RY198" s="4"/>
      <c r="RZ198" s="4"/>
      <c r="SA198" s="4"/>
      <c r="SB198" s="4"/>
      <c r="SC198" s="4"/>
      <c r="SD198" s="4"/>
      <c r="SE198" s="4"/>
      <c r="SF198" s="4"/>
      <c r="SG198" s="4"/>
      <c r="SH198" s="4"/>
      <c r="SI198" s="4"/>
    </row>
    <row r="199" spans="433:503" x14ac:dyDescent="0.35">
      <c r="PQ199" s="4"/>
      <c r="PR199" s="4"/>
      <c r="PS199" s="4"/>
      <c r="PT199" s="4"/>
      <c r="PU199" s="4"/>
      <c r="PV199" s="4"/>
      <c r="PW199" s="4"/>
      <c r="PX199" s="4"/>
      <c r="PY199" s="4"/>
      <c r="PZ199" s="4"/>
      <c r="QA199" s="4"/>
      <c r="QB199" s="4"/>
      <c r="QC199" s="4"/>
      <c r="QD199" s="4"/>
      <c r="QE199" s="4"/>
      <c r="QF199" s="4"/>
      <c r="QW199" s="4"/>
      <c r="QX199" s="4"/>
      <c r="QY199" s="4"/>
      <c r="QZ199" s="4"/>
      <c r="RA199" s="4"/>
      <c r="RB199" s="4"/>
      <c r="RC199" s="4"/>
      <c r="RD199" s="4"/>
      <c r="RE199" s="4"/>
      <c r="RF199" s="4"/>
      <c r="RG199" s="4"/>
      <c r="RH199" s="4"/>
      <c r="RI199" s="4"/>
      <c r="RJ199" s="4"/>
      <c r="RK199" s="4"/>
      <c r="RL199" s="4"/>
      <c r="RM199" s="4"/>
      <c r="RN199" s="4"/>
      <c r="RO199" s="4"/>
      <c r="RP199" s="4"/>
      <c r="RQ199" s="4"/>
      <c r="RR199" s="4"/>
      <c r="RS199" s="4"/>
      <c r="RT199" s="4"/>
      <c r="RU199" s="4"/>
      <c r="RV199" s="4"/>
      <c r="RW199" s="4"/>
      <c r="RX199" s="4"/>
      <c r="RY199" s="4"/>
      <c r="RZ199" s="4"/>
      <c r="SA199" s="4"/>
      <c r="SB199" s="4"/>
      <c r="SC199" s="4"/>
      <c r="SD199" s="4"/>
      <c r="SE199" s="4"/>
      <c r="SF199" s="4"/>
      <c r="SG199" s="4"/>
      <c r="SH199" s="4"/>
      <c r="SI199" s="4"/>
    </row>
    <row r="200" spans="433:503" x14ac:dyDescent="0.35">
      <c r="PQ200" s="4"/>
      <c r="PR200" s="4"/>
      <c r="PS200" s="4"/>
      <c r="PT200" s="4"/>
      <c r="PU200" s="4"/>
      <c r="PV200" s="4"/>
      <c r="PW200" s="4"/>
      <c r="PX200" s="4"/>
      <c r="PY200" s="4"/>
      <c r="PZ200" s="4"/>
      <c r="QA200" s="4"/>
      <c r="QB200" s="4"/>
      <c r="QC200" s="4"/>
      <c r="QD200" s="4"/>
      <c r="QE200" s="4"/>
      <c r="QF200" s="4"/>
      <c r="QW200" s="4"/>
      <c r="QX200" s="4"/>
      <c r="QY200" s="4"/>
      <c r="QZ200" s="4"/>
      <c r="RA200" s="4"/>
      <c r="RB200" s="4"/>
      <c r="RC200" s="4"/>
      <c r="RD200" s="4"/>
      <c r="RE200" s="4"/>
      <c r="RF200" s="4"/>
      <c r="RG200" s="4"/>
      <c r="RH200" s="4"/>
      <c r="RI200" s="4"/>
      <c r="RJ200" s="4"/>
      <c r="RK200" s="4"/>
      <c r="RL200" s="4"/>
      <c r="RM200" s="4"/>
      <c r="RN200" s="4"/>
      <c r="RO200" s="4"/>
      <c r="RP200" s="4"/>
      <c r="RQ200" s="4"/>
      <c r="RR200" s="4"/>
      <c r="RS200" s="4"/>
      <c r="RT200" s="4"/>
      <c r="RU200" s="4"/>
      <c r="RV200" s="4"/>
      <c r="RW200" s="4"/>
      <c r="RX200" s="4"/>
      <c r="RY200" s="4"/>
      <c r="RZ200" s="4"/>
      <c r="SA200" s="4"/>
      <c r="SB200" s="4"/>
      <c r="SC200" s="4"/>
      <c r="SD200" s="4"/>
      <c r="SE200" s="4"/>
      <c r="SF200" s="4"/>
      <c r="SG200" s="4"/>
      <c r="SH200" s="4"/>
      <c r="SI200" s="4"/>
    </row>
    <row r="201" spans="433:503" x14ac:dyDescent="0.35">
      <c r="PQ201" s="4"/>
      <c r="PR201" s="4"/>
      <c r="PS201" s="4"/>
      <c r="PT201" s="4"/>
      <c r="PU201" s="4"/>
      <c r="PV201" s="4"/>
      <c r="PW201" s="4"/>
      <c r="PX201" s="4"/>
      <c r="PY201" s="4"/>
      <c r="PZ201" s="4"/>
      <c r="QA201" s="4"/>
      <c r="QB201" s="4"/>
      <c r="QC201" s="4"/>
      <c r="QD201" s="4"/>
      <c r="QE201" s="4"/>
      <c r="QF201" s="4"/>
      <c r="QW201" s="4"/>
      <c r="QX201" s="4"/>
      <c r="QY201" s="4"/>
      <c r="QZ201" s="4"/>
      <c r="RA201" s="4"/>
      <c r="RB201" s="4"/>
      <c r="RC201" s="4"/>
      <c r="RD201" s="4"/>
      <c r="RE201" s="4"/>
      <c r="RF201" s="4"/>
      <c r="RG201" s="4"/>
      <c r="RH201" s="4"/>
      <c r="RI201" s="4"/>
      <c r="RJ201" s="4"/>
      <c r="RK201" s="4"/>
      <c r="RL201" s="4"/>
      <c r="RM201" s="4"/>
      <c r="RN201" s="4"/>
      <c r="RO201" s="4"/>
      <c r="RP201" s="4"/>
      <c r="RQ201" s="4"/>
      <c r="RR201" s="4"/>
      <c r="RS201" s="4"/>
      <c r="RT201" s="4"/>
      <c r="RU201" s="4"/>
      <c r="RV201" s="4"/>
      <c r="RW201" s="4"/>
      <c r="RX201" s="4"/>
      <c r="RY201" s="4"/>
      <c r="RZ201" s="4"/>
      <c r="SA201" s="4"/>
      <c r="SB201" s="4"/>
      <c r="SC201" s="4"/>
      <c r="SD201" s="4"/>
      <c r="SE201" s="4"/>
      <c r="SF201" s="4"/>
      <c r="SG201" s="4"/>
      <c r="SH201" s="4"/>
      <c r="SI201" s="4"/>
    </row>
    <row r="202" spans="433:503" x14ac:dyDescent="0.35">
      <c r="PQ202" s="4"/>
      <c r="PR202" s="4"/>
      <c r="PS202" s="4"/>
      <c r="PT202" s="4"/>
      <c r="PU202" s="4"/>
      <c r="PV202" s="4"/>
      <c r="PW202" s="4"/>
      <c r="PX202" s="4"/>
      <c r="PY202" s="4"/>
      <c r="PZ202" s="4"/>
      <c r="QA202" s="4"/>
      <c r="QB202" s="4"/>
      <c r="QC202" s="4"/>
      <c r="QD202" s="4"/>
      <c r="QE202" s="4"/>
      <c r="QF202" s="4"/>
      <c r="QW202" s="4"/>
      <c r="QX202" s="4"/>
      <c r="QY202" s="4"/>
      <c r="QZ202" s="4"/>
      <c r="RA202" s="4"/>
      <c r="RB202" s="4"/>
      <c r="RC202" s="4"/>
      <c r="RD202" s="4"/>
      <c r="RE202" s="4"/>
      <c r="RF202" s="4"/>
      <c r="RG202" s="4"/>
      <c r="RH202" s="4"/>
      <c r="RI202" s="4"/>
      <c r="RJ202" s="4"/>
      <c r="RK202" s="4"/>
      <c r="RL202" s="4"/>
      <c r="RM202" s="4"/>
      <c r="RN202" s="4"/>
      <c r="RO202" s="4"/>
      <c r="RP202" s="4"/>
      <c r="RQ202" s="4"/>
      <c r="RR202" s="4"/>
      <c r="RS202" s="4"/>
      <c r="RT202" s="4"/>
      <c r="RU202" s="4"/>
      <c r="RV202" s="4"/>
      <c r="RW202" s="4"/>
      <c r="RX202" s="4"/>
      <c r="RY202" s="4"/>
      <c r="RZ202" s="4"/>
      <c r="SA202" s="4"/>
      <c r="SB202" s="4"/>
      <c r="SC202" s="4"/>
      <c r="SD202" s="4"/>
      <c r="SE202" s="4"/>
      <c r="SF202" s="4"/>
      <c r="SG202" s="4"/>
      <c r="SH202" s="4"/>
      <c r="SI202" s="4"/>
    </row>
    <row r="203" spans="433:503" x14ac:dyDescent="0.35">
      <c r="PQ203" s="4"/>
      <c r="PR203" s="4"/>
      <c r="PS203" s="4"/>
      <c r="PT203" s="4"/>
      <c r="PU203" s="4"/>
      <c r="PV203" s="4"/>
      <c r="PW203" s="4"/>
      <c r="PX203" s="4"/>
      <c r="PY203" s="4"/>
      <c r="PZ203" s="4"/>
      <c r="QA203" s="4"/>
      <c r="QB203" s="4"/>
      <c r="QC203" s="4"/>
      <c r="QD203" s="4"/>
      <c r="QE203" s="4"/>
      <c r="QF203" s="4"/>
      <c r="QW203" s="4"/>
      <c r="QX203" s="4"/>
      <c r="QY203" s="4"/>
      <c r="QZ203" s="4"/>
      <c r="RA203" s="4"/>
      <c r="RB203" s="4"/>
      <c r="RC203" s="4"/>
      <c r="RD203" s="4"/>
      <c r="RE203" s="4"/>
      <c r="RF203" s="4"/>
      <c r="RG203" s="4"/>
      <c r="RH203" s="4"/>
      <c r="RI203" s="4"/>
      <c r="RJ203" s="4"/>
      <c r="RK203" s="4"/>
      <c r="RL203" s="4"/>
      <c r="RM203" s="4"/>
      <c r="RN203" s="4"/>
      <c r="RO203" s="4"/>
      <c r="RP203" s="4"/>
      <c r="RQ203" s="4"/>
      <c r="RR203" s="4"/>
      <c r="RS203" s="4"/>
      <c r="RT203" s="4"/>
      <c r="RU203" s="4"/>
      <c r="RV203" s="4"/>
      <c r="RW203" s="4"/>
      <c r="RX203" s="4"/>
      <c r="RY203" s="4"/>
      <c r="RZ203" s="4"/>
      <c r="SA203" s="4"/>
      <c r="SB203" s="4"/>
      <c r="SC203" s="4"/>
      <c r="SD203" s="4"/>
      <c r="SE203" s="4"/>
      <c r="SF203" s="4"/>
      <c r="SG203" s="4"/>
      <c r="SH203" s="4"/>
      <c r="SI203" s="4"/>
    </row>
    <row r="204" spans="433:503" x14ac:dyDescent="0.35">
      <c r="PQ204" s="4"/>
      <c r="PR204" s="4"/>
      <c r="PS204" s="4"/>
      <c r="PT204" s="4"/>
      <c r="PU204" s="4"/>
      <c r="PV204" s="4"/>
      <c r="PW204" s="4"/>
      <c r="PX204" s="4"/>
      <c r="PY204" s="4"/>
      <c r="PZ204" s="4"/>
      <c r="QA204" s="4"/>
      <c r="QB204" s="4"/>
      <c r="QC204" s="4"/>
      <c r="QD204" s="4"/>
      <c r="QE204" s="4"/>
      <c r="QF204" s="4"/>
      <c r="QW204" s="4"/>
      <c r="QX204" s="4"/>
      <c r="QY204" s="4"/>
      <c r="QZ204" s="4"/>
      <c r="RA204" s="4"/>
      <c r="RB204" s="4"/>
      <c r="RC204" s="4"/>
      <c r="RD204" s="4"/>
      <c r="RE204" s="4"/>
      <c r="RF204" s="4"/>
      <c r="RG204" s="4"/>
      <c r="RH204" s="4"/>
      <c r="RI204" s="4"/>
      <c r="RJ204" s="4"/>
      <c r="RK204" s="4"/>
      <c r="RL204" s="4"/>
      <c r="RM204" s="4"/>
      <c r="RN204" s="4"/>
      <c r="RO204" s="4"/>
      <c r="RP204" s="4"/>
      <c r="RQ204" s="4"/>
      <c r="RR204" s="4"/>
      <c r="RS204" s="4"/>
      <c r="RT204" s="4"/>
      <c r="RU204" s="4"/>
      <c r="RV204" s="4"/>
      <c r="RW204" s="4"/>
      <c r="RX204" s="4"/>
      <c r="RY204" s="4"/>
      <c r="RZ204" s="4"/>
      <c r="SA204" s="4"/>
      <c r="SB204" s="4"/>
      <c r="SC204" s="4"/>
      <c r="SD204" s="4"/>
      <c r="SE204" s="4"/>
      <c r="SF204" s="4"/>
      <c r="SG204" s="4"/>
      <c r="SH204" s="4"/>
      <c r="SI204" s="4"/>
    </row>
    <row r="205" spans="433:503" x14ac:dyDescent="0.35">
      <c r="PQ205" s="4"/>
      <c r="PR205" s="4"/>
      <c r="PS205" s="4"/>
      <c r="PT205" s="4"/>
      <c r="PU205" s="4"/>
      <c r="PV205" s="4"/>
      <c r="PW205" s="4"/>
      <c r="PX205" s="4"/>
      <c r="PY205" s="4"/>
      <c r="PZ205" s="4"/>
      <c r="QA205" s="4"/>
      <c r="QB205" s="4"/>
      <c r="QC205" s="4"/>
      <c r="QD205" s="4"/>
      <c r="QE205" s="4"/>
      <c r="QF205" s="4"/>
      <c r="QW205" s="4"/>
      <c r="QX205" s="4"/>
      <c r="QY205" s="4"/>
      <c r="QZ205" s="4"/>
      <c r="RA205" s="4"/>
      <c r="RB205" s="4"/>
      <c r="RC205" s="4"/>
      <c r="RD205" s="4"/>
      <c r="RE205" s="4"/>
      <c r="RF205" s="4"/>
      <c r="RG205" s="4"/>
      <c r="RH205" s="4"/>
      <c r="RI205" s="4"/>
      <c r="RJ205" s="4"/>
      <c r="RK205" s="4"/>
      <c r="RL205" s="4"/>
      <c r="RM205" s="4"/>
      <c r="RN205" s="4"/>
      <c r="RO205" s="4"/>
      <c r="RP205" s="4"/>
      <c r="RQ205" s="4"/>
      <c r="RR205" s="4"/>
      <c r="RS205" s="4"/>
      <c r="RT205" s="4"/>
      <c r="RU205" s="4"/>
      <c r="RV205" s="4"/>
      <c r="RW205" s="4"/>
      <c r="RX205" s="4"/>
      <c r="RY205" s="4"/>
      <c r="RZ205" s="4"/>
      <c r="SA205" s="4"/>
      <c r="SB205" s="4"/>
      <c r="SC205" s="4"/>
      <c r="SD205" s="4"/>
      <c r="SE205" s="4"/>
      <c r="SF205" s="4"/>
      <c r="SG205" s="4"/>
      <c r="SH205" s="4"/>
      <c r="SI205" s="4"/>
    </row>
    <row r="206" spans="433:503" x14ac:dyDescent="0.35">
      <c r="PQ206" s="4"/>
      <c r="PR206" s="4"/>
      <c r="PS206" s="4"/>
      <c r="PT206" s="4"/>
      <c r="PU206" s="4"/>
      <c r="PV206" s="4"/>
      <c r="PW206" s="4"/>
      <c r="PX206" s="4"/>
      <c r="PY206" s="4"/>
      <c r="PZ206" s="4"/>
      <c r="QA206" s="4"/>
      <c r="QB206" s="4"/>
      <c r="QC206" s="4"/>
      <c r="QD206" s="4"/>
      <c r="QE206" s="4"/>
      <c r="QF206" s="4"/>
      <c r="QW206" s="4"/>
      <c r="QX206" s="4"/>
      <c r="QY206" s="4"/>
      <c r="QZ206" s="4"/>
      <c r="RA206" s="4"/>
      <c r="RB206" s="4"/>
      <c r="RC206" s="4"/>
      <c r="RD206" s="4"/>
      <c r="RE206" s="4"/>
      <c r="RF206" s="4"/>
      <c r="RG206" s="4"/>
      <c r="RH206" s="4"/>
      <c r="RI206" s="4"/>
      <c r="RJ206" s="4"/>
      <c r="RK206" s="4"/>
      <c r="RL206" s="4"/>
      <c r="RM206" s="4"/>
      <c r="RN206" s="4"/>
      <c r="RO206" s="4"/>
      <c r="RP206" s="4"/>
      <c r="RQ206" s="4"/>
      <c r="RR206" s="4"/>
      <c r="RS206" s="4"/>
      <c r="RT206" s="4"/>
      <c r="RU206" s="4"/>
      <c r="RV206" s="4"/>
      <c r="RW206" s="4"/>
      <c r="RX206" s="4"/>
      <c r="RY206" s="4"/>
      <c r="RZ206" s="4"/>
      <c r="SA206" s="4"/>
      <c r="SB206" s="4"/>
      <c r="SC206" s="4"/>
      <c r="SD206" s="4"/>
      <c r="SE206" s="4"/>
      <c r="SF206" s="4"/>
      <c r="SG206" s="4"/>
      <c r="SH206" s="4"/>
      <c r="SI206" s="4"/>
    </row>
    <row r="207" spans="433:503" x14ac:dyDescent="0.35">
      <c r="PQ207" s="4"/>
      <c r="PR207" s="4"/>
      <c r="PS207" s="4"/>
      <c r="PT207" s="4"/>
      <c r="PU207" s="4"/>
      <c r="PV207" s="4"/>
      <c r="PW207" s="4"/>
      <c r="PX207" s="4"/>
      <c r="PY207" s="4"/>
      <c r="PZ207" s="4"/>
      <c r="QA207" s="4"/>
      <c r="QB207" s="4"/>
      <c r="QC207" s="4"/>
      <c r="QD207" s="4"/>
      <c r="QE207" s="4"/>
      <c r="QF207" s="4"/>
      <c r="QW207" s="4"/>
      <c r="QX207" s="4"/>
      <c r="QY207" s="4"/>
      <c r="QZ207" s="4"/>
      <c r="RA207" s="4"/>
      <c r="RB207" s="4"/>
      <c r="RC207" s="4"/>
      <c r="RD207" s="4"/>
      <c r="RE207" s="4"/>
      <c r="RF207" s="4"/>
      <c r="RG207" s="4"/>
      <c r="RH207" s="4"/>
      <c r="RI207" s="4"/>
      <c r="RJ207" s="4"/>
      <c r="RK207" s="4"/>
      <c r="RL207" s="4"/>
      <c r="RM207" s="4"/>
      <c r="RN207" s="4"/>
      <c r="RO207" s="4"/>
      <c r="RP207" s="4"/>
      <c r="RQ207" s="4"/>
      <c r="RR207" s="4"/>
      <c r="RS207" s="4"/>
      <c r="RT207" s="4"/>
      <c r="RU207" s="4"/>
      <c r="RV207" s="4"/>
      <c r="RW207" s="4"/>
      <c r="RX207" s="4"/>
      <c r="RY207" s="4"/>
      <c r="RZ207" s="4"/>
      <c r="SA207" s="4"/>
      <c r="SB207" s="4"/>
      <c r="SC207" s="4"/>
      <c r="SD207" s="4"/>
      <c r="SE207" s="4"/>
      <c r="SF207" s="4"/>
      <c r="SG207" s="4"/>
      <c r="SH207" s="4"/>
      <c r="SI207" s="4"/>
    </row>
    <row r="208" spans="433:503" x14ac:dyDescent="0.35">
      <c r="PQ208" s="4"/>
      <c r="PR208" s="4"/>
      <c r="PS208" s="4"/>
      <c r="PT208" s="4"/>
      <c r="PU208" s="4"/>
      <c r="PV208" s="4"/>
      <c r="PW208" s="4"/>
      <c r="PX208" s="4"/>
      <c r="PY208" s="4"/>
      <c r="PZ208" s="4"/>
      <c r="QA208" s="4"/>
      <c r="QB208" s="4"/>
      <c r="QC208" s="4"/>
      <c r="QD208" s="4"/>
      <c r="QE208" s="4"/>
      <c r="QF208" s="4"/>
      <c r="QW208" s="4"/>
      <c r="QX208" s="4"/>
      <c r="QY208" s="4"/>
      <c r="QZ208" s="4"/>
      <c r="RA208" s="4"/>
      <c r="RB208" s="4"/>
      <c r="RC208" s="4"/>
      <c r="RD208" s="4"/>
      <c r="RE208" s="4"/>
      <c r="RF208" s="4"/>
      <c r="RG208" s="4"/>
      <c r="RH208" s="4"/>
      <c r="RI208" s="4"/>
      <c r="RJ208" s="4"/>
      <c r="RK208" s="4"/>
      <c r="RL208" s="4"/>
      <c r="RM208" s="4"/>
      <c r="RN208" s="4"/>
      <c r="RO208" s="4"/>
      <c r="RP208" s="4"/>
      <c r="RQ208" s="4"/>
      <c r="RR208" s="4"/>
      <c r="RS208" s="4"/>
      <c r="RT208" s="4"/>
      <c r="RU208" s="4"/>
      <c r="RV208" s="4"/>
      <c r="RW208" s="4"/>
      <c r="RX208" s="4"/>
      <c r="RY208" s="4"/>
      <c r="RZ208" s="4"/>
      <c r="SA208" s="4"/>
      <c r="SB208" s="4"/>
      <c r="SC208" s="4"/>
      <c r="SD208" s="4"/>
      <c r="SE208" s="4"/>
      <c r="SF208" s="4"/>
      <c r="SG208" s="4"/>
      <c r="SH208" s="4"/>
      <c r="SI208" s="4"/>
    </row>
    <row r="209" spans="433:503" x14ac:dyDescent="0.35">
      <c r="PQ209" s="4"/>
      <c r="PR209" s="4"/>
      <c r="PS209" s="4"/>
      <c r="PT209" s="4"/>
      <c r="PU209" s="4"/>
      <c r="PV209" s="4"/>
      <c r="PW209" s="4"/>
      <c r="PX209" s="4"/>
      <c r="PY209" s="4"/>
      <c r="PZ209" s="4"/>
      <c r="QA209" s="4"/>
      <c r="QB209" s="4"/>
      <c r="QC209" s="4"/>
      <c r="QD209" s="4"/>
      <c r="QE209" s="4"/>
      <c r="QF209" s="4"/>
      <c r="QW209" s="4"/>
      <c r="QX209" s="4"/>
      <c r="QY209" s="4"/>
      <c r="QZ209" s="4"/>
      <c r="RA209" s="4"/>
      <c r="RB209" s="4"/>
      <c r="RC209" s="4"/>
      <c r="RD209" s="4"/>
      <c r="RE209" s="4"/>
      <c r="RF209" s="4"/>
      <c r="RG209" s="4"/>
      <c r="RH209" s="4"/>
      <c r="RI209" s="4"/>
      <c r="RJ209" s="4"/>
      <c r="RK209" s="4"/>
      <c r="RL209" s="4"/>
      <c r="RM209" s="4"/>
      <c r="RN209" s="4"/>
      <c r="RO209" s="4"/>
      <c r="RP209" s="4"/>
      <c r="RQ209" s="4"/>
      <c r="RR209" s="4"/>
      <c r="RS209" s="4"/>
      <c r="RT209" s="4"/>
      <c r="RU209" s="4"/>
      <c r="RV209" s="4"/>
      <c r="RW209" s="4"/>
      <c r="RX209" s="4"/>
      <c r="RY209" s="4"/>
      <c r="RZ209" s="4"/>
      <c r="SA209" s="4"/>
      <c r="SB209" s="4"/>
      <c r="SC209" s="4"/>
      <c r="SD209" s="4"/>
      <c r="SE209" s="4"/>
      <c r="SF209" s="4"/>
      <c r="SG209" s="4"/>
      <c r="SH209" s="4"/>
      <c r="SI209" s="4"/>
    </row>
    <row r="210" spans="433:503" x14ac:dyDescent="0.35">
      <c r="PQ210" s="4"/>
      <c r="PR210" s="4"/>
      <c r="PS210" s="4"/>
      <c r="PT210" s="4"/>
      <c r="PU210" s="4"/>
      <c r="PV210" s="4"/>
      <c r="PW210" s="4"/>
      <c r="PX210" s="4"/>
      <c r="PY210" s="4"/>
      <c r="PZ210" s="4"/>
      <c r="QA210" s="4"/>
      <c r="QB210" s="4"/>
      <c r="QC210" s="4"/>
      <c r="QD210" s="4"/>
      <c r="QE210" s="4"/>
      <c r="QF210" s="4"/>
      <c r="QW210" s="4"/>
      <c r="QX210" s="4"/>
      <c r="QY210" s="4"/>
      <c r="QZ210" s="4"/>
      <c r="RA210" s="4"/>
      <c r="RB210" s="4"/>
      <c r="RC210" s="4"/>
      <c r="RD210" s="4"/>
      <c r="RE210" s="4"/>
      <c r="RF210" s="4"/>
      <c r="RG210" s="4"/>
      <c r="RH210" s="4"/>
      <c r="RI210" s="4"/>
      <c r="RJ210" s="4"/>
      <c r="RK210" s="4"/>
      <c r="RL210" s="4"/>
      <c r="RM210" s="4"/>
      <c r="RN210" s="4"/>
      <c r="RO210" s="4"/>
      <c r="RP210" s="4"/>
      <c r="RQ210" s="4"/>
      <c r="RR210" s="4"/>
      <c r="RS210" s="4"/>
      <c r="RT210" s="4"/>
      <c r="RU210" s="4"/>
      <c r="RV210" s="4"/>
      <c r="RW210" s="4"/>
      <c r="RX210" s="4"/>
      <c r="RY210" s="4"/>
      <c r="RZ210" s="4"/>
      <c r="SA210" s="4"/>
      <c r="SB210" s="4"/>
      <c r="SC210" s="4"/>
      <c r="SD210" s="4"/>
      <c r="SE210" s="4"/>
      <c r="SF210" s="4"/>
      <c r="SG210" s="4"/>
      <c r="SH210" s="4"/>
      <c r="SI210" s="4"/>
    </row>
    <row r="211" spans="433:503" x14ac:dyDescent="0.35">
      <c r="PQ211" s="4"/>
      <c r="PR211" s="4"/>
      <c r="PS211" s="4"/>
      <c r="PT211" s="4"/>
      <c r="PU211" s="4"/>
      <c r="PV211" s="4"/>
      <c r="PW211" s="4"/>
      <c r="PX211" s="4"/>
      <c r="PY211" s="4"/>
      <c r="PZ211" s="4"/>
      <c r="QA211" s="4"/>
      <c r="QB211" s="4"/>
      <c r="QC211" s="4"/>
      <c r="QD211" s="4"/>
      <c r="QE211" s="4"/>
      <c r="QF211" s="4"/>
      <c r="QW211" s="4"/>
      <c r="QX211" s="4"/>
      <c r="QY211" s="4"/>
      <c r="QZ211" s="4"/>
      <c r="RA211" s="4"/>
      <c r="RB211" s="4"/>
      <c r="RC211" s="4"/>
      <c r="RD211" s="4"/>
      <c r="RE211" s="4"/>
      <c r="RF211" s="4"/>
      <c r="RG211" s="4"/>
      <c r="RH211" s="4"/>
      <c r="RI211" s="4"/>
      <c r="RJ211" s="4"/>
      <c r="RK211" s="4"/>
      <c r="RL211" s="4"/>
      <c r="RM211" s="4"/>
      <c r="RN211" s="4"/>
      <c r="RO211" s="4"/>
      <c r="RP211" s="4"/>
      <c r="RQ211" s="4"/>
      <c r="RR211" s="4"/>
      <c r="RS211" s="4"/>
      <c r="RT211" s="4"/>
      <c r="RU211" s="4"/>
      <c r="RV211" s="4"/>
      <c r="RW211" s="4"/>
      <c r="RX211" s="4"/>
      <c r="RY211" s="4"/>
      <c r="RZ211" s="4"/>
      <c r="SA211" s="4"/>
      <c r="SB211" s="4"/>
      <c r="SC211" s="4"/>
      <c r="SD211" s="4"/>
      <c r="SE211" s="4"/>
      <c r="SF211" s="4"/>
      <c r="SG211" s="4"/>
      <c r="SH211" s="4"/>
      <c r="SI211" s="4"/>
    </row>
    <row r="212" spans="433:503" x14ac:dyDescent="0.35">
      <c r="PQ212" s="4"/>
      <c r="PR212" s="4"/>
      <c r="PS212" s="4"/>
      <c r="PT212" s="4"/>
      <c r="PU212" s="4"/>
      <c r="PV212" s="4"/>
      <c r="PW212" s="4"/>
      <c r="PX212" s="4"/>
      <c r="PY212" s="4"/>
      <c r="PZ212" s="4"/>
      <c r="QA212" s="4"/>
      <c r="QB212" s="4"/>
      <c r="QC212" s="4"/>
      <c r="QD212" s="4"/>
      <c r="QE212" s="4"/>
      <c r="QF212" s="4"/>
      <c r="QW212" s="4"/>
      <c r="QX212" s="4"/>
      <c r="QY212" s="4"/>
      <c r="QZ212" s="4"/>
      <c r="RA212" s="4"/>
      <c r="RB212" s="4"/>
      <c r="RC212" s="4"/>
      <c r="RD212" s="4"/>
      <c r="RE212" s="4"/>
      <c r="RF212" s="4"/>
      <c r="RG212" s="4"/>
      <c r="RH212" s="4"/>
      <c r="RI212" s="4"/>
      <c r="RJ212" s="4"/>
      <c r="RK212" s="4"/>
      <c r="RL212" s="4"/>
      <c r="RM212" s="4"/>
      <c r="RN212" s="4"/>
      <c r="RO212" s="4"/>
      <c r="RP212" s="4"/>
      <c r="RQ212" s="4"/>
      <c r="RR212" s="4"/>
      <c r="RS212" s="4"/>
      <c r="RT212" s="4"/>
      <c r="RU212" s="4"/>
      <c r="RV212" s="4"/>
      <c r="RW212" s="4"/>
      <c r="RX212" s="4"/>
      <c r="RY212" s="4"/>
      <c r="RZ212" s="4"/>
      <c r="SA212" s="4"/>
      <c r="SB212" s="4"/>
      <c r="SC212" s="4"/>
      <c r="SD212" s="4"/>
      <c r="SE212" s="4"/>
      <c r="SF212" s="4"/>
      <c r="SG212" s="4"/>
      <c r="SH212" s="4"/>
      <c r="SI212" s="4"/>
    </row>
    <row r="213" spans="433:503" x14ac:dyDescent="0.35">
      <c r="PQ213" s="4"/>
      <c r="PR213" s="4"/>
      <c r="PS213" s="4"/>
      <c r="PT213" s="4"/>
      <c r="PU213" s="4"/>
      <c r="PV213" s="4"/>
      <c r="PW213" s="4"/>
      <c r="PX213" s="4"/>
      <c r="PY213" s="4"/>
      <c r="PZ213" s="4"/>
      <c r="QA213" s="4"/>
      <c r="QB213" s="4"/>
      <c r="QC213" s="4"/>
      <c r="QD213" s="4"/>
      <c r="QE213" s="4"/>
      <c r="QF213" s="4"/>
      <c r="QW213" s="4"/>
      <c r="QX213" s="4"/>
      <c r="QY213" s="4"/>
      <c r="QZ213" s="4"/>
      <c r="RA213" s="4"/>
      <c r="RB213" s="4"/>
      <c r="RC213" s="4"/>
      <c r="RD213" s="4"/>
      <c r="RE213" s="4"/>
      <c r="RF213" s="4"/>
      <c r="RG213" s="4"/>
      <c r="RH213" s="4"/>
      <c r="RI213" s="4"/>
      <c r="RJ213" s="4"/>
      <c r="RK213" s="4"/>
      <c r="RL213" s="4"/>
      <c r="RM213" s="4"/>
      <c r="RN213" s="4"/>
      <c r="RO213" s="4"/>
      <c r="RP213" s="4"/>
      <c r="RQ213" s="4"/>
      <c r="RR213" s="4"/>
      <c r="RS213" s="4"/>
      <c r="RT213" s="4"/>
      <c r="RU213" s="4"/>
      <c r="RV213" s="4"/>
      <c r="RW213" s="4"/>
      <c r="RX213" s="4"/>
      <c r="RY213" s="4"/>
      <c r="RZ213" s="4"/>
      <c r="SA213" s="4"/>
      <c r="SB213" s="4"/>
      <c r="SC213" s="4"/>
      <c r="SD213" s="4"/>
      <c r="SE213" s="4"/>
      <c r="SF213" s="4"/>
      <c r="SG213" s="4"/>
      <c r="SH213" s="4"/>
      <c r="SI213" s="4"/>
    </row>
    <row r="214" spans="433:503" x14ac:dyDescent="0.35">
      <c r="PQ214" s="4"/>
      <c r="PR214" s="4"/>
      <c r="PS214" s="4"/>
      <c r="PT214" s="4"/>
      <c r="PU214" s="4"/>
      <c r="PV214" s="4"/>
      <c r="PW214" s="4"/>
      <c r="PX214" s="4"/>
      <c r="PY214" s="4"/>
      <c r="PZ214" s="4"/>
      <c r="QA214" s="4"/>
      <c r="QB214" s="4"/>
      <c r="QC214" s="4"/>
      <c r="QD214" s="4"/>
      <c r="QE214" s="4"/>
      <c r="QF214" s="4"/>
      <c r="QW214" s="4"/>
      <c r="QX214" s="4"/>
      <c r="QY214" s="4"/>
      <c r="QZ214" s="4"/>
      <c r="RA214" s="4"/>
      <c r="RB214" s="4"/>
      <c r="RC214" s="4"/>
      <c r="RD214" s="4"/>
      <c r="RE214" s="4"/>
      <c r="RF214" s="4"/>
      <c r="RG214" s="4"/>
      <c r="RH214" s="4"/>
      <c r="RI214" s="4"/>
      <c r="RJ214" s="4"/>
      <c r="RK214" s="4"/>
      <c r="RL214" s="4"/>
      <c r="RM214" s="4"/>
      <c r="RN214" s="4"/>
      <c r="RO214" s="4"/>
      <c r="RP214" s="4"/>
      <c r="RQ214" s="4"/>
      <c r="RR214" s="4"/>
      <c r="RS214" s="4"/>
      <c r="RT214" s="4"/>
      <c r="RU214" s="4"/>
      <c r="RV214" s="4"/>
      <c r="RW214" s="4"/>
      <c r="RX214" s="4"/>
      <c r="RY214" s="4"/>
      <c r="RZ214" s="4"/>
      <c r="SA214" s="4"/>
      <c r="SB214" s="4"/>
      <c r="SC214" s="4"/>
      <c r="SD214" s="4"/>
      <c r="SE214" s="4"/>
      <c r="SF214" s="4"/>
      <c r="SG214" s="4"/>
      <c r="SH214" s="4"/>
      <c r="SI214" s="4"/>
    </row>
    <row r="215" spans="433:503" x14ac:dyDescent="0.35">
      <c r="PQ215" s="4"/>
      <c r="PR215" s="4"/>
      <c r="PS215" s="4"/>
      <c r="PT215" s="4"/>
      <c r="PU215" s="4"/>
      <c r="PV215" s="4"/>
      <c r="PW215" s="4"/>
      <c r="PX215" s="4"/>
      <c r="PY215" s="4"/>
      <c r="PZ215" s="4"/>
      <c r="QA215" s="4"/>
      <c r="QB215" s="4"/>
      <c r="QC215" s="4"/>
      <c r="QD215" s="4"/>
      <c r="QE215" s="4"/>
      <c r="QF215" s="4"/>
      <c r="QW215" s="4"/>
      <c r="QX215" s="4"/>
      <c r="QY215" s="4"/>
      <c r="QZ215" s="4"/>
      <c r="RA215" s="4"/>
      <c r="RB215" s="4"/>
      <c r="RC215" s="4"/>
      <c r="RD215" s="4"/>
      <c r="RE215" s="4"/>
      <c r="RF215" s="4"/>
      <c r="RG215" s="4"/>
      <c r="RH215" s="4"/>
      <c r="RI215" s="4"/>
      <c r="RJ215" s="4"/>
      <c r="RK215" s="4"/>
      <c r="RL215" s="4"/>
      <c r="RM215" s="4"/>
      <c r="RN215" s="4"/>
      <c r="RO215" s="4"/>
      <c r="RP215" s="4"/>
      <c r="RQ215" s="4"/>
      <c r="RR215" s="4"/>
      <c r="RS215" s="4"/>
      <c r="RT215" s="4"/>
      <c r="RU215" s="4"/>
      <c r="RV215" s="4"/>
      <c r="RW215" s="4"/>
      <c r="RX215" s="4"/>
      <c r="RY215" s="4"/>
      <c r="RZ215" s="4"/>
      <c r="SA215" s="4"/>
      <c r="SB215" s="4"/>
      <c r="SC215" s="4"/>
      <c r="SD215" s="4"/>
      <c r="SE215" s="4"/>
      <c r="SF215" s="4"/>
      <c r="SG215" s="4"/>
      <c r="SH215" s="4"/>
      <c r="SI215" s="4"/>
    </row>
    <row r="216" spans="433:503" x14ac:dyDescent="0.35">
      <c r="PQ216" s="4"/>
      <c r="PR216" s="4"/>
      <c r="PS216" s="4"/>
      <c r="PT216" s="4"/>
      <c r="PU216" s="4"/>
      <c r="PV216" s="4"/>
      <c r="PW216" s="4"/>
      <c r="PX216" s="4"/>
      <c r="PY216" s="4"/>
      <c r="PZ216" s="4"/>
      <c r="QA216" s="4"/>
      <c r="QB216" s="4"/>
      <c r="QC216" s="4"/>
      <c r="QD216" s="4"/>
      <c r="QE216" s="4"/>
      <c r="QF216" s="4"/>
      <c r="QW216" s="4"/>
      <c r="QX216" s="4"/>
      <c r="QY216" s="4"/>
      <c r="QZ216" s="4"/>
      <c r="RA216" s="4"/>
      <c r="RB216" s="4"/>
      <c r="RC216" s="4"/>
      <c r="RD216" s="4"/>
      <c r="RE216" s="4"/>
      <c r="RF216" s="4"/>
      <c r="RG216" s="4"/>
      <c r="RH216" s="4"/>
      <c r="RI216" s="4"/>
      <c r="RJ216" s="4"/>
      <c r="RK216" s="4"/>
      <c r="RL216" s="4"/>
      <c r="RM216" s="4"/>
      <c r="RN216" s="4"/>
      <c r="RO216" s="4"/>
      <c r="RP216" s="4"/>
      <c r="RQ216" s="4"/>
      <c r="RR216" s="4"/>
      <c r="RS216" s="4"/>
      <c r="RT216" s="4"/>
      <c r="RU216" s="4"/>
      <c r="RV216" s="4"/>
      <c r="RW216" s="4"/>
      <c r="RX216" s="4"/>
      <c r="RY216" s="4"/>
      <c r="RZ216" s="4"/>
      <c r="SA216" s="4"/>
      <c r="SB216" s="4"/>
      <c r="SC216" s="4"/>
      <c r="SD216" s="4"/>
      <c r="SE216" s="4"/>
      <c r="SF216" s="4"/>
      <c r="SG216" s="4"/>
      <c r="SH216" s="4"/>
      <c r="SI216" s="4"/>
    </row>
    <row r="217" spans="433:503" x14ac:dyDescent="0.35">
      <c r="PQ217" s="4"/>
      <c r="PR217" s="4"/>
      <c r="PS217" s="4"/>
      <c r="PT217" s="4"/>
      <c r="PU217" s="4"/>
      <c r="PV217" s="4"/>
      <c r="PW217" s="4"/>
      <c r="PX217" s="4"/>
      <c r="PY217" s="4"/>
      <c r="PZ217" s="4"/>
      <c r="QA217" s="4"/>
      <c r="QB217" s="4"/>
      <c r="QC217" s="4"/>
      <c r="QD217" s="4"/>
      <c r="QE217" s="4"/>
      <c r="QF217" s="4"/>
      <c r="QW217" s="4"/>
      <c r="QX217" s="4"/>
      <c r="QY217" s="4"/>
      <c r="QZ217" s="4"/>
      <c r="RA217" s="4"/>
      <c r="RB217" s="4"/>
      <c r="RC217" s="4"/>
      <c r="RD217" s="4"/>
      <c r="RE217" s="4"/>
      <c r="RF217" s="4"/>
      <c r="RG217" s="4"/>
      <c r="RH217" s="4"/>
      <c r="RI217" s="4"/>
      <c r="RJ217" s="4"/>
      <c r="RK217" s="4"/>
      <c r="RL217" s="4"/>
      <c r="RM217" s="4"/>
      <c r="RN217" s="4"/>
      <c r="RO217" s="4"/>
      <c r="RP217" s="4"/>
      <c r="RQ217" s="4"/>
      <c r="RR217" s="4"/>
      <c r="RS217" s="4"/>
      <c r="RT217" s="4"/>
      <c r="RU217" s="4"/>
      <c r="RV217" s="4"/>
      <c r="RW217" s="4"/>
      <c r="RX217" s="4"/>
      <c r="RY217" s="4"/>
      <c r="RZ217" s="4"/>
      <c r="SA217" s="4"/>
      <c r="SB217" s="4"/>
      <c r="SC217" s="4"/>
      <c r="SD217" s="4"/>
      <c r="SE217" s="4"/>
      <c r="SF217" s="4"/>
      <c r="SG217" s="4"/>
      <c r="SH217" s="4"/>
      <c r="SI217" s="4"/>
    </row>
    <row r="218" spans="433:503" x14ac:dyDescent="0.35">
      <c r="PQ218" s="4"/>
      <c r="PR218" s="4"/>
      <c r="PS218" s="4"/>
      <c r="PT218" s="4"/>
      <c r="PU218" s="4"/>
      <c r="PV218" s="4"/>
      <c r="PW218" s="4"/>
      <c r="PX218" s="4"/>
      <c r="PY218" s="4"/>
      <c r="PZ218" s="4"/>
      <c r="QA218" s="4"/>
      <c r="QB218" s="4"/>
      <c r="QC218" s="4"/>
      <c r="QD218" s="4"/>
      <c r="QE218" s="4"/>
      <c r="QF218" s="4"/>
      <c r="QW218" s="4"/>
      <c r="QX218" s="4"/>
      <c r="QY218" s="4"/>
      <c r="QZ218" s="4"/>
      <c r="RA218" s="4"/>
      <c r="RB218" s="4"/>
      <c r="RC218" s="4"/>
      <c r="RD218" s="4"/>
      <c r="RE218" s="4"/>
      <c r="RF218" s="4"/>
      <c r="RG218" s="4"/>
      <c r="RH218" s="4"/>
      <c r="RI218" s="4"/>
      <c r="RJ218" s="4"/>
      <c r="RK218" s="4"/>
      <c r="RL218" s="4"/>
      <c r="RM218" s="4"/>
      <c r="RN218" s="4"/>
      <c r="RO218" s="4"/>
      <c r="RP218" s="4"/>
      <c r="RQ218" s="4"/>
      <c r="RR218" s="4"/>
      <c r="RS218" s="4"/>
      <c r="RT218" s="4"/>
      <c r="RU218" s="4"/>
      <c r="RV218" s="4"/>
      <c r="RW218" s="4"/>
      <c r="RX218" s="4"/>
      <c r="RY218" s="4"/>
      <c r="RZ218" s="4"/>
      <c r="SA218" s="4"/>
      <c r="SB218" s="4"/>
      <c r="SC218" s="4"/>
      <c r="SD218" s="4"/>
      <c r="SE218" s="4"/>
      <c r="SF218" s="4"/>
      <c r="SG218" s="4"/>
      <c r="SH218" s="4"/>
      <c r="SI218" s="4"/>
    </row>
    <row r="219" spans="433:503" x14ac:dyDescent="0.35">
      <c r="PQ219" s="4"/>
      <c r="PR219" s="4"/>
      <c r="PS219" s="4"/>
      <c r="PT219" s="4"/>
      <c r="PU219" s="4"/>
      <c r="PV219" s="4"/>
      <c r="PW219" s="4"/>
      <c r="PX219" s="4"/>
      <c r="PY219" s="4"/>
      <c r="PZ219" s="4"/>
      <c r="QA219" s="4"/>
      <c r="QB219" s="4"/>
      <c r="QC219" s="4"/>
      <c r="QD219" s="4"/>
      <c r="QE219" s="4"/>
      <c r="QF219" s="4"/>
      <c r="QW219" s="4"/>
      <c r="QX219" s="4"/>
      <c r="QY219" s="4"/>
      <c r="QZ219" s="4"/>
      <c r="RA219" s="4"/>
      <c r="RB219" s="4"/>
      <c r="RC219" s="4"/>
      <c r="RD219" s="4"/>
      <c r="RE219" s="4"/>
      <c r="RF219" s="4"/>
      <c r="RG219" s="4"/>
      <c r="RH219" s="4"/>
      <c r="RI219" s="4"/>
      <c r="RJ219" s="4"/>
      <c r="RK219" s="4"/>
      <c r="RL219" s="4"/>
      <c r="RM219" s="4"/>
      <c r="RN219" s="4"/>
      <c r="RO219" s="4"/>
      <c r="RP219" s="4"/>
      <c r="RQ219" s="4"/>
      <c r="RR219" s="4"/>
      <c r="RS219" s="4"/>
      <c r="RT219" s="4"/>
      <c r="RU219" s="4"/>
      <c r="RV219" s="4"/>
      <c r="RW219" s="4"/>
      <c r="RX219" s="4"/>
      <c r="RY219" s="4"/>
      <c r="RZ219" s="4"/>
      <c r="SA219" s="4"/>
      <c r="SB219" s="4"/>
      <c r="SC219" s="4"/>
      <c r="SD219" s="4"/>
      <c r="SE219" s="4"/>
      <c r="SF219" s="4"/>
      <c r="SG219" s="4"/>
      <c r="SH219" s="4"/>
      <c r="SI219" s="4"/>
    </row>
    <row r="220" spans="433:503" x14ac:dyDescent="0.35">
      <c r="PQ220" s="4"/>
      <c r="PR220" s="4"/>
      <c r="PS220" s="4"/>
      <c r="PT220" s="4"/>
      <c r="PU220" s="4"/>
      <c r="PV220" s="4"/>
      <c r="PW220" s="4"/>
      <c r="PX220" s="4"/>
      <c r="PY220" s="4"/>
      <c r="PZ220" s="4"/>
      <c r="QA220" s="4"/>
      <c r="QB220" s="4"/>
      <c r="QC220" s="4"/>
      <c r="QD220" s="4"/>
      <c r="QE220" s="4"/>
      <c r="QF220" s="4"/>
      <c r="QW220" s="4"/>
      <c r="QX220" s="4"/>
      <c r="QY220" s="4"/>
      <c r="QZ220" s="4"/>
      <c r="RA220" s="4"/>
      <c r="RB220" s="4"/>
      <c r="RC220" s="4"/>
      <c r="RD220" s="4"/>
      <c r="RE220" s="4"/>
      <c r="RF220" s="4"/>
      <c r="RG220" s="4"/>
      <c r="RH220" s="4"/>
      <c r="RI220" s="4"/>
      <c r="RJ220" s="4"/>
      <c r="RK220" s="4"/>
      <c r="RL220" s="4"/>
      <c r="RM220" s="4"/>
      <c r="RN220" s="4"/>
      <c r="RO220" s="4"/>
      <c r="RP220" s="4"/>
      <c r="RQ220" s="4"/>
      <c r="RR220" s="4"/>
      <c r="RS220" s="4"/>
      <c r="RT220" s="4"/>
      <c r="RU220" s="4"/>
      <c r="RV220" s="4"/>
      <c r="RW220" s="4"/>
      <c r="RX220" s="4"/>
      <c r="RY220" s="4"/>
      <c r="RZ220" s="4"/>
      <c r="SA220" s="4"/>
      <c r="SB220" s="4"/>
      <c r="SC220" s="4"/>
      <c r="SD220" s="4"/>
      <c r="SE220" s="4"/>
      <c r="SF220" s="4"/>
      <c r="SG220" s="4"/>
      <c r="SH220" s="4"/>
      <c r="SI220" s="4"/>
    </row>
    <row r="221" spans="433:503" x14ac:dyDescent="0.35">
      <c r="PQ221" s="4"/>
      <c r="PR221" s="4"/>
      <c r="PS221" s="4"/>
      <c r="PT221" s="4"/>
      <c r="PU221" s="4"/>
      <c r="PV221" s="4"/>
      <c r="PW221" s="4"/>
      <c r="PX221" s="4"/>
      <c r="PY221" s="4"/>
      <c r="PZ221" s="4"/>
      <c r="QA221" s="4"/>
      <c r="QB221" s="4"/>
      <c r="QC221" s="4"/>
      <c r="QD221" s="4"/>
      <c r="QE221" s="4"/>
      <c r="QF221" s="4"/>
      <c r="QW221" s="4"/>
      <c r="QX221" s="4"/>
      <c r="QY221" s="4"/>
      <c r="QZ221" s="4"/>
      <c r="RA221" s="4"/>
      <c r="RB221" s="4"/>
      <c r="RC221" s="4"/>
      <c r="RD221" s="4"/>
      <c r="RE221" s="4"/>
      <c r="RF221" s="4"/>
      <c r="RG221" s="4"/>
      <c r="RH221" s="4"/>
      <c r="RI221" s="4"/>
      <c r="RJ221" s="4"/>
      <c r="RK221" s="4"/>
      <c r="RL221" s="4"/>
      <c r="RM221" s="4"/>
      <c r="RN221" s="4"/>
      <c r="RO221" s="4"/>
      <c r="RP221" s="4"/>
      <c r="RQ221" s="4"/>
      <c r="RR221" s="4"/>
      <c r="RS221" s="4"/>
      <c r="RT221" s="4"/>
      <c r="RU221" s="4"/>
      <c r="RV221" s="4"/>
      <c r="RW221" s="4"/>
      <c r="RX221" s="4"/>
      <c r="RY221" s="4"/>
      <c r="RZ221" s="4"/>
      <c r="SA221" s="4"/>
      <c r="SB221" s="4"/>
      <c r="SC221" s="4"/>
      <c r="SD221" s="4"/>
      <c r="SE221" s="4"/>
      <c r="SF221" s="4"/>
      <c r="SG221" s="4"/>
      <c r="SH221" s="4"/>
      <c r="SI221" s="4"/>
    </row>
    <row r="222" spans="433:503" x14ac:dyDescent="0.35">
      <c r="PQ222" s="4"/>
      <c r="PR222" s="4"/>
      <c r="PS222" s="4"/>
      <c r="PT222" s="4"/>
      <c r="PU222" s="4"/>
      <c r="PV222" s="4"/>
      <c r="PW222" s="4"/>
      <c r="PX222" s="4"/>
      <c r="PY222" s="4"/>
      <c r="PZ222" s="4"/>
      <c r="QA222" s="4"/>
      <c r="QB222" s="4"/>
      <c r="QC222" s="4"/>
      <c r="QD222" s="4"/>
      <c r="QE222" s="4"/>
      <c r="QF222" s="4"/>
      <c r="QW222" s="4"/>
      <c r="QX222" s="4"/>
      <c r="QY222" s="4"/>
      <c r="QZ222" s="4"/>
      <c r="RA222" s="4"/>
      <c r="RB222" s="4"/>
      <c r="RC222" s="4"/>
      <c r="RD222" s="4"/>
      <c r="RE222" s="4"/>
      <c r="RF222" s="4"/>
      <c r="RG222" s="4"/>
      <c r="RH222" s="4"/>
      <c r="RI222" s="4"/>
      <c r="RJ222" s="4"/>
      <c r="RK222" s="4"/>
      <c r="RL222" s="4"/>
      <c r="RM222" s="4"/>
      <c r="RN222" s="4"/>
      <c r="RO222" s="4"/>
      <c r="RP222" s="4"/>
      <c r="RQ222" s="4"/>
      <c r="RR222" s="4"/>
      <c r="RS222" s="4"/>
      <c r="RT222" s="4"/>
      <c r="RU222" s="4"/>
      <c r="RV222" s="4"/>
      <c r="RW222" s="4"/>
      <c r="RX222" s="4"/>
      <c r="RY222" s="4"/>
      <c r="RZ222" s="4"/>
      <c r="SA222" s="4"/>
      <c r="SB222" s="4"/>
      <c r="SC222" s="4"/>
      <c r="SD222" s="4"/>
      <c r="SE222" s="4"/>
      <c r="SF222" s="4"/>
      <c r="SG222" s="4"/>
      <c r="SH222" s="4"/>
      <c r="SI222" s="4"/>
    </row>
    <row r="223" spans="433:503" x14ac:dyDescent="0.35">
      <c r="PQ223" s="4"/>
      <c r="PR223" s="4"/>
      <c r="PS223" s="4"/>
      <c r="PT223" s="4"/>
      <c r="PU223" s="4"/>
      <c r="PV223" s="4"/>
      <c r="PW223" s="4"/>
      <c r="PX223" s="4"/>
      <c r="PY223" s="4"/>
      <c r="PZ223" s="4"/>
      <c r="QA223" s="4"/>
      <c r="QB223" s="4"/>
      <c r="QC223" s="4"/>
      <c r="QD223" s="4"/>
      <c r="QE223" s="4"/>
      <c r="QF223" s="4"/>
      <c r="QW223" s="4"/>
      <c r="QX223" s="4"/>
      <c r="QY223" s="4"/>
      <c r="QZ223" s="4"/>
      <c r="RA223" s="4"/>
      <c r="RB223" s="4"/>
      <c r="RC223" s="4"/>
      <c r="RD223" s="4"/>
      <c r="RE223" s="4"/>
      <c r="RF223" s="4"/>
      <c r="RG223" s="4"/>
      <c r="RH223" s="4"/>
      <c r="RI223" s="4"/>
      <c r="RJ223" s="4"/>
      <c r="RK223" s="4"/>
      <c r="RL223" s="4"/>
      <c r="RM223" s="4"/>
      <c r="RN223" s="4"/>
      <c r="RO223" s="4"/>
      <c r="RP223" s="4"/>
      <c r="RQ223" s="4"/>
      <c r="RR223" s="4"/>
      <c r="RS223" s="4"/>
      <c r="RT223" s="4"/>
      <c r="RU223" s="4"/>
      <c r="RV223" s="4"/>
      <c r="RW223" s="4"/>
      <c r="RX223" s="4"/>
      <c r="RY223" s="4"/>
      <c r="RZ223" s="4"/>
      <c r="SA223" s="4"/>
      <c r="SB223" s="4"/>
      <c r="SC223" s="4"/>
      <c r="SD223" s="4"/>
      <c r="SE223" s="4"/>
      <c r="SF223" s="4"/>
      <c r="SG223" s="4"/>
      <c r="SH223" s="4"/>
      <c r="SI223" s="4"/>
    </row>
    <row r="224" spans="433:503" x14ac:dyDescent="0.35">
      <c r="PQ224" s="4"/>
      <c r="PR224" s="4"/>
      <c r="PS224" s="4"/>
      <c r="PT224" s="4"/>
      <c r="PU224" s="4"/>
      <c r="PV224" s="4"/>
      <c r="PW224" s="4"/>
      <c r="PX224" s="4"/>
      <c r="PY224" s="4"/>
      <c r="PZ224" s="4"/>
      <c r="QA224" s="4"/>
      <c r="QB224" s="4"/>
      <c r="QC224" s="4"/>
      <c r="QD224" s="4"/>
      <c r="QE224" s="4"/>
      <c r="QF224" s="4"/>
      <c r="QW224" s="4"/>
      <c r="QX224" s="4"/>
      <c r="QY224" s="4"/>
      <c r="QZ224" s="4"/>
      <c r="RA224" s="4"/>
      <c r="RB224" s="4"/>
      <c r="RC224" s="4"/>
      <c r="RD224" s="4"/>
      <c r="RE224" s="4"/>
      <c r="RF224" s="4"/>
      <c r="RG224" s="4"/>
      <c r="RH224" s="4"/>
      <c r="RI224" s="4"/>
      <c r="RJ224" s="4"/>
      <c r="RK224" s="4"/>
      <c r="RL224" s="4"/>
      <c r="RM224" s="4"/>
      <c r="RN224" s="4"/>
      <c r="RO224" s="4"/>
      <c r="RP224" s="4"/>
      <c r="RQ224" s="4"/>
      <c r="RR224" s="4"/>
      <c r="RS224" s="4"/>
      <c r="RT224" s="4"/>
      <c r="RU224" s="4"/>
      <c r="RV224" s="4"/>
      <c r="RW224" s="4"/>
      <c r="RX224" s="4"/>
      <c r="RY224" s="4"/>
      <c r="RZ224" s="4"/>
      <c r="SA224" s="4"/>
      <c r="SB224" s="4"/>
      <c r="SC224" s="4"/>
      <c r="SD224" s="4"/>
      <c r="SE224" s="4"/>
      <c r="SF224" s="4"/>
      <c r="SG224" s="4"/>
      <c r="SH224" s="4"/>
      <c r="SI224" s="4"/>
    </row>
    <row r="225" spans="433:503" x14ac:dyDescent="0.35">
      <c r="PQ225" s="4"/>
      <c r="PR225" s="4"/>
      <c r="PS225" s="4"/>
      <c r="PT225" s="4"/>
      <c r="PU225" s="4"/>
      <c r="PV225" s="4"/>
      <c r="PW225" s="4"/>
      <c r="PX225" s="4"/>
      <c r="PY225" s="4"/>
      <c r="PZ225" s="4"/>
      <c r="QA225" s="4"/>
      <c r="QB225" s="4"/>
      <c r="QC225" s="4"/>
      <c r="QD225" s="4"/>
      <c r="QE225" s="4"/>
      <c r="QF225" s="4"/>
      <c r="QW225" s="4"/>
      <c r="QX225" s="4"/>
      <c r="QY225" s="4"/>
      <c r="QZ225" s="4"/>
      <c r="RA225" s="4"/>
      <c r="RB225" s="4"/>
      <c r="RC225" s="4"/>
      <c r="RD225" s="4"/>
      <c r="RE225" s="4"/>
      <c r="RF225" s="4"/>
      <c r="RG225" s="4"/>
      <c r="RH225" s="4"/>
      <c r="RI225" s="4"/>
      <c r="RJ225" s="4"/>
      <c r="RK225" s="4"/>
      <c r="RL225" s="4"/>
      <c r="RM225" s="4"/>
      <c r="RN225" s="4"/>
      <c r="RO225" s="4"/>
      <c r="RP225" s="4"/>
      <c r="RQ225" s="4"/>
      <c r="RR225" s="4"/>
      <c r="RS225" s="4"/>
      <c r="RT225" s="4"/>
      <c r="RU225" s="4"/>
      <c r="RV225" s="4"/>
      <c r="RW225" s="4"/>
      <c r="RX225" s="4"/>
      <c r="RY225" s="4"/>
      <c r="RZ225" s="4"/>
      <c r="SA225" s="4"/>
      <c r="SB225" s="4"/>
      <c r="SC225" s="4"/>
      <c r="SD225" s="4"/>
      <c r="SE225" s="4"/>
      <c r="SF225" s="4"/>
      <c r="SG225" s="4"/>
      <c r="SH225" s="4"/>
      <c r="SI225" s="4"/>
    </row>
    <row r="226" spans="433:503" x14ac:dyDescent="0.35">
      <c r="PQ226" s="4"/>
      <c r="PR226" s="4"/>
      <c r="PS226" s="4"/>
      <c r="PT226" s="4"/>
      <c r="PU226" s="4"/>
      <c r="PV226" s="4"/>
      <c r="PW226" s="4"/>
      <c r="PX226" s="4"/>
      <c r="PY226" s="4"/>
      <c r="PZ226" s="4"/>
      <c r="QA226" s="4"/>
      <c r="QB226" s="4"/>
      <c r="QC226" s="4"/>
      <c r="QD226" s="4"/>
      <c r="QE226" s="4"/>
      <c r="QF226" s="4"/>
      <c r="QW226" s="4"/>
      <c r="QX226" s="4"/>
      <c r="QY226" s="4"/>
      <c r="QZ226" s="4"/>
      <c r="RA226" s="4"/>
      <c r="RB226" s="4"/>
      <c r="RC226" s="4"/>
      <c r="RD226" s="4"/>
      <c r="RE226" s="4"/>
      <c r="RF226" s="4"/>
      <c r="RG226" s="4"/>
      <c r="RH226" s="4"/>
      <c r="RI226" s="4"/>
      <c r="RJ226" s="4"/>
      <c r="RK226" s="4"/>
      <c r="RL226" s="4"/>
      <c r="RM226" s="4"/>
      <c r="RN226" s="4"/>
      <c r="RO226" s="4"/>
      <c r="RP226" s="4"/>
      <c r="RQ226" s="4"/>
      <c r="RR226" s="4"/>
      <c r="RS226" s="4"/>
      <c r="RT226" s="4"/>
      <c r="RU226" s="4"/>
      <c r="RV226" s="4"/>
      <c r="RW226" s="4"/>
      <c r="RX226" s="4"/>
      <c r="RY226" s="4"/>
      <c r="RZ226" s="4"/>
      <c r="SA226" s="4"/>
      <c r="SB226" s="4"/>
      <c r="SC226" s="4"/>
      <c r="SD226" s="4"/>
      <c r="SE226" s="4"/>
      <c r="SF226" s="4"/>
      <c r="SG226" s="4"/>
      <c r="SH226" s="4"/>
      <c r="SI226" s="4"/>
    </row>
    <row r="227" spans="433:503" x14ac:dyDescent="0.35"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</row>
    <row r="228" spans="433:503" x14ac:dyDescent="0.35">
      <c r="PQ228" s="4"/>
      <c r="PR228" s="4"/>
      <c r="PS228" s="4"/>
      <c r="PT228" s="4"/>
      <c r="PU228" s="4"/>
      <c r="PV228" s="4"/>
      <c r="PW228" s="4"/>
      <c r="PX228" s="4"/>
      <c r="PY228" s="4"/>
      <c r="PZ228" s="4"/>
      <c r="QA228" s="4"/>
      <c r="QB228" s="4"/>
      <c r="QC228" s="4"/>
      <c r="QD228" s="4"/>
      <c r="QE228" s="4"/>
      <c r="QF228" s="4"/>
      <c r="QW228" s="4"/>
      <c r="QX228" s="4"/>
      <c r="QY228" s="4"/>
      <c r="QZ228" s="4"/>
      <c r="RA228" s="4"/>
      <c r="RB228" s="4"/>
      <c r="RC228" s="4"/>
      <c r="RD228" s="4"/>
      <c r="RE228" s="4"/>
      <c r="RF228" s="4"/>
      <c r="RG228" s="4"/>
      <c r="RH228" s="4"/>
      <c r="RI228" s="4"/>
      <c r="RJ228" s="4"/>
      <c r="RK228" s="4"/>
      <c r="RL228" s="4"/>
      <c r="RM228" s="4"/>
      <c r="RN228" s="4"/>
      <c r="RO228" s="4"/>
      <c r="RP228" s="4"/>
      <c r="RQ228" s="4"/>
      <c r="RR228" s="4"/>
      <c r="RS228" s="4"/>
      <c r="RT228" s="4"/>
      <c r="RU228" s="4"/>
      <c r="RV228" s="4"/>
      <c r="RW228" s="4"/>
      <c r="RX228" s="4"/>
      <c r="RY228" s="4"/>
      <c r="RZ228" s="4"/>
      <c r="SA228" s="4"/>
      <c r="SB228" s="4"/>
      <c r="SC228" s="4"/>
      <c r="SD228" s="4"/>
      <c r="SE228" s="4"/>
      <c r="SF228" s="4"/>
      <c r="SG228" s="4"/>
      <c r="SH228" s="4"/>
      <c r="SI228" s="4"/>
    </row>
    <row r="229" spans="433:503" x14ac:dyDescent="0.35"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</row>
    <row r="230" spans="433:503" x14ac:dyDescent="0.35"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</row>
    <row r="231" spans="433:503" x14ac:dyDescent="0.35"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</row>
    <row r="232" spans="433:503" x14ac:dyDescent="0.35">
      <c r="PQ232" s="4"/>
      <c r="PR232" s="4"/>
      <c r="PS232" s="4"/>
      <c r="PT232" s="4"/>
      <c r="PU232" s="4"/>
      <c r="PV232" s="4"/>
      <c r="PW232" s="4"/>
      <c r="PX232" s="4"/>
      <c r="PY232" s="4"/>
      <c r="PZ232" s="4"/>
      <c r="QA232" s="4"/>
      <c r="QB232" s="4"/>
      <c r="QC232" s="4"/>
      <c r="QD232" s="4"/>
      <c r="QE232" s="4"/>
      <c r="QF232" s="4"/>
      <c r="QW232" s="4"/>
      <c r="QX232" s="4"/>
      <c r="QY232" s="4"/>
      <c r="QZ232" s="4"/>
      <c r="RA232" s="4"/>
      <c r="RB232" s="4"/>
      <c r="RC232" s="4"/>
      <c r="RD232" s="4"/>
      <c r="RE232" s="4"/>
      <c r="RF232" s="4"/>
      <c r="RG232" s="4"/>
      <c r="RH232" s="4"/>
      <c r="RI232" s="4"/>
      <c r="RJ232" s="4"/>
      <c r="RK232" s="4"/>
      <c r="RL232" s="4"/>
      <c r="RM232" s="4"/>
      <c r="RN232" s="4"/>
      <c r="RO232" s="4"/>
      <c r="RP232" s="4"/>
      <c r="RQ232" s="4"/>
      <c r="RR232" s="4"/>
      <c r="RS232" s="4"/>
      <c r="RT232" s="4"/>
      <c r="RU232" s="4"/>
      <c r="RV232" s="4"/>
      <c r="RW232" s="4"/>
      <c r="RX232" s="4"/>
      <c r="RY232" s="4"/>
      <c r="RZ232" s="4"/>
      <c r="SA232" s="4"/>
      <c r="SB232" s="4"/>
      <c r="SC232" s="4"/>
      <c r="SD232" s="4"/>
      <c r="SE232" s="4"/>
      <c r="SF232" s="4"/>
      <c r="SG232" s="4"/>
      <c r="SH232" s="4"/>
      <c r="SI232" s="4"/>
    </row>
    <row r="233" spans="433:503" x14ac:dyDescent="0.35"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</row>
    <row r="234" spans="433:503" x14ac:dyDescent="0.35"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</row>
    <row r="235" spans="433:503" x14ac:dyDescent="0.35">
      <c r="PQ235" s="4"/>
      <c r="PR235" s="4"/>
      <c r="PS235" s="4"/>
      <c r="PT235" s="4"/>
      <c r="PU235" s="4"/>
      <c r="PV235" s="4"/>
      <c r="PW235" s="4"/>
      <c r="PX235" s="4"/>
      <c r="PY235" s="4"/>
      <c r="PZ235" s="4"/>
      <c r="QA235" s="4"/>
      <c r="QB235" s="4"/>
      <c r="QC235" s="4"/>
      <c r="QD235" s="4"/>
      <c r="QE235" s="4"/>
      <c r="QF235" s="4"/>
      <c r="QW235" s="4"/>
      <c r="QX235" s="4"/>
      <c r="QY235" s="4"/>
      <c r="QZ235" s="4"/>
      <c r="RA235" s="4"/>
      <c r="RB235" s="4"/>
      <c r="RC235" s="4"/>
      <c r="RD235" s="4"/>
      <c r="RE235" s="4"/>
      <c r="RF235" s="4"/>
      <c r="RG235" s="4"/>
      <c r="RH235" s="4"/>
      <c r="RI235" s="4"/>
      <c r="RJ235" s="4"/>
      <c r="RK235" s="4"/>
      <c r="RL235" s="4"/>
      <c r="RM235" s="4"/>
      <c r="RN235" s="4"/>
      <c r="RO235" s="4"/>
      <c r="RP235" s="4"/>
      <c r="RQ235" s="4"/>
      <c r="RR235" s="4"/>
      <c r="RS235" s="4"/>
      <c r="RT235" s="4"/>
      <c r="RU235" s="4"/>
      <c r="RV235" s="4"/>
      <c r="RW235" s="4"/>
      <c r="RX235" s="4"/>
      <c r="RY235" s="4"/>
      <c r="RZ235" s="4"/>
      <c r="SA235" s="4"/>
      <c r="SB235" s="4"/>
      <c r="SC235" s="4"/>
      <c r="SD235" s="4"/>
      <c r="SE235" s="4"/>
      <c r="SF235" s="4"/>
      <c r="SG235" s="4"/>
      <c r="SH235" s="4"/>
      <c r="SI235" s="4"/>
    </row>
    <row r="236" spans="433:503" x14ac:dyDescent="0.35">
      <c r="PQ236" s="4"/>
      <c r="PR236" s="4"/>
      <c r="PS236" s="4"/>
      <c r="PT236" s="4"/>
      <c r="PU236" s="4"/>
      <c r="PV236" s="4"/>
      <c r="PW236" s="4"/>
      <c r="PX236" s="4"/>
      <c r="PY236" s="4"/>
      <c r="PZ236" s="4"/>
      <c r="QA236" s="4"/>
      <c r="QB236" s="4"/>
      <c r="QC236" s="4"/>
      <c r="QD236" s="4"/>
      <c r="QE236" s="4"/>
      <c r="QF236" s="4"/>
      <c r="QW236" s="4"/>
      <c r="QX236" s="4"/>
      <c r="QY236" s="4"/>
      <c r="QZ236" s="4"/>
      <c r="RA236" s="4"/>
      <c r="RB236" s="4"/>
      <c r="RC236" s="4"/>
      <c r="RD236" s="4"/>
      <c r="RE236" s="4"/>
      <c r="RF236" s="4"/>
      <c r="RG236" s="4"/>
      <c r="RH236" s="4"/>
      <c r="RI236" s="4"/>
      <c r="RJ236" s="4"/>
      <c r="RK236" s="4"/>
      <c r="RL236" s="4"/>
      <c r="RM236" s="4"/>
      <c r="RN236" s="4"/>
      <c r="RO236" s="4"/>
      <c r="RP236" s="4"/>
      <c r="RQ236" s="4"/>
      <c r="RR236" s="4"/>
      <c r="RS236" s="4"/>
      <c r="RT236" s="4"/>
      <c r="RU236" s="4"/>
      <c r="RV236" s="4"/>
      <c r="RW236" s="4"/>
      <c r="RX236" s="4"/>
      <c r="RY236" s="4"/>
      <c r="RZ236" s="4"/>
      <c r="SA236" s="4"/>
      <c r="SB236" s="4"/>
      <c r="SC236" s="4"/>
      <c r="SD236" s="4"/>
      <c r="SE236" s="4"/>
      <c r="SF236" s="4"/>
      <c r="SG236" s="4"/>
      <c r="SH236" s="4"/>
      <c r="SI236" s="4"/>
    </row>
    <row r="237" spans="433:503" x14ac:dyDescent="0.35">
      <c r="PQ237" s="4"/>
      <c r="PR237" s="4"/>
      <c r="PS237" s="4"/>
      <c r="PT237" s="4"/>
      <c r="PU237" s="4"/>
      <c r="PV237" s="4"/>
      <c r="PW237" s="4"/>
      <c r="PX237" s="4"/>
      <c r="PY237" s="4"/>
      <c r="PZ237" s="4"/>
      <c r="QA237" s="4"/>
      <c r="QB237" s="4"/>
      <c r="QC237" s="4"/>
      <c r="QD237" s="4"/>
      <c r="QE237" s="4"/>
      <c r="QF237" s="4"/>
      <c r="QW237" s="4"/>
      <c r="QX237" s="4"/>
      <c r="QY237" s="4"/>
      <c r="QZ237" s="4"/>
      <c r="RA237" s="4"/>
      <c r="RB237" s="4"/>
      <c r="RC237" s="4"/>
      <c r="RD237" s="4"/>
      <c r="RE237" s="4"/>
      <c r="RF237" s="4"/>
      <c r="RG237" s="4"/>
      <c r="RH237" s="4"/>
      <c r="RI237" s="4"/>
      <c r="RJ237" s="4"/>
      <c r="RK237" s="4"/>
      <c r="RL237" s="4"/>
      <c r="RM237" s="4"/>
      <c r="RN237" s="4"/>
      <c r="RO237" s="4"/>
      <c r="RP237" s="4"/>
      <c r="RQ237" s="4"/>
      <c r="RR237" s="4"/>
      <c r="RS237" s="4"/>
      <c r="RT237" s="4"/>
      <c r="RU237" s="4"/>
      <c r="RV237" s="4"/>
      <c r="RW237" s="4"/>
      <c r="RX237" s="4"/>
      <c r="RY237" s="4"/>
      <c r="RZ237" s="4"/>
      <c r="SA237" s="4"/>
      <c r="SB237" s="4"/>
      <c r="SC237" s="4"/>
      <c r="SD237" s="4"/>
      <c r="SE237" s="4"/>
      <c r="SF237" s="4"/>
      <c r="SG237" s="4"/>
      <c r="SH237" s="4"/>
      <c r="SI237" s="4"/>
    </row>
    <row r="238" spans="433:503" x14ac:dyDescent="0.35">
      <c r="PQ238" s="4"/>
      <c r="PR238" s="4"/>
      <c r="PS238" s="4"/>
      <c r="PT238" s="4"/>
      <c r="PU238" s="4"/>
      <c r="PV238" s="4"/>
      <c r="PW238" s="4"/>
      <c r="PX238" s="4"/>
      <c r="PY238" s="4"/>
      <c r="PZ238" s="4"/>
      <c r="QA238" s="4"/>
      <c r="QB238" s="4"/>
      <c r="QC238" s="4"/>
      <c r="QD238" s="4"/>
      <c r="QE238" s="4"/>
      <c r="QF238" s="4"/>
      <c r="QW238" s="4"/>
      <c r="QX238" s="4"/>
      <c r="QY238" s="4"/>
      <c r="QZ238" s="4"/>
      <c r="RA238" s="4"/>
      <c r="RB238" s="4"/>
      <c r="RC238" s="4"/>
      <c r="RD238" s="4"/>
      <c r="RE238" s="4"/>
      <c r="RF238" s="4"/>
      <c r="RG238" s="4"/>
      <c r="RH238" s="4"/>
      <c r="RI238" s="4"/>
      <c r="RJ238" s="4"/>
      <c r="RK238" s="4"/>
      <c r="RL238" s="4"/>
      <c r="RM238" s="4"/>
      <c r="RN238" s="4"/>
      <c r="RO238" s="4"/>
      <c r="RP238" s="4"/>
      <c r="RQ238" s="4"/>
      <c r="RR238" s="4"/>
      <c r="RS238" s="4"/>
      <c r="RT238" s="4"/>
      <c r="RU238" s="4"/>
      <c r="RV238" s="4"/>
      <c r="RW238" s="4"/>
      <c r="RX238" s="4"/>
      <c r="RY238" s="4"/>
      <c r="RZ238" s="4"/>
      <c r="SA238" s="4"/>
      <c r="SB238" s="4"/>
      <c r="SC238" s="4"/>
      <c r="SD238" s="4"/>
      <c r="SE238" s="4"/>
      <c r="SF238" s="4"/>
      <c r="SG238" s="4"/>
      <c r="SH238" s="4"/>
      <c r="SI238" s="4"/>
    </row>
    <row r="239" spans="433:503" x14ac:dyDescent="0.35">
      <c r="PQ239" s="4"/>
      <c r="PR239" s="4"/>
      <c r="PS239" s="4"/>
      <c r="PT239" s="4"/>
      <c r="PU239" s="4"/>
      <c r="PV239" s="4"/>
      <c r="PW239" s="4"/>
      <c r="PX239" s="4"/>
      <c r="PY239" s="4"/>
      <c r="PZ239" s="4"/>
      <c r="QA239" s="4"/>
      <c r="QB239" s="4"/>
      <c r="QC239" s="4"/>
      <c r="QD239" s="4"/>
      <c r="QE239" s="4"/>
      <c r="QF239" s="4"/>
      <c r="QW239" s="4"/>
      <c r="QX239" s="4"/>
      <c r="QY239" s="4"/>
      <c r="QZ239" s="4"/>
      <c r="RA239" s="4"/>
      <c r="RB239" s="4"/>
      <c r="RC239" s="4"/>
      <c r="RD239" s="4"/>
      <c r="RE239" s="4"/>
      <c r="RF239" s="4"/>
      <c r="RG239" s="4"/>
      <c r="RH239" s="4"/>
      <c r="RI239" s="4"/>
      <c r="RJ239" s="4"/>
      <c r="RK239" s="4"/>
      <c r="RL239" s="4"/>
      <c r="RM239" s="4"/>
      <c r="RN239" s="4"/>
      <c r="RO239" s="4"/>
      <c r="RP239" s="4"/>
      <c r="RQ239" s="4"/>
      <c r="RR239" s="4"/>
      <c r="RS239" s="4"/>
      <c r="RT239" s="4"/>
      <c r="RU239" s="4"/>
      <c r="RV239" s="4"/>
      <c r="RW239" s="4"/>
      <c r="RX239" s="4"/>
      <c r="RY239" s="4"/>
      <c r="RZ239" s="4"/>
      <c r="SA239" s="4"/>
      <c r="SB239" s="4"/>
      <c r="SC239" s="4"/>
      <c r="SD239" s="4"/>
      <c r="SE239" s="4"/>
      <c r="SF239" s="4"/>
      <c r="SG239" s="4"/>
      <c r="SH239" s="4"/>
      <c r="SI239" s="4"/>
    </row>
    <row r="240" spans="433:503" x14ac:dyDescent="0.35">
      <c r="PQ240" s="4"/>
      <c r="PR240" s="4"/>
      <c r="PS240" s="4"/>
      <c r="PT240" s="4"/>
      <c r="PU240" s="4"/>
      <c r="PV240" s="4"/>
      <c r="PW240" s="4"/>
      <c r="PX240" s="4"/>
      <c r="PY240" s="4"/>
      <c r="PZ240" s="4"/>
      <c r="QA240" s="4"/>
      <c r="QB240" s="4"/>
      <c r="QC240" s="4"/>
      <c r="QD240" s="4"/>
      <c r="QE240" s="4"/>
      <c r="QF240" s="4"/>
      <c r="QW240" s="4"/>
      <c r="QX240" s="4"/>
      <c r="QY240" s="4"/>
      <c r="QZ240" s="4"/>
      <c r="RA240" s="4"/>
      <c r="RB240" s="4"/>
      <c r="RC240" s="4"/>
      <c r="RD240" s="4"/>
      <c r="RE240" s="4"/>
      <c r="RF240" s="4"/>
      <c r="RG240" s="4"/>
      <c r="RH240" s="4"/>
      <c r="RI240" s="4"/>
      <c r="RJ240" s="4"/>
      <c r="RK240" s="4"/>
      <c r="RL240" s="4"/>
      <c r="RM240" s="4"/>
      <c r="RN240" s="4"/>
      <c r="RO240" s="4"/>
      <c r="RP240" s="4"/>
      <c r="RQ240" s="4"/>
      <c r="RR240" s="4"/>
      <c r="RS240" s="4"/>
      <c r="RT240" s="4"/>
      <c r="RU240" s="4"/>
      <c r="RV240" s="4"/>
      <c r="RW240" s="4"/>
      <c r="RX240" s="4"/>
      <c r="RY240" s="4"/>
      <c r="RZ240" s="4"/>
      <c r="SA240" s="4"/>
      <c r="SB240" s="4"/>
      <c r="SC240" s="4"/>
      <c r="SD240" s="4"/>
      <c r="SE240" s="4"/>
      <c r="SF240" s="4"/>
      <c r="SG240" s="4"/>
      <c r="SH240" s="4"/>
      <c r="SI240" s="4"/>
    </row>
    <row r="241" spans="433:503" x14ac:dyDescent="0.35">
      <c r="PQ241" s="4"/>
      <c r="PR241" s="4"/>
      <c r="PS241" s="4"/>
      <c r="PT241" s="4"/>
      <c r="PU241" s="4"/>
      <c r="PV241" s="4"/>
      <c r="PW241" s="4"/>
      <c r="PX241" s="4"/>
      <c r="PY241" s="4"/>
      <c r="PZ241" s="4"/>
      <c r="QA241" s="4"/>
      <c r="QB241" s="4"/>
      <c r="QC241" s="4"/>
      <c r="QD241" s="4"/>
      <c r="QE241" s="4"/>
      <c r="QF241" s="4"/>
      <c r="QW241" s="4"/>
      <c r="QX241" s="4"/>
      <c r="QY241" s="4"/>
      <c r="QZ241" s="4"/>
      <c r="RA241" s="4"/>
      <c r="RB241" s="4"/>
      <c r="RC241" s="4"/>
      <c r="RD241" s="4"/>
      <c r="RE241" s="4"/>
      <c r="RF241" s="4"/>
      <c r="RG241" s="4"/>
      <c r="RH241" s="4"/>
      <c r="RI241" s="4"/>
      <c r="RJ241" s="4"/>
      <c r="RK241" s="4"/>
      <c r="RL241" s="4"/>
      <c r="RM241" s="4"/>
      <c r="RN241" s="4"/>
      <c r="RO241" s="4"/>
      <c r="RP241" s="4"/>
      <c r="RQ241" s="4"/>
      <c r="RR241" s="4"/>
      <c r="RS241" s="4"/>
      <c r="RT241" s="4"/>
      <c r="RU241" s="4"/>
      <c r="RV241" s="4"/>
      <c r="RW241" s="4"/>
      <c r="RX241" s="4"/>
      <c r="RY241" s="4"/>
      <c r="RZ241" s="4"/>
      <c r="SA241" s="4"/>
      <c r="SB241" s="4"/>
      <c r="SC241" s="4"/>
      <c r="SD241" s="4"/>
      <c r="SE241" s="4"/>
      <c r="SF241" s="4"/>
      <c r="SG241" s="4"/>
      <c r="SH241" s="4"/>
      <c r="SI241" s="4"/>
    </row>
    <row r="242" spans="433:503" x14ac:dyDescent="0.35">
      <c r="PQ242" s="4"/>
      <c r="PR242" s="4"/>
      <c r="PS242" s="4"/>
      <c r="PT242" s="4"/>
      <c r="PU242" s="4"/>
      <c r="PV242" s="4"/>
      <c r="PW242" s="4"/>
      <c r="PX242" s="4"/>
      <c r="PY242" s="4"/>
      <c r="PZ242" s="4"/>
      <c r="QA242" s="4"/>
      <c r="QB242" s="4"/>
      <c r="QC242" s="4"/>
      <c r="QD242" s="4"/>
      <c r="QE242" s="4"/>
      <c r="QF242" s="4"/>
      <c r="QW242" s="4"/>
      <c r="QX242" s="4"/>
      <c r="QY242" s="4"/>
      <c r="QZ242" s="4"/>
      <c r="RA242" s="4"/>
      <c r="RB242" s="4"/>
      <c r="RC242" s="4"/>
      <c r="RD242" s="4"/>
      <c r="RE242" s="4"/>
      <c r="RF242" s="4"/>
      <c r="RG242" s="4"/>
      <c r="RH242" s="4"/>
      <c r="RI242" s="4"/>
      <c r="RJ242" s="4"/>
      <c r="RK242" s="4"/>
      <c r="RL242" s="4"/>
      <c r="RM242" s="4"/>
      <c r="RN242" s="4"/>
      <c r="RO242" s="4"/>
      <c r="RP242" s="4"/>
      <c r="RQ242" s="4"/>
      <c r="RR242" s="4"/>
      <c r="RS242" s="4"/>
      <c r="RT242" s="4"/>
      <c r="RU242" s="4"/>
      <c r="RV242" s="4"/>
      <c r="RW242" s="4"/>
      <c r="RX242" s="4"/>
      <c r="RY242" s="4"/>
      <c r="RZ242" s="4"/>
      <c r="SA242" s="4"/>
      <c r="SB242" s="4"/>
      <c r="SC242" s="4"/>
      <c r="SD242" s="4"/>
      <c r="SE242" s="4"/>
      <c r="SF242" s="4"/>
      <c r="SG242" s="4"/>
      <c r="SH242" s="4"/>
      <c r="SI242" s="4"/>
    </row>
    <row r="243" spans="433:503" x14ac:dyDescent="0.35">
      <c r="PQ243" s="4"/>
      <c r="PR243" s="4"/>
      <c r="PS243" s="4"/>
      <c r="PT243" s="4"/>
      <c r="PU243" s="4"/>
      <c r="PV243" s="4"/>
      <c r="PW243" s="4"/>
      <c r="PX243" s="4"/>
      <c r="PY243" s="4"/>
      <c r="PZ243" s="4"/>
      <c r="QA243" s="4"/>
      <c r="QB243" s="4"/>
      <c r="QC243" s="4"/>
      <c r="QD243" s="4"/>
      <c r="QE243" s="4"/>
      <c r="QF243" s="4"/>
      <c r="QW243" s="4"/>
      <c r="QX243" s="4"/>
      <c r="QY243" s="4"/>
      <c r="QZ243" s="4"/>
      <c r="RA243" s="4"/>
      <c r="RB243" s="4"/>
      <c r="RC243" s="4"/>
      <c r="RD243" s="4"/>
      <c r="RE243" s="4"/>
      <c r="RF243" s="4"/>
      <c r="RG243" s="4"/>
      <c r="RH243" s="4"/>
      <c r="RI243" s="4"/>
      <c r="RJ243" s="4"/>
      <c r="RK243" s="4"/>
      <c r="RL243" s="4"/>
      <c r="RM243" s="4"/>
      <c r="RN243" s="4"/>
      <c r="RO243" s="4"/>
      <c r="RP243" s="4"/>
      <c r="RQ243" s="4"/>
      <c r="RR243" s="4"/>
      <c r="RS243" s="4"/>
      <c r="RT243" s="4"/>
      <c r="RU243" s="4"/>
      <c r="RV243" s="4"/>
      <c r="RW243" s="4"/>
      <c r="RX243" s="4"/>
      <c r="RY243" s="4"/>
      <c r="RZ243" s="4"/>
      <c r="SA243" s="4"/>
      <c r="SB243" s="4"/>
      <c r="SC243" s="4"/>
      <c r="SD243" s="4"/>
      <c r="SE243" s="4"/>
      <c r="SF243" s="4"/>
      <c r="SG243" s="4"/>
      <c r="SH243" s="4"/>
      <c r="SI243" s="4"/>
    </row>
    <row r="244" spans="433:503" x14ac:dyDescent="0.35">
      <c r="PQ244" s="4"/>
      <c r="PR244" s="4"/>
      <c r="PS244" s="4"/>
      <c r="PT244" s="4"/>
      <c r="PU244" s="4"/>
      <c r="PV244" s="4"/>
      <c r="PW244" s="4"/>
      <c r="PX244" s="4"/>
      <c r="PY244" s="4"/>
      <c r="PZ244" s="4"/>
      <c r="QA244" s="4"/>
      <c r="QB244" s="4"/>
      <c r="QC244" s="4"/>
      <c r="QD244" s="4"/>
      <c r="QE244" s="4"/>
      <c r="QF244" s="4"/>
      <c r="QW244" s="4"/>
      <c r="QX244" s="4"/>
      <c r="QY244" s="4"/>
      <c r="QZ244" s="4"/>
      <c r="RA244" s="4"/>
      <c r="RB244" s="4"/>
      <c r="RC244" s="4"/>
      <c r="RD244" s="4"/>
      <c r="RE244" s="4"/>
      <c r="RF244" s="4"/>
      <c r="RG244" s="4"/>
      <c r="RH244" s="4"/>
      <c r="RI244" s="4"/>
      <c r="RJ244" s="4"/>
      <c r="RK244" s="4"/>
      <c r="RL244" s="4"/>
      <c r="RM244" s="4"/>
      <c r="RN244" s="4"/>
      <c r="RO244" s="4"/>
      <c r="RP244" s="4"/>
      <c r="RQ244" s="4"/>
      <c r="RR244" s="4"/>
      <c r="RS244" s="4"/>
      <c r="RT244" s="4"/>
      <c r="RU244" s="4"/>
      <c r="RV244" s="4"/>
      <c r="RW244" s="4"/>
      <c r="RX244" s="4"/>
      <c r="RY244" s="4"/>
      <c r="RZ244" s="4"/>
      <c r="SA244" s="4"/>
      <c r="SB244" s="4"/>
      <c r="SC244" s="4"/>
      <c r="SD244" s="4"/>
      <c r="SE244" s="4"/>
      <c r="SF244" s="4"/>
      <c r="SG244" s="4"/>
      <c r="SH244" s="4"/>
      <c r="SI244" s="4"/>
    </row>
    <row r="245" spans="433:503" x14ac:dyDescent="0.35">
      <c r="PQ245" s="4"/>
      <c r="PR245" s="4"/>
      <c r="PS245" s="4"/>
      <c r="PT245" s="4"/>
      <c r="PU245" s="4"/>
      <c r="PV245" s="4"/>
      <c r="PW245" s="4"/>
      <c r="PX245" s="4"/>
      <c r="PY245" s="4"/>
      <c r="PZ245" s="4"/>
      <c r="QA245" s="4"/>
      <c r="QB245" s="4"/>
      <c r="QC245" s="4"/>
      <c r="QD245" s="4"/>
      <c r="QE245" s="4"/>
      <c r="QF245" s="4"/>
      <c r="QW245" s="4"/>
      <c r="QX245" s="4"/>
      <c r="QY245" s="4"/>
      <c r="QZ245" s="4"/>
      <c r="RA245" s="4"/>
      <c r="RB245" s="4"/>
      <c r="RC245" s="4"/>
      <c r="RD245" s="4"/>
      <c r="RE245" s="4"/>
      <c r="RF245" s="4"/>
      <c r="RG245" s="4"/>
      <c r="RH245" s="4"/>
      <c r="RI245" s="4"/>
      <c r="RJ245" s="4"/>
      <c r="RK245" s="4"/>
      <c r="RL245" s="4"/>
      <c r="RM245" s="4"/>
      <c r="RN245" s="4"/>
      <c r="RO245" s="4"/>
      <c r="RP245" s="4"/>
      <c r="RQ245" s="4"/>
      <c r="RR245" s="4"/>
      <c r="RS245" s="4"/>
      <c r="RT245" s="4"/>
      <c r="RU245" s="4"/>
      <c r="RV245" s="4"/>
      <c r="RW245" s="4"/>
      <c r="RX245" s="4"/>
      <c r="RY245" s="4"/>
      <c r="RZ245" s="4"/>
      <c r="SA245" s="4"/>
      <c r="SB245" s="4"/>
      <c r="SC245" s="4"/>
      <c r="SD245" s="4"/>
      <c r="SE245" s="4"/>
      <c r="SF245" s="4"/>
      <c r="SG245" s="4"/>
      <c r="SH245" s="4"/>
      <c r="SI245" s="4"/>
    </row>
    <row r="246" spans="433:503" x14ac:dyDescent="0.35">
      <c r="PQ246" s="4"/>
      <c r="PR246" s="4"/>
      <c r="PS246" s="4"/>
      <c r="PT246" s="4"/>
      <c r="PU246" s="4"/>
      <c r="PV246" s="4"/>
      <c r="PW246" s="4"/>
      <c r="PX246" s="4"/>
      <c r="PY246" s="4"/>
      <c r="PZ246" s="4"/>
      <c r="QA246" s="4"/>
      <c r="QB246" s="4"/>
      <c r="QC246" s="4"/>
      <c r="QD246" s="4"/>
      <c r="QE246" s="4"/>
      <c r="QF246" s="4"/>
      <c r="QW246" s="4"/>
      <c r="QX246" s="4"/>
      <c r="QY246" s="4"/>
      <c r="QZ246" s="4"/>
      <c r="RA246" s="4"/>
      <c r="RB246" s="4"/>
      <c r="RC246" s="4"/>
      <c r="RD246" s="4"/>
      <c r="RE246" s="4"/>
      <c r="RF246" s="4"/>
      <c r="RG246" s="4"/>
      <c r="RH246" s="4"/>
      <c r="RI246" s="4"/>
      <c r="RJ246" s="4"/>
      <c r="RK246" s="4"/>
      <c r="RL246" s="4"/>
      <c r="RM246" s="4"/>
      <c r="RN246" s="4"/>
      <c r="RO246" s="4"/>
      <c r="RP246" s="4"/>
      <c r="RQ246" s="4"/>
      <c r="RR246" s="4"/>
      <c r="RS246" s="4"/>
      <c r="RT246" s="4"/>
      <c r="RU246" s="4"/>
      <c r="RV246" s="4"/>
      <c r="RW246" s="4"/>
      <c r="RX246" s="4"/>
      <c r="RY246" s="4"/>
      <c r="RZ246" s="4"/>
      <c r="SA246" s="4"/>
      <c r="SB246" s="4"/>
      <c r="SC246" s="4"/>
      <c r="SD246" s="4"/>
      <c r="SE246" s="4"/>
      <c r="SF246" s="4"/>
      <c r="SG246" s="4"/>
      <c r="SH246" s="4"/>
      <c r="SI246" s="4"/>
    </row>
    <row r="247" spans="433:503" x14ac:dyDescent="0.35">
      <c r="PQ247" s="4"/>
      <c r="PR247" s="4"/>
      <c r="PS247" s="4"/>
      <c r="PT247" s="4"/>
      <c r="PU247" s="4"/>
      <c r="PV247" s="4"/>
      <c r="PW247" s="4"/>
      <c r="PX247" s="4"/>
      <c r="PY247" s="4"/>
      <c r="PZ247" s="4"/>
      <c r="QA247" s="4"/>
      <c r="QB247" s="4"/>
      <c r="QC247" s="4"/>
      <c r="QD247" s="4"/>
      <c r="QE247" s="4"/>
      <c r="QF247" s="4"/>
      <c r="QW247" s="4"/>
      <c r="QX247" s="4"/>
      <c r="QY247" s="4"/>
      <c r="QZ247" s="4"/>
      <c r="RA247" s="4"/>
      <c r="RB247" s="4"/>
      <c r="RC247" s="4"/>
      <c r="RD247" s="4"/>
      <c r="RE247" s="4"/>
      <c r="RF247" s="4"/>
      <c r="RG247" s="4"/>
      <c r="RH247" s="4"/>
      <c r="RI247" s="4"/>
      <c r="RJ247" s="4"/>
      <c r="RK247" s="4"/>
      <c r="RL247" s="4"/>
      <c r="RM247" s="4"/>
      <c r="RN247" s="4"/>
      <c r="RO247" s="4"/>
      <c r="RP247" s="4"/>
      <c r="RQ247" s="4"/>
      <c r="RR247" s="4"/>
      <c r="RS247" s="4"/>
      <c r="RT247" s="4"/>
      <c r="RU247" s="4"/>
      <c r="RV247" s="4"/>
      <c r="RW247" s="4"/>
      <c r="RX247" s="4"/>
      <c r="RY247" s="4"/>
      <c r="RZ247" s="4"/>
      <c r="SA247" s="4"/>
      <c r="SB247" s="4"/>
      <c r="SC247" s="4"/>
      <c r="SD247" s="4"/>
      <c r="SE247" s="4"/>
      <c r="SF247" s="4"/>
      <c r="SG247" s="4"/>
      <c r="SH247" s="4"/>
      <c r="SI247" s="4"/>
    </row>
    <row r="248" spans="433:503" x14ac:dyDescent="0.35">
      <c r="PQ248" s="4"/>
      <c r="PR248" s="4"/>
      <c r="PS248" s="4"/>
      <c r="PT248" s="4"/>
      <c r="PU248" s="4"/>
      <c r="PV248" s="4"/>
      <c r="PW248" s="4"/>
      <c r="PX248" s="4"/>
      <c r="PY248" s="4"/>
      <c r="PZ248" s="4"/>
      <c r="QA248" s="4"/>
      <c r="QB248" s="4"/>
      <c r="QC248" s="4"/>
      <c r="QD248" s="4"/>
      <c r="QE248" s="4"/>
      <c r="QF248" s="4"/>
      <c r="QW248" s="4"/>
      <c r="QX248" s="4"/>
      <c r="QY248" s="4"/>
      <c r="QZ248" s="4"/>
      <c r="RA248" s="4"/>
      <c r="RB248" s="4"/>
      <c r="RC248" s="4"/>
      <c r="RD248" s="4"/>
      <c r="RE248" s="4"/>
      <c r="RF248" s="4"/>
      <c r="RG248" s="4"/>
      <c r="RH248" s="4"/>
      <c r="RI248" s="4"/>
      <c r="RJ248" s="4"/>
      <c r="RK248" s="4"/>
      <c r="RL248" s="4"/>
      <c r="RM248" s="4"/>
      <c r="RN248" s="4"/>
      <c r="RO248" s="4"/>
      <c r="RP248" s="4"/>
      <c r="RQ248" s="4"/>
      <c r="RR248" s="4"/>
      <c r="RS248" s="4"/>
      <c r="RT248" s="4"/>
      <c r="RU248" s="4"/>
      <c r="RV248" s="4"/>
      <c r="RW248" s="4"/>
      <c r="RX248" s="4"/>
      <c r="RY248" s="4"/>
      <c r="RZ248" s="4"/>
      <c r="SA248" s="4"/>
      <c r="SB248" s="4"/>
      <c r="SC248" s="4"/>
      <c r="SD248" s="4"/>
      <c r="SE248" s="4"/>
      <c r="SF248" s="4"/>
      <c r="SG248" s="4"/>
      <c r="SH248" s="4"/>
      <c r="SI248" s="4"/>
    </row>
    <row r="249" spans="433:503" x14ac:dyDescent="0.35">
      <c r="PQ249" s="4"/>
      <c r="PR249" s="4"/>
      <c r="PS249" s="4"/>
      <c r="PT249" s="4"/>
      <c r="PU249" s="4"/>
      <c r="PV249" s="4"/>
      <c r="PW249" s="4"/>
      <c r="PX249" s="4"/>
      <c r="PY249" s="4"/>
      <c r="PZ249" s="4"/>
      <c r="QA249" s="4"/>
      <c r="QB249" s="4"/>
      <c r="QC249" s="4"/>
      <c r="QD249" s="4"/>
      <c r="QE249" s="4"/>
      <c r="QF249" s="4"/>
      <c r="QW249" s="4"/>
      <c r="QX249" s="4"/>
      <c r="QY249" s="4"/>
      <c r="QZ249" s="4"/>
      <c r="RA249" s="4"/>
      <c r="RB249" s="4"/>
      <c r="RC249" s="4"/>
      <c r="RD249" s="4"/>
      <c r="RE249" s="4"/>
      <c r="RF249" s="4"/>
      <c r="RG249" s="4"/>
      <c r="RH249" s="4"/>
      <c r="RI249" s="4"/>
      <c r="RJ249" s="4"/>
      <c r="RK249" s="4"/>
      <c r="RL249" s="4"/>
      <c r="RM249" s="4"/>
      <c r="RN249" s="4"/>
      <c r="RO249" s="4"/>
      <c r="RP249" s="4"/>
      <c r="RQ249" s="4"/>
      <c r="RR249" s="4"/>
      <c r="RS249" s="4"/>
      <c r="RT249" s="4"/>
      <c r="RU249" s="4"/>
      <c r="RV249" s="4"/>
      <c r="RW249" s="4"/>
      <c r="RX249" s="4"/>
      <c r="RY249" s="4"/>
      <c r="RZ249" s="4"/>
      <c r="SA249" s="4"/>
      <c r="SB249" s="4"/>
      <c r="SC249" s="4"/>
      <c r="SD249" s="4"/>
      <c r="SE249" s="4"/>
      <c r="SF249" s="4"/>
      <c r="SG249" s="4"/>
      <c r="SH249" s="4"/>
      <c r="SI249" s="4"/>
    </row>
    <row r="250" spans="433:503" x14ac:dyDescent="0.35">
      <c r="PQ250" s="4"/>
      <c r="PR250" s="4"/>
      <c r="PS250" s="4"/>
      <c r="PT250" s="4"/>
      <c r="PU250" s="4"/>
      <c r="PV250" s="4"/>
      <c r="PW250" s="4"/>
      <c r="PX250" s="4"/>
      <c r="PY250" s="4"/>
      <c r="PZ250" s="4"/>
      <c r="QA250" s="4"/>
      <c r="QB250" s="4"/>
      <c r="QC250" s="4"/>
      <c r="QD250" s="4"/>
      <c r="QE250" s="4"/>
      <c r="QF250" s="4"/>
      <c r="QW250" s="4"/>
      <c r="QX250" s="4"/>
      <c r="QY250" s="4"/>
      <c r="QZ250" s="4"/>
      <c r="RA250" s="4"/>
      <c r="RB250" s="4"/>
      <c r="RC250" s="4"/>
      <c r="RD250" s="4"/>
      <c r="RE250" s="4"/>
      <c r="RF250" s="4"/>
      <c r="RG250" s="4"/>
      <c r="RH250" s="4"/>
      <c r="RI250" s="4"/>
      <c r="RJ250" s="4"/>
      <c r="RK250" s="4"/>
      <c r="RL250" s="4"/>
      <c r="RM250" s="4"/>
      <c r="RN250" s="4"/>
      <c r="RO250" s="4"/>
      <c r="RP250" s="4"/>
      <c r="RQ250" s="4"/>
      <c r="RR250" s="4"/>
      <c r="RS250" s="4"/>
      <c r="RT250" s="4"/>
      <c r="RU250" s="4"/>
      <c r="RV250" s="4"/>
      <c r="RW250" s="4"/>
      <c r="RX250" s="4"/>
      <c r="RY250" s="4"/>
      <c r="RZ250" s="4"/>
      <c r="SA250" s="4"/>
      <c r="SB250" s="4"/>
      <c r="SC250" s="4"/>
      <c r="SD250" s="4"/>
      <c r="SE250" s="4"/>
      <c r="SF250" s="4"/>
      <c r="SG250" s="4"/>
      <c r="SH250" s="4"/>
      <c r="SI250" s="4"/>
    </row>
    <row r="251" spans="433:503" x14ac:dyDescent="0.35">
      <c r="PQ251" s="4"/>
      <c r="PR251" s="4"/>
      <c r="PS251" s="4"/>
      <c r="PT251" s="4"/>
      <c r="PU251" s="4"/>
      <c r="PV251" s="4"/>
      <c r="PW251" s="4"/>
      <c r="PX251" s="4"/>
      <c r="PY251" s="4"/>
      <c r="PZ251" s="4"/>
      <c r="QA251" s="4"/>
      <c r="QB251" s="4"/>
      <c r="QC251" s="4"/>
      <c r="QD251" s="4"/>
      <c r="QE251" s="4"/>
      <c r="QF251" s="4"/>
      <c r="QW251" s="4"/>
      <c r="QX251" s="4"/>
      <c r="QY251" s="4"/>
      <c r="QZ251" s="4"/>
      <c r="RA251" s="4"/>
      <c r="RB251" s="4"/>
      <c r="RC251" s="4"/>
      <c r="RD251" s="4"/>
      <c r="RE251" s="4"/>
      <c r="RF251" s="4"/>
      <c r="RG251" s="4"/>
      <c r="RH251" s="4"/>
      <c r="RI251" s="4"/>
      <c r="RJ251" s="4"/>
      <c r="RK251" s="4"/>
      <c r="RL251" s="4"/>
      <c r="RM251" s="4"/>
      <c r="RN251" s="4"/>
      <c r="RO251" s="4"/>
      <c r="RP251" s="4"/>
      <c r="RQ251" s="4"/>
      <c r="RR251" s="4"/>
      <c r="RS251" s="4"/>
      <c r="RT251" s="4"/>
      <c r="RU251" s="4"/>
      <c r="RV251" s="4"/>
      <c r="RW251" s="4"/>
      <c r="RX251" s="4"/>
      <c r="RY251" s="4"/>
      <c r="RZ251" s="4"/>
      <c r="SA251" s="4"/>
      <c r="SB251" s="4"/>
      <c r="SC251" s="4"/>
      <c r="SD251" s="4"/>
      <c r="SE251" s="4"/>
      <c r="SF251" s="4"/>
      <c r="SG251" s="4"/>
      <c r="SH251" s="4"/>
      <c r="SI251" s="4"/>
    </row>
    <row r="252" spans="433:503" x14ac:dyDescent="0.35">
      <c r="PQ252" s="4"/>
      <c r="PR252" s="4"/>
      <c r="PS252" s="4"/>
      <c r="PT252" s="4"/>
      <c r="PU252" s="4"/>
      <c r="PV252" s="4"/>
      <c r="PW252" s="4"/>
      <c r="PX252" s="4"/>
      <c r="PY252" s="4"/>
      <c r="PZ252" s="4"/>
      <c r="QA252" s="4"/>
      <c r="QB252" s="4"/>
      <c r="QC252" s="4"/>
      <c r="QD252" s="4"/>
      <c r="QE252" s="4"/>
      <c r="QF252" s="4"/>
      <c r="QW252" s="4"/>
      <c r="QX252" s="4"/>
      <c r="QY252" s="4"/>
      <c r="QZ252" s="4"/>
      <c r="RA252" s="4"/>
      <c r="RB252" s="4"/>
      <c r="RC252" s="4"/>
      <c r="RD252" s="4"/>
      <c r="RE252" s="4"/>
      <c r="RF252" s="4"/>
      <c r="RG252" s="4"/>
      <c r="RH252" s="4"/>
      <c r="RI252" s="4"/>
      <c r="RJ252" s="4"/>
      <c r="RK252" s="4"/>
      <c r="RL252" s="4"/>
      <c r="RM252" s="4"/>
      <c r="RN252" s="4"/>
      <c r="RO252" s="4"/>
      <c r="RP252" s="4"/>
      <c r="RQ252" s="4"/>
      <c r="RR252" s="4"/>
      <c r="RS252" s="4"/>
      <c r="RT252" s="4"/>
      <c r="RU252" s="4"/>
      <c r="RV252" s="4"/>
      <c r="RW252" s="4"/>
      <c r="RX252" s="4"/>
      <c r="RY252" s="4"/>
      <c r="RZ252" s="4"/>
      <c r="SA252" s="4"/>
      <c r="SB252" s="4"/>
      <c r="SC252" s="4"/>
      <c r="SD252" s="4"/>
      <c r="SE252" s="4"/>
      <c r="SF252" s="4"/>
      <c r="SG252" s="4"/>
      <c r="SH252" s="4"/>
      <c r="SI252" s="4"/>
    </row>
    <row r="253" spans="433:503" x14ac:dyDescent="0.35">
      <c r="PQ253" s="4"/>
      <c r="PR253" s="4"/>
      <c r="PS253" s="4"/>
      <c r="PT253" s="4"/>
      <c r="PU253" s="4"/>
      <c r="PV253" s="4"/>
      <c r="PW253" s="4"/>
      <c r="PX253" s="4"/>
      <c r="PY253" s="4"/>
      <c r="PZ253" s="4"/>
      <c r="QA253" s="4"/>
      <c r="QB253" s="4"/>
      <c r="QC253" s="4"/>
      <c r="QD253" s="4"/>
      <c r="QE253" s="4"/>
      <c r="QF253" s="4"/>
      <c r="QW253" s="4"/>
      <c r="QX253" s="4"/>
      <c r="QY253" s="4"/>
      <c r="QZ253" s="4"/>
      <c r="RA253" s="4"/>
      <c r="RB253" s="4"/>
      <c r="RC253" s="4"/>
      <c r="RD253" s="4"/>
      <c r="RE253" s="4"/>
      <c r="RF253" s="4"/>
      <c r="RG253" s="4"/>
      <c r="RH253" s="4"/>
      <c r="RI253" s="4"/>
      <c r="RJ253" s="4"/>
      <c r="RK253" s="4"/>
      <c r="RL253" s="4"/>
      <c r="RM253" s="4"/>
      <c r="RN253" s="4"/>
      <c r="RO253" s="4"/>
      <c r="RP253" s="4"/>
      <c r="RQ253" s="4"/>
      <c r="RR253" s="4"/>
      <c r="RS253" s="4"/>
      <c r="RT253" s="4"/>
      <c r="RU253" s="4"/>
      <c r="RV253" s="4"/>
      <c r="RW253" s="4"/>
      <c r="RX253" s="4"/>
      <c r="RY253" s="4"/>
      <c r="RZ253" s="4"/>
      <c r="SA253" s="4"/>
      <c r="SB253" s="4"/>
      <c r="SC253" s="4"/>
      <c r="SD253" s="4"/>
      <c r="SE253" s="4"/>
      <c r="SF253" s="4"/>
      <c r="SG253" s="4"/>
      <c r="SH253" s="4"/>
      <c r="SI253" s="4"/>
    </row>
    <row r="254" spans="433:503" x14ac:dyDescent="0.35">
      <c r="PQ254" s="4"/>
      <c r="PR254" s="4"/>
      <c r="PS254" s="4"/>
      <c r="PT254" s="4"/>
      <c r="PU254" s="4"/>
      <c r="PV254" s="4"/>
      <c r="PW254" s="4"/>
      <c r="PX254" s="4"/>
      <c r="PY254" s="4"/>
      <c r="PZ254" s="4"/>
      <c r="QA254" s="4"/>
      <c r="QB254" s="4"/>
      <c r="QC254" s="4"/>
      <c r="QD254" s="4"/>
      <c r="QE254" s="4"/>
      <c r="QF254" s="4"/>
      <c r="QW254" s="4"/>
      <c r="QX254" s="4"/>
      <c r="QY254" s="4"/>
      <c r="QZ254" s="4"/>
      <c r="RA254" s="4"/>
      <c r="RB254" s="4"/>
      <c r="RC254" s="4"/>
      <c r="RD254" s="4"/>
      <c r="RE254" s="4"/>
      <c r="RF254" s="4"/>
      <c r="RG254" s="4"/>
      <c r="RH254" s="4"/>
      <c r="RI254" s="4"/>
      <c r="RJ254" s="4"/>
      <c r="RK254" s="4"/>
      <c r="RL254" s="4"/>
      <c r="RM254" s="4"/>
      <c r="RN254" s="4"/>
      <c r="RO254" s="4"/>
      <c r="RP254" s="4"/>
      <c r="RQ254" s="4"/>
      <c r="RR254" s="4"/>
      <c r="RS254" s="4"/>
      <c r="RT254" s="4"/>
      <c r="RU254" s="4"/>
      <c r="RV254" s="4"/>
      <c r="RW254" s="4"/>
      <c r="RX254" s="4"/>
      <c r="RY254" s="4"/>
      <c r="RZ254" s="4"/>
      <c r="SA254" s="4"/>
      <c r="SB254" s="4"/>
      <c r="SC254" s="4"/>
      <c r="SD254" s="4"/>
      <c r="SE254" s="4"/>
      <c r="SF254" s="4"/>
      <c r="SG254" s="4"/>
      <c r="SH254" s="4"/>
      <c r="SI254" s="4"/>
    </row>
    <row r="255" spans="433:503" x14ac:dyDescent="0.35">
      <c r="PQ255" s="4"/>
      <c r="PR255" s="4"/>
      <c r="PS255" s="4"/>
      <c r="PT255" s="4"/>
      <c r="PU255" s="4"/>
      <c r="PV255" s="4"/>
      <c r="PW255" s="4"/>
      <c r="PX255" s="4"/>
      <c r="PY255" s="4"/>
      <c r="PZ255" s="4"/>
      <c r="QA255" s="4"/>
      <c r="QB255" s="4"/>
      <c r="QC255" s="4"/>
      <c r="QD255" s="4"/>
      <c r="QE255" s="4"/>
      <c r="QF255" s="4"/>
      <c r="QW255" s="4"/>
      <c r="QX255" s="4"/>
      <c r="QY255" s="4"/>
      <c r="QZ255" s="4"/>
      <c r="RA255" s="4"/>
      <c r="RB255" s="4"/>
      <c r="RC255" s="4"/>
      <c r="RD255" s="4"/>
      <c r="RE255" s="4"/>
      <c r="RF255" s="4"/>
      <c r="RG255" s="4"/>
      <c r="RH255" s="4"/>
      <c r="RI255" s="4"/>
      <c r="RJ255" s="4"/>
      <c r="RK255" s="4"/>
      <c r="RL255" s="4"/>
      <c r="RM255" s="4"/>
      <c r="RN255" s="4"/>
      <c r="RO255" s="4"/>
      <c r="RP255" s="4"/>
      <c r="RQ255" s="4"/>
      <c r="RR255" s="4"/>
      <c r="RS255" s="4"/>
      <c r="RT255" s="4"/>
      <c r="RU255" s="4"/>
      <c r="RV255" s="4"/>
      <c r="RW255" s="4"/>
      <c r="RX255" s="4"/>
      <c r="RY255" s="4"/>
      <c r="RZ255" s="4"/>
      <c r="SA255" s="4"/>
      <c r="SB255" s="4"/>
      <c r="SC255" s="4"/>
      <c r="SD255" s="4"/>
      <c r="SE255" s="4"/>
      <c r="SF255" s="4"/>
      <c r="SG255" s="4"/>
      <c r="SH255" s="4"/>
      <c r="SI255" s="4"/>
    </row>
    <row r="256" spans="433:503" x14ac:dyDescent="0.35">
      <c r="PQ256" s="4"/>
      <c r="PR256" s="4"/>
      <c r="PS256" s="4"/>
      <c r="PT256" s="4"/>
      <c r="PU256" s="4"/>
      <c r="PV256" s="4"/>
      <c r="PW256" s="4"/>
      <c r="PX256" s="4"/>
      <c r="PY256" s="4"/>
      <c r="PZ256" s="4"/>
      <c r="QA256" s="4"/>
      <c r="QB256" s="4"/>
      <c r="QC256" s="4"/>
      <c r="QD256" s="4"/>
      <c r="QE256" s="4"/>
      <c r="QF256" s="4"/>
      <c r="QW256" s="4"/>
      <c r="QX256" s="4"/>
      <c r="QY256" s="4"/>
      <c r="QZ256" s="4"/>
      <c r="RA256" s="4"/>
      <c r="RB256" s="4"/>
      <c r="RC256" s="4"/>
      <c r="RD256" s="4"/>
      <c r="RE256" s="4"/>
      <c r="RF256" s="4"/>
      <c r="RG256" s="4"/>
      <c r="RH256" s="4"/>
      <c r="RI256" s="4"/>
      <c r="RJ256" s="4"/>
      <c r="RK256" s="4"/>
      <c r="RL256" s="4"/>
      <c r="RM256" s="4"/>
      <c r="RN256" s="4"/>
      <c r="RO256" s="4"/>
      <c r="RP256" s="4"/>
      <c r="RQ256" s="4"/>
      <c r="RR256" s="4"/>
      <c r="RS256" s="4"/>
      <c r="RT256" s="4"/>
      <c r="RU256" s="4"/>
      <c r="RV256" s="4"/>
      <c r="RW256" s="4"/>
      <c r="RX256" s="4"/>
      <c r="RY256" s="4"/>
      <c r="RZ256" s="4"/>
      <c r="SA256" s="4"/>
      <c r="SB256" s="4"/>
      <c r="SC256" s="4"/>
      <c r="SD256" s="4"/>
      <c r="SE256" s="4"/>
      <c r="SF256" s="4"/>
      <c r="SG256" s="4"/>
      <c r="SH256" s="4"/>
      <c r="SI256" s="4"/>
    </row>
    <row r="257" spans="433:503" x14ac:dyDescent="0.35">
      <c r="PQ257" s="4"/>
      <c r="PR257" s="4"/>
      <c r="PS257" s="4"/>
      <c r="PT257" s="4"/>
      <c r="PU257" s="4"/>
      <c r="PV257" s="4"/>
      <c r="PW257" s="4"/>
      <c r="PX257" s="4"/>
      <c r="PY257" s="4"/>
      <c r="PZ257" s="4"/>
      <c r="QA257" s="4"/>
      <c r="QB257" s="4"/>
      <c r="QC257" s="4"/>
      <c r="QD257" s="4"/>
      <c r="QE257" s="4"/>
      <c r="QF257" s="4"/>
      <c r="QW257" s="4"/>
      <c r="QX257" s="4"/>
      <c r="QY257" s="4"/>
      <c r="QZ257" s="4"/>
      <c r="RA257" s="4"/>
      <c r="RB257" s="4"/>
      <c r="RC257" s="4"/>
      <c r="RD257" s="4"/>
      <c r="RE257" s="4"/>
      <c r="RF257" s="4"/>
      <c r="RG257" s="4"/>
      <c r="RH257" s="4"/>
      <c r="RI257" s="4"/>
      <c r="RJ257" s="4"/>
      <c r="RK257" s="4"/>
      <c r="RL257" s="4"/>
      <c r="RM257" s="4"/>
      <c r="RN257" s="4"/>
      <c r="RO257" s="4"/>
      <c r="RP257" s="4"/>
      <c r="RQ257" s="4"/>
      <c r="RR257" s="4"/>
      <c r="RS257" s="4"/>
      <c r="RT257" s="4"/>
      <c r="RU257" s="4"/>
      <c r="RV257" s="4"/>
      <c r="RW257" s="4"/>
      <c r="RX257" s="4"/>
      <c r="RY257" s="4"/>
      <c r="RZ257" s="4"/>
      <c r="SA257" s="4"/>
      <c r="SB257" s="4"/>
      <c r="SC257" s="4"/>
      <c r="SD257" s="4"/>
      <c r="SE257" s="4"/>
      <c r="SF257" s="4"/>
      <c r="SG257" s="4"/>
      <c r="SH257" s="4"/>
      <c r="SI257" s="4"/>
    </row>
    <row r="258" spans="433:503" x14ac:dyDescent="0.35">
      <c r="PQ258" s="4"/>
      <c r="PR258" s="4"/>
      <c r="PS258" s="4"/>
      <c r="PT258" s="4"/>
      <c r="PU258" s="4"/>
      <c r="PV258" s="4"/>
      <c r="PW258" s="4"/>
      <c r="PX258" s="4"/>
      <c r="PY258" s="4"/>
      <c r="PZ258" s="4"/>
      <c r="QA258" s="4"/>
      <c r="QB258" s="4"/>
      <c r="QC258" s="4"/>
      <c r="QD258" s="4"/>
      <c r="QE258" s="4"/>
      <c r="QF258" s="4"/>
      <c r="QW258" s="4"/>
      <c r="QX258" s="4"/>
      <c r="QY258" s="4"/>
      <c r="QZ258" s="4"/>
      <c r="RA258" s="4"/>
      <c r="RB258" s="4"/>
      <c r="RC258" s="4"/>
      <c r="RD258" s="4"/>
      <c r="RE258" s="4"/>
      <c r="RF258" s="4"/>
      <c r="RG258" s="4"/>
      <c r="RH258" s="4"/>
      <c r="RI258" s="4"/>
      <c r="RJ258" s="4"/>
      <c r="RK258" s="4"/>
      <c r="RL258" s="4"/>
      <c r="RM258" s="4"/>
      <c r="RN258" s="4"/>
      <c r="RO258" s="4"/>
      <c r="RP258" s="4"/>
      <c r="RQ258" s="4"/>
      <c r="RR258" s="4"/>
      <c r="RS258" s="4"/>
      <c r="RT258" s="4"/>
      <c r="RU258" s="4"/>
      <c r="RV258" s="4"/>
      <c r="RW258" s="4"/>
      <c r="RX258" s="4"/>
      <c r="RY258" s="4"/>
      <c r="RZ258" s="4"/>
      <c r="SA258" s="4"/>
      <c r="SB258" s="4"/>
      <c r="SC258" s="4"/>
      <c r="SD258" s="4"/>
      <c r="SE258" s="4"/>
      <c r="SF258" s="4"/>
      <c r="SG258" s="4"/>
      <c r="SH258" s="4"/>
      <c r="SI258" s="4"/>
    </row>
    <row r="259" spans="433:503" x14ac:dyDescent="0.35">
      <c r="PQ259" s="4"/>
      <c r="PR259" s="4"/>
      <c r="PS259" s="4"/>
      <c r="PT259" s="4"/>
      <c r="PU259" s="4"/>
      <c r="PV259" s="4"/>
      <c r="PW259" s="4"/>
      <c r="PX259" s="4"/>
      <c r="PY259" s="4"/>
      <c r="PZ259" s="4"/>
      <c r="QA259" s="4"/>
      <c r="QB259" s="4"/>
      <c r="QC259" s="4"/>
      <c r="QD259" s="4"/>
      <c r="QE259" s="4"/>
      <c r="QF259" s="4"/>
      <c r="QW259" s="4"/>
      <c r="QX259" s="4"/>
      <c r="QY259" s="4"/>
      <c r="QZ259" s="4"/>
      <c r="RA259" s="4"/>
      <c r="RB259" s="4"/>
      <c r="RC259" s="4"/>
      <c r="RD259" s="4"/>
      <c r="RE259" s="4"/>
      <c r="RF259" s="4"/>
      <c r="RG259" s="4"/>
      <c r="RH259" s="4"/>
      <c r="RI259" s="4"/>
      <c r="RJ259" s="4"/>
      <c r="RK259" s="4"/>
      <c r="RL259" s="4"/>
      <c r="RM259" s="4"/>
      <c r="RN259" s="4"/>
      <c r="RO259" s="4"/>
      <c r="RP259" s="4"/>
      <c r="RQ259" s="4"/>
      <c r="RR259" s="4"/>
      <c r="RS259" s="4"/>
      <c r="RT259" s="4"/>
      <c r="RU259" s="4"/>
      <c r="RV259" s="4"/>
      <c r="RW259" s="4"/>
      <c r="RX259" s="4"/>
      <c r="RY259" s="4"/>
      <c r="RZ259" s="4"/>
      <c r="SA259" s="4"/>
      <c r="SB259" s="4"/>
      <c r="SC259" s="4"/>
      <c r="SD259" s="4"/>
      <c r="SE259" s="4"/>
      <c r="SF259" s="4"/>
      <c r="SG259" s="4"/>
      <c r="SH259" s="4"/>
      <c r="SI259" s="4"/>
    </row>
    <row r="260" spans="433:503" x14ac:dyDescent="0.35">
      <c r="PQ260" s="4"/>
      <c r="PR260" s="4"/>
      <c r="PS260" s="4"/>
      <c r="PT260" s="4"/>
      <c r="PU260" s="4"/>
      <c r="PV260" s="4"/>
      <c r="PW260" s="4"/>
      <c r="PX260" s="4"/>
      <c r="PY260" s="4"/>
      <c r="PZ260" s="4"/>
      <c r="QA260" s="4"/>
      <c r="QB260" s="4"/>
      <c r="QC260" s="4"/>
      <c r="QD260" s="4"/>
      <c r="QE260" s="4"/>
      <c r="QF260" s="4"/>
      <c r="QW260" s="4"/>
      <c r="QX260" s="4"/>
      <c r="QY260" s="4"/>
      <c r="QZ260" s="4"/>
      <c r="RA260" s="4"/>
      <c r="RB260" s="4"/>
      <c r="RC260" s="4"/>
      <c r="RD260" s="4"/>
      <c r="RE260" s="4"/>
      <c r="RF260" s="4"/>
      <c r="RG260" s="4"/>
      <c r="RH260" s="4"/>
      <c r="RI260" s="4"/>
      <c r="RJ260" s="4"/>
      <c r="RK260" s="4"/>
      <c r="RL260" s="4"/>
      <c r="RM260" s="4"/>
      <c r="RN260" s="4"/>
      <c r="RO260" s="4"/>
      <c r="RP260" s="4"/>
      <c r="RQ260" s="4"/>
      <c r="RR260" s="4"/>
      <c r="RS260" s="4"/>
      <c r="RT260" s="4"/>
      <c r="RU260" s="4"/>
      <c r="RV260" s="4"/>
      <c r="RW260" s="4"/>
      <c r="RX260" s="4"/>
      <c r="RY260" s="4"/>
      <c r="RZ260" s="4"/>
      <c r="SA260" s="4"/>
      <c r="SB260" s="4"/>
      <c r="SC260" s="4"/>
      <c r="SD260" s="4"/>
      <c r="SE260" s="4"/>
      <c r="SF260" s="4"/>
      <c r="SG260" s="4"/>
      <c r="SH260" s="4"/>
      <c r="SI260" s="4"/>
    </row>
    <row r="261" spans="433:503" x14ac:dyDescent="0.35">
      <c r="PQ261" s="4"/>
      <c r="PR261" s="4"/>
      <c r="PS261" s="4"/>
      <c r="PT261" s="4"/>
      <c r="PU261" s="4"/>
      <c r="PV261" s="4"/>
      <c r="PW261" s="4"/>
      <c r="PX261" s="4"/>
      <c r="PY261" s="4"/>
      <c r="PZ261" s="4"/>
      <c r="QA261" s="4"/>
      <c r="QB261" s="4"/>
      <c r="QC261" s="4"/>
      <c r="QD261" s="4"/>
      <c r="QE261" s="4"/>
      <c r="QF261" s="4"/>
      <c r="QW261" s="4"/>
      <c r="QX261" s="4"/>
      <c r="QY261" s="4"/>
      <c r="QZ261" s="4"/>
      <c r="RA261" s="4"/>
      <c r="RB261" s="4"/>
      <c r="RC261" s="4"/>
      <c r="RD261" s="4"/>
      <c r="RE261" s="4"/>
      <c r="RF261" s="4"/>
      <c r="RG261" s="4"/>
      <c r="RH261" s="4"/>
      <c r="RI261" s="4"/>
      <c r="RJ261" s="4"/>
      <c r="RK261" s="4"/>
      <c r="RL261" s="4"/>
      <c r="RM261" s="4"/>
      <c r="RN261" s="4"/>
      <c r="RO261" s="4"/>
      <c r="RP261" s="4"/>
      <c r="RQ261" s="4"/>
      <c r="RR261" s="4"/>
      <c r="RS261" s="4"/>
      <c r="RT261" s="4"/>
      <c r="RU261" s="4"/>
      <c r="RV261" s="4"/>
      <c r="RW261" s="4"/>
      <c r="RX261" s="4"/>
      <c r="RY261" s="4"/>
      <c r="RZ261" s="4"/>
      <c r="SA261" s="4"/>
      <c r="SB261" s="4"/>
      <c r="SC261" s="4"/>
      <c r="SD261" s="4"/>
      <c r="SE261" s="4"/>
      <c r="SF261" s="4"/>
      <c r="SG261" s="4"/>
      <c r="SH261" s="4"/>
      <c r="SI261" s="4"/>
    </row>
    <row r="262" spans="433:503" x14ac:dyDescent="0.35">
      <c r="PQ262" s="4"/>
      <c r="PR262" s="4"/>
      <c r="PS262" s="4"/>
      <c r="PT262" s="4"/>
      <c r="PU262" s="4"/>
      <c r="PV262" s="4"/>
      <c r="PW262" s="4"/>
      <c r="PX262" s="4"/>
      <c r="PY262" s="4"/>
      <c r="PZ262" s="4"/>
      <c r="QA262" s="4"/>
      <c r="QB262" s="4"/>
      <c r="QC262" s="4"/>
      <c r="QD262" s="4"/>
      <c r="QE262" s="4"/>
      <c r="QF262" s="4"/>
      <c r="QW262" s="4"/>
      <c r="QX262" s="4"/>
      <c r="QY262" s="4"/>
      <c r="QZ262" s="4"/>
      <c r="RA262" s="4"/>
      <c r="RB262" s="4"/>
      <c r="RC262" s="4"/>
      <c r="RD262" s="4"/>
      <c r="RE262" s="4"/>
      <c r="RF262" s="4"/>
      <c r="RG262" s="4"/>
      <c r="RH262" s="4"/>
      <c r="RI262" s="4"/>
      <c r="RJ262" s="4"/>
      <c r="RK262" s="4"/>
      <c r="RL262" s="4"/>
      <c r="RM262" s="4"/>
      <c r="RN262" s="4"/>
      <c r="RO262" s="4"/>
      <c r="RP262" s="4"/>
      <c r="RQ262" s="4"/>
      <c r="RR262" s="4"/>
      <c r="RS262" s="4"/>
      <c r="RT262" s="4"/>
      <c r="RU262" s="4"/>
      <c r="RV262" s="4"/>
      <c r="RW262" s="4"/>
      <c r="RX262" s="4"/>
      <c r="RY262" s="4"/>
      <c r="RZ262" s="4"/>
      <c r="SA262" s="4"/>
      <c r="SB262" s="4"/>
      <c r="SC262" s="4"/>
      <c r="SD262" s="4"/>
      <c r="SE262" s="4"/>
      <c r="SF262" s="4"/>
      <c r="SG262" s="4"/>
      <c r="SH262" s="4"/>
      <c r="SI262" s="4"/>
    </row>
    <row r="263" spans="433:503" x14ac:dyDescent="0.35">
      <c r="PQ263" s="4"/>
      <c r="PR263" s="4"/>
      <c r="PS263" s="4"/>
      <c r="PT263" s="4"/>
      <c r="PU263" s="4"/>
      <c r="PV263" s="4"/>
      <c r="PW263" s="4"/>
      <c r="PX263" s="4"/>
      <c r="PY263" s="4"/>
      <c r="PZ263" s="4"/>
      <c r="QA263" s="4"/>
      <c r="QB263" s="4"/>
      <c r="QC263" s="4"/>
      <c r="QD263" s="4"/>
      <c r="QE263" s="4"/>
      <c r="QF263" s="4"/>
      <c r="QW263" s="4"/>
      <c r="QX263" s="4"/>
      <c r="QY263" s="4"/>
      <c r="QZ263" s="4"/>
      <c r="RA263" s="4"/>
      <c r="RB263" s="4"/>
      <c r="RC263" s="4"/>
      <c r="RD263" s="4"/>
      <c r="RE263" s="4"/>
      <c r="RF263" s="4"/>
      <c r="RG263" s="4"/>
      <c r="RH263" s="4"/>
      <c r="RI263" s="4"/>
      <c r="RJ263" s="4"/>
      <c r="RK263" s="4"/>
      <c r="RL263" s="4"/>
      <c r="RM263" s="4"/>
      <c r="RN263" s="4"/>
      <c r="RO263" s="4"/>
      <c r="RP263" s="4"/>
      <c r="RQ263" s="4"/>
      <c r="RR263" s="4"/>
      <c r="RS263" s="4"/>
      <c r="RT263" s="4"/>
      <c r="RU263" s="4"/>
      <c r="RV263" s="4"/>
      <c r="RW263" s="4"/>
      <c r="RX263" s="4"/>
      <c r="RY263" s="4"/>
      <c r="RZ263" s="4"/>
      <c r="SA263" s="4"/>
      <c r="SB263" s="4"/>
      <c r="SC263" s="4"/>
      <c r="SD263" s="4"/>
      <c r="SE263" s="4"/>
      <c r="SF263" s="4"/>
      <c r="SG263" s="4"/>
      <c r="SH263" s="4"/>
      <c r="SI263" s="4"/>
    </row>
    <row r="264" spans="433:503" x14ac:dyDescent="0.35">
      <c r="PQ264" s="4"/>
      <c r="PR264" s="4"/>
      <c r="PS264" s="4"/>
      <c r="PT264" s="4"/>
      <c r="PU264" s="4"/>
      <c r="PV264" s="4"/>
      <c r="PW264" s="4"/>
      <c r="PX264" s="4"/>
      <c r="PY264" s="4"/>
      <c r="PZ264" s="4"/>
      <c r="QA264" s="4"/>
      <c r="QB264" s="4"/>
      <c r="QC264" s="4"/>
      <c r="QD264" s="4"/>
      <c r="QE264" s="4"/>
      <c r="QF264" s="4"/>
      <c r="QW264" s="4"/>
      <c r="QX264" s="4"/>
      <c r="QY264" s="4"/>
      <c r="QZ264" s="4"/>
      <c r="RA264" s="4"/>
      <c r="RB264" s="4"/>
      <c r="RC264" s="4"/>
      <c r="RD264" s="4"/>
      <c r="RE264" s="4"/>
      <c r="RF264" s="4"/>
      <c r="RG264" s="4"/>
      <c r="RH264" s="4"/>
      <c r="RI264" s="4"/>
      <c r="RJ264" s="4"/>
      <c r="RK264" s="4"/>
      <c r="RL264" s="4"/>
      <c r="RM264" s="4"/>
      <c r="RN264" s="4"/>
      <c r="RO264" s="4"/>
      <c r="RP264" s="4"/>
      <c r="RQ264" s="4"/>
      <c r="RR264" s="4"/>
      <c r="RS264" s="4"/>
      <c r="RT264" s="4"/>
      <c r="RU264" s="4"/>
      <c r="RV264" s="4"/>
      <c r="RW264" s="4"/>
      <c r="RX264" s="4"/>
      <c r="RY264" s="4"/>
      <c r="RZ264" s="4"/>
      <c r="SA264" s="4"/>
      <c r="SB264" s="4"/>
      <c r="SC264" s="4"/>
      <c r="SD264" s="4"/>
      <c r="SE264" s="4"/>
      <c r="SF264" s="4"/>
      <c r="SG264" s="4"/>
      <c r="SH264" s="4"/>
      <c r="SI264" s="4"/>
    </row>
    <row r="265" spans="433:503" x14ac:dyDescent="0.35">
      <c r="PQ265" s="4"/>
      <c r="PR265" s="4"/>
      <c r="PS265" s="4"/>
      <c r="PT265" s="4"/>
      <c r="PU265" s="4"/>
      <c r="PV265" s="4"/>
      <c r="PW265" s="4"/>
      <c r="PX265" s="4"/>
      <c r="PY265" s="4"/>
      <c r="PZ265" s="4"/>
      <c r="QA265" s="4"/>
      <c r="QB265" s="4"/>
      <c r="QC265" s="4"/>
      <c r="QD265" s="4"/>
      <c r="QE265" s="4"/>
      <c r="QF265" s="4"/>
      <c r="QW265" s="4"/>
      <c r="QX265" s="4"/>
      <c r="QY265" s="4"/>
      <c r="QZ265" s="4"/>
      <c r="RA265" s="4"/>
      <c r="RB265" s="4"/>
      <c r="RC265" s="4"/>
      <c r="RD265" s="4"/>
      <c r="RE265" s="4"/>
      <c r="RF265" s="4"/>
      <c r="RG265" s="4"/>
      <c r="RH265" s="4"/>
      <c r="RI265" s="4"/>
      <c r="RJ265" s="4"/>
      <c r="RK265" s="4"/>
      <c r="RL265" s="4"/>
      <c r="RM265" s="4"/>
      <c r="RN265" s="4"/>
      <c r="RO265" s="4"/>
      <c r="RP265" s="4"/>
      <c r="RQ265" s="4"/>
      <c r="RR265" s="4"/>
      <c r="RS265" s="4"/>
      <c r="RT265" s="4"/>
      <c r="RU265" s="4"/>
      <c r="RV265" s="4"/>
      <c r="RW265" s="4"/>
      <c r="RX265" s="4"/>
      <c r="RY265" s="4"/>
      <c r="RZ265" s="4"/>
      <c r="SA265" s="4"/>
      <c r="SB265" s="4"/>
      <c r="SC265" s="4"/>
      <c r="SD265" s="4"/>
      <c r="SE265" s="4"/>
      <c r="SF265" s="4"/>
      <c r="SG265" s="4"/>
      <c r="SH265" s="4"/>
      <c r="SI265" s="4"/>
    </row>
    <row r="266" spans="433:503" x14ac:dyDescent="0.35">
      <c r="PQ266" s="4"/>
      <c r="PR266" s="4"/>
      <c r="PS266" s="4"/>
      <c r="PT266" s="4"/>
      <c r="PU266" s="4"/>
      <c r="PV266" s="4"/>
      <c r="PW266" s="4"/>
      <c r="PX266" s="4"/>
      <c r="PY266" s="4"/>
      <c r="PZ266" s="4"/>
      <c r="QA266" s="4"/>
      <c r="QB266" s="4"/>
      <c r="QC266" s="4"/>
      <c r="QD266" s="4"/>
      <c r="QE266" s="4"/>
      <c r="QF266" s="4"/>
      <c r="QW266" s="4"/>
      <c r="QX266" s="4"/>
      <c r="QY266" s="4"/>
      <c r="QZ266" s="4"/>
      <c r="RA266" s="4"/>
      <c r="RB266" s="4"/>
      <c r="RC266" s="4"/>
      <c r="RD266" s="4"/>
      <c r="RE266" s="4"/>
      <c r="RF266" s="4"/>
      <c r="RG266" s="4"/>
      <c r="RH266" s="4"/>
      <c r="RI266" s="4"/>
      <c r="RJ266" s="4"/>
      <c r="RK266" s="4"/>
      <c r="RL266" s="4"/>
      <c r="RM266" s="4"/>
      <c r="RN266" s="4"/>
      <c r="RO266" s="4"/>
      <c r="RP266" s="4"/>
      <c r="RQ266" s="4"/>
      <c r="RR266" s="4"/>
      <c r="RS266" s="4"/>
      <c r="RT266" s="4"/>
      <c r="RU266" s="4"/>
      <c r="RV266" s="4"/>
      <c r="RW266" s="4"/>
      <c r="RX266" s="4"/>
      <c r="RY266" s="4"/>
      <c r="RZ266" s="4"/>
      <c r="SA266" s="4"/>
      <c r="SB266" s="4"/>
      <c r="SC266" s="4"/>
      <c r="SD266" s="4"/>
      <c r="SE266" s="4"/>
      <c r="SF266" s="4"/>
      <c r="SG266" s="4"/>
      <c r="SH266" s="4"/>
      <c r="SI266" s="4"/>
    </row>
    <row r="267" spans="433:503" x14ac:dyDescent="0.35">
      <c r="PQ267" s="4"/>
      <c r="PR267" s="4"/>
      <c r="PS267" s="4"/>
      <c r="PT267" s="4"/>
      <c r="PU267" s="4"/>
      <c r="PV267" s="4"/>
      <c r="PW267" s="4"/>
      <c r="PX267" s="4"/>
      <c r="PY267" s="4"/>
      <c r="PZ267" s="4"/>
      <c r="QA267" s="4"/>
      <c r="QB267" s="4"/>
      <c r="QC267" s="4"/>
      <c r="QD267" s="4"/>
      <c r="QE267" s="4"/>
      <c r="QF267" s="4"/>
      <c r="QW267" s="4"/>
      <c r="QX267" s="4"/>
      <c r="QY267" s="4"/>
      <c r="QZ267" s="4"/>
      <c r="RA267" s="4"/>
      <c r="RB267" s="4"/>
      <c r="RC267" s="4"/>
      <c r="RD267" s="4"/>
      <c r="RE267" s="4"/>
      <c r="RF267" s="4"/>
      <c r="RG267" s="4"/>
      <c r="RH267" s="4"/>
      <c r="RI267" s="4"/>
      <c r="RJ267" s="4"/>
      <c r="RK267" s="4"/>
      <c r="RL267" s="4"/>
      <c r="RM267" s="4"/>
      <c r="RN267" s="4"/>
      <c r="RO267" s="4"/>
      <c r="RP267" s="4"/>
      <c r="RQ267" s="4"/>
      <c r="RR267" s="4"/>
      <c r="RS267" s="4"/>
      <c r="RT267" s="4"/>
      <c r="RU267" s="4"/>
      <c r="RV267" s="4"/>
      <c r="RW267" s="4"/>
      <c r="RX267" s="4"/>
      <c r="RY267" s="4"/>
      <c r="RZ267" s="4"/>
      <c r="SA267" s="4"/>
      <c r="SB267" s="4"/>
      <c r="SC267" s="4"/>
      <c r="SD267" s="4"/>
      <c r="SE267" s="4"/>
      <c r="SF267" s="4"/>
      <c r="SG267" s="4"/>
      <c r="SH267" s="4"/>
      <c r="SI267" s="4"/>
    </row>
    <row r="268" spans="433:503" x14ac:dyDescent="0.35">
      <c r="PQ268" s="4"/>
      <c r="PR268" s="4"/>
      <c r="PS268" s="4"/>
      <c r="PT268" s="4"/>
      <c r="PU268" s="4"/>
      <c r="PV268" s="4"/>
      <c r="PW268" s="4"/>
      <c r="PX268" s="4"/>
      <c r="PY268" s="4"/>
      <c r="PZ268" s="4"/>
      <c r="QA268" s="4"/>
      <c r="QB268" s="4"/>
      <c r="QC268" s="4"/>
      <c r="QD268" s="4"/>
      <c r="QE268" s="4"/>
      <c r="QF268" s="4"/>
      <c r="QW268" s="4"/>
      <c r="QX268" s="4"/>
      <c r="QY268" s="4"/>
      <c r="QZ268" s="4"/>
      <c r="RA268" s="4"/>
      <c r="RB268" s="4"/>
      <c r="RC268" s="4"/>
      <c r="RD268" s="4"/>
      <c r="RE268" s="4"/>
      <c r="RF268" s="4"/>
      <c r="RG268" s="4"/>
      <c r="RH268" s="4"/>
      <c r="RI268" s="4"/>
      <c r="RJ268" s="4"/>
      <c r="RK268" s="4"/>
      <c r="RL268" s="4"/>
      <c r="RM268" s="4"/>
      <c r="RN268" s="4"/>
      <c r="RO268" s="4"/>
      <c r="RP268" s="4"/>
      <c r="RQ268" s="4"/>
      <c r="RR268" s="4"/>
      <c r="RS268" s="4"/>
      <c r="RT268" s="4"/>
      <c r="RU268" s="4"/>
      <c r="RV268" s="4"/>
      <c r="RW268" s="4"/>
      <c r="RX268" s="4"/>
      <c r="RY268" s="4"/>
      <c r="RZ268" s="4"/>
      <c r="SA268" s="4"/>
      <c r="SB268" s="4"/>
      <c r="SC268" s="4"/>
      <c r="SD268" s="4"/>
      <c r="SE268" s="4"/>
      <c r="SF268" s="4"/>
      <c r="SG268" s="4"/>
      <c r="SH268" s="4"/>
      <c r="SI268" s="4"/>
    </row>
    <row r="269" spans="433:503" x14ac:dyDescent="0.35">
      <c r="PQ269" s="4"/>
      <c r="PR269" s="4"/>
      <c r="PS269" s="4"/>
      <c r="PT269" s="4"/>
      <c r="PU269" s="4"/>
      <c r="PV269" s="4"/>
      <c r="PW269" s="4"/>
      <c r="PX269" s="4"/>
      <c r="PY269" s="4"/>
      <c r="PZ269" s="4"/>
      <c r="QA269" s="4"/>
      <c r="QB269" s="4"/>
      <c r="QC269" s="4"/>
      <c r="QD269" s="4"/>
      <c r="QE269" s="4"/>
      <c r="QF269" s="4"/>
      <c r="QW269" s="4"/>
      <c r="QX269" s="4"/>
      <c r="QY269" s="4"/>
      <c r="QZ269" s="4"/>
      <c r="RA269" s="4"/>
      <c r="RB269" s="4"/>
      <c r="RC269" s="4"/>
      <c r="RD269" s="4"/>
      <c r="RE269" s="4"/>
      <c r="RF269" s="4"/>
      <c r="RG269" s="4"/>
      <c r="RH269" s="4"/>
      <c r="RI269" s="4"/>
      <c r="RJ269" s="4"/>
      <c r="RK269" s="4"/>
      <c r="RL269" s="4"/>
      <c r="RM269" s="4"/>
      <c r="RN269" s="4"/>
      <c r="RO269" s="4"/>
      <c r="RP269" s="4"/>
      <c r="RQ269" s="4"/>
      <c r="RR269" s="4"/>
      <c r="RS269" s="4"/>
      <c r="RT269" s="4"/>
      <c r="RU269" s="4"/>
      <c r="RV269" s="4"/>
      <c r="RW269" s="4"/>
      <c r="RX269" s="4"/>
      <c r="RY269" s="4"/>
      <c r="RZ269" s="4"/>
      <c r="SA269" s="4"/>
      <c r="SB269" s="4"/>
      <c r="SC269" s="4"/>
      <c r="SD269" s="4"/>
      <c r="SE269" s="4"/>
      <c r="SF269" s="4"/>
      <c r="SG269" s="4"/>
      <c r="SH269" s="4"/>
      <c r="SI269" s="4"/>
    </row>
    <row r="270" spans="433:503" x14ac:dyDescent="0.35">
      <c r="PQ270" s="4"/>
      <c r="PR270" s="4"/>
      <c r="PS270" s="4"/>
      <c r="PT270" s="4"/>
      <c r="PU270" s="4"/>
      <c r="PV270" s="4"/>
      <c r="PW270" s="4"/>
      <c r="PX270" s="4"/>
      <c r="PY270" s="4"/>
      <c r="PZ270" s="4"/>
      <c r="QA270" s="4"/>
      <c r="QB270" s="4"/>
      <c r="QC270" s="4"/>
      <c r="QD270" s="4"/>
      <c r="QE270" s="4"/>
      <c r="QF270" s="4"/>
      <c r="QW270" s="4"/>
      <c r="QX270" s="4"/>
      <c r="QY270" s="4"/>
      <c r="QZ270" s="4"/>
      <c r="RA270" s="4"/>
      <c r="RB270" s="4"/>
      <c r="RC270" s="4"/>
      <c r="RD270" s="4"/>
      <c r="RE270" s="4"/>
      <c r="RF270" s="4"/>
      <c r="RG270" s="4"/>
      <c r="RH270" s="4"/>
      <c r="RI270" s="4"/>
      <c r="RJ270" s="4"/>
      <c r="RK270" s="4"/>
      <c r="RL270" s="4"/>
      <c r="RM270" s="4"/>
      <c r="RN270" s="4"/>
      <c r="RO270" s="4"/>
      <c r="RP270" s="4"/>
      <c r="RQ270" s="4"/>
      <c r="RR270" s="4"/>
      <c r="RS270" s="4"/>
      <c r="RT270" s="4"/>
      <c r="RU270" s="4"/>
      <c r="RV270" s="4"/>
      <c r="RW270" s="4"/>
      <c r="RX270" s="4"/>
      <c r="RY270" s="4"/>
      <c r="RZ270" s="4"/>
      <c r="SA270" s="4"/>
      <c r="SB270" s="4"/>
      <c r="SC270" s="4"/>
      <c r="SD270" s="4"/>
      <c r="SE270" s="4"/>
      <c r="SF270" s="4"/>
      <c r="SG270" s="4"/>
      <c r="SH270" s="4"/>
      <c r="SI270" s="4"/>
    </row>
  </sheetData>
  <conditionalFormatting sqref="T1:X1">
    <cfRule type="cellIs" dxfId="1" priority="2" operator="notEqual">
      <formula>0</formula>
    </cfRule>
  </conditionalFormatting>
  <conditionalFormatting sqref="AM1:AN1">
    <cfRule type="cellIs" dxfId="0" priority="1" operator="notEqual">
      <formula>0</formula>
    </cfRule>
  </conditionalFormatting>
  <pageMargins left="0.7" right="0.45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77"/>
  <sheetViews>
    <sheetView showZeros="0" zoomScaleNormal="100" workbookViewId="0">
      <pane xSplit="1" ySplit="15" topLeftCell="B19" activePane="bottomRight" state="frozen"/>
      <selection activeCell="RZ31" sqref="RZ31"/>
      <selection pane="topRight" activeCell="RZ31" sqref="RZ31"/>
      <selection pane="bottomLeft" activeCell="RZ31" sqref="RZ31"/>
      <selection pane="bottomRight" activeCell="K5" sqref="K5"/>
    </sheetView>
  </sheetViews>
  <sheetFormatPr defaultColWidth="9.26953125" defaultRowHeight="14.5" outlineLevelCol="1" x14ac:dyDescent="0.35"/>
  <cols>
    <col min="1" max="1" width="5" style="5" customWidth="1"/>
    <col min="2" max="2" width="32.54296875" style="5" customWidth="1"/>
    <col min="3" max="3" width="6" style="5" customWidth="1"/>
    <col min="4" max="4" width="15.7265625" style="5" bestFit="1" customWidth="1"/>
    <col min="5" max="5" width="14.7265625" style="5" bestFit="1" customWidth="1"/>
    <col min="6" max="6" width="13.7265625" style="5" bestFit="1" customWidth="1"/>
    <col min="7" max="7" width="18.26953125" style="5" customWidth="1"/>
    <col min="8" max="8" width="14.26953125" style="5" bestFit="1" customWidth="1"/>
    <col min="9" max="9" width="15" style="5" bestFit="1" customWidth="1"/>
    <col min="10" max="10" width="14.26953125" style="5" bestFit="1" customWidth="1"/>
    <col min="11" max="11" width="15" style="5" bestFit="1" customWidth="1"/>
    <col min="12" max="12" width="12.7265625" style="5" bestFit="1" customWidth="1"/>
    <col min="13" max="13" width="15" style="5" bestFit="1" customWidth="1"/>
    <col min="14" max="14" width="12.7265625" style="5" bestFit="1" customWidth="1"/>
    <col min="15" max="16" width="15" style="5" hidden="1" customWidth="1" outlineLevel="1"/>
    <col min="17" max="17" width="5.7265625" style="1" customWidth="1" collapsed="1"/>
    <col min="18" max="18" width="73.7265625" style="1" customWidth="1"/>
    <col min="19" max="19" width="7.26953125" style="1" customWidth="1"/>
    <col min="20" max="20" width="15.453125" style="1" customWidth="1"/>
    <col min="21" max="21" width="14.7265625" style="1" customWidth="1"/>
    <col min="22" max="22" width="15.453125" style="1" bestFit="1" customWidth="1"/>
    <col min="23" max="23" width="17.26953125" style="1" bestFit="1" customWidth="1"/>
    <col min="24" max="24" width="15.453125" style="1" bestFit="1" customWidth="1"/>
    <col min="25" max="25" width="17.26953125" style="1" bestFit="1" customWidth="1"/>
    <col min="26" max="26" width="15.26953125" style="1" bestFit="1" customWidth="1"/>
    <col min="27" max="27" width="17.26953125" style="1" bestFit="1" customWidth="1"/>
    <col min="28" max="28" width="15.26953125" style="1" bestFit="1" customWidth="1"/>
    <col min="29" max="29" width="17.26953125" style="1" bestFit="1" customWidth="1"/>
    <col min="30" max="30" width="15.453125" style="1" bestFit="1" customWidth="1"/>
    <col min="31" max="31" width="17.26953125" style="1" hidden="1" customWidth="1" outlineLevel="1"/>
    <col min="32" max="32" width="15.453125" style="1" hidden="1" customWidth="1" outlineLevel="1"/>
    <col min="33" max="33" width="9.26953125" style="1" collapsed="1"/>
    <col min="34" max="34" width="44.54296875" style="1" bestFit="1" customWidth="1"/>
    <col min="35" max="35" width="5.7265625" style="1" customWidth="1"/>
    <col min="36" max="36" width="15" style="1" bestFit="1" customWidth="1"/>
    <col min="37" max="37" width="14.26953125" style="1" bestFit="1" customWidth="1"/>
    <col min="38" max="38" width="12.7265625" style="1" bestFit="1" customWidth="1"/>
    <col min="39" max="39" width="14.26953125" style="1" bestFit="1" customWidth="1"/>
    <col min="40" max="40" width="16.54296875" style="1" customWidth="1"/>
    <col min="41" max="41" width="14.26953125" style="1" bestFit="1" customWidth="1"/>
    <col min="42" max="42" width="12.26953125" style="1" bestFit="1" customWidth="1"/>
    <col min="43" max="43" width="14.26953125" style="1" bestFit="1" customWidth="1"/>
    <col min="44" max="44" width="12.26953125" style="1" bestFit="1" customWidth="1"/>
    <col min="45" max="45" width="14.26953125" style="1" bestFit="1" customWidth="1"/>
    <col min="46" max="46" width="12.26953125" style="1" bestFit="1" customWidth="1"/>
    <col min="47" max="48" width="14.26953125" style="1" hidden="1" customWidth="1" outlineLevel="1"/>
    <col min="49" max="49" width="9.26953125" style="1" collapsed="1"/>
    <col min="50" max="16384" width="9.26953125" style="1"/>
  </cols>
  <sheetData>
    <row r="1" spans="1:48" customFormat="1" ht="15" thickBot="1" x14ac:dyDescent="0.4"/>
    <row r="2" spans="1:48" customFormat="1" x14ac:dyDescent="0.35">
      <c r="M2" s="7"/>
      <c r="N2" s="8" t="s">
        <v>356</v>
      </c>
      <c r="O2" s="5"/>
      <c r="P2" s="5"/>
      <c r="AC2" s="7"/>
      <c r="AD2" s="8" t="s">
        <v>356</v>
      </c>
      <c r="AE2" s="1"/>
      <c r="AF2" s="1"/>
      <c r="AS2" s="7"/>
      <c r="AT2" s="8" t="s">
        <v>356</v>
      </c>
      <c r="AU2" s="1"/>
      <c r="AV2" s="1"/>
    </row>
    <row r="3" spans="1:48" customFormat="1" x14ac:dyDescent="0.35">
      <c r="M3" s="12"/>
      <c r="N3" s="13" t="s">
        <v>396</v>
      </c>
      <c r="O3" s="5"/>
      <c r="P3" s="5"/>
      <c r="AC3" s="12"/>
      <c r="AD3" s="13" t="s">
        <v>397</v>
      </c>
      <c r="AE3" s="1"/>
      <c r="AF3" s="1"/>
      <c r="AS3" s="12"/>
      <c r="AT3" s="13" t="s">
        <v>398</v>
      </c>
      <c r="AU3" s="1"/>
      <c r="AV3" s="1"/>
    </row>
    <row r="4" spans="1:48" customFormat="1" ht="15" thickBot="1" x14ac:dyDescent="0.4">
      <c r="M4" s="15" t="s">
        <v>0</v>
      </c>
      <c r="N4" s="16">
        <v>11.479999999999999</v>
      </c>
      <c r="O4" s="5"/>
      <c r="P4" s="5"/>
      <c r="Q4" s="1"/>
      <c r="S4" s="1"/>
      <c r="X4" s="74"/>
      <c r="AC4" s="15" t="s">
        <v>0</v>
      </c>
      <c r="AD4" s="16">
        <v>11.489999999999998</v>
      </c>
      <c r="AE4" s="1"/>
      <c r="AF4" s="1"/>
      <c r="AG4" s="1"/>
      <c r="AI4" s="1"/>
      <c r="AN4" s="74"/>
      <c r="AS4" s="15" t="s">
        <v>0</v>
      </c>
      <c r="AT4" s="16">
        <v>11.499999999999998</v>
      </c>
      <c r="AU4" s="1"/>
      <c r="AV4" s="1"/>
    </row>
    <row r="5" spans="1:48" s="5" customFormat="1" x14ac:dyDescent="0.35">
      <c r="X5" s="505"/>
      <c r="AL5" s="580" t="s">
        <v>1</v>
      </c>
      <c r="AM5" s="580"/>
      <c r="AN5" s="581"/>
      <c r="AO5" s="581"/>
    </row>
    <row r="6" spans="1:48" s="5" customFormat="1" ht="11.25" customHeight="1" x14ac:dyDescent="0.3">
      <c r="A6" s="65" t="s">
        <v>391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65" t="s">
        <v>391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65" t="s">
        <v>391</v>
      </c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s="507" customFormat="1" ht="14.25" customHeight="1" x14ac:dyDescent="0.3">
      <c r="A7" s="24" t="s">
        <v>387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24" t="s">
        <v>388</v>
      </c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24" t="s">
        <v>389</v>
      </c>
      <c r="AH7" s="506"/>
      <c r="AI7" s="506"/>
      <c r="AJ7" s="506"/>
      <c r="AK7" s="506"/>
      <c r="AL7" s="506"/>
      <c r="AM7" s="506"/>
      <c r="AN7" s="506"/>
      <c r="AO7" s="506"/>
      <c r="AP7" s="506"/>
      <c r="AQ7" s="506"/>
      <c r="AR7" s="506"/>
      <c r="AS7" s="506"/>
      <c r="AT7" s="506"/>
      <c r="AU7" s="506"/>
      <c r="AV7" s="506"/>
    </row>
    <row r="8" spans="1:48" s="509" customFormat="1" ht="13" x14ac:dyDescent="0.3">
      <c r="A8" s="508" t="s">
        <v>392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 t="s">
        <v>392</v>
      </c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 t="s">
        <v>392</v>
      </c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</row>
    <row r="9" spans="1:48" s="511" customFormat="1" ht="30.75" customHeight="1" x14ac:dyDescent="0.35">
      <c r="A9" s="510" t="s">
        <v>390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 t="s">
        <v>390</v>
      </c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 t="s">
        <v>390</v>
      </c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</row>
    <row r="10" spans="1:48" s="5" customFormat="1" x14ac:dyDescent="0.35">
      <c r="A10" s="65"/>
      <c r="B10" s="43"/>
      <c r="C10" s="43"/>
      <c r="D10" s="39" t="s">
        <v>5</v>
      </c>
      <c r="E10" s="39" t="s">
        <v>6</v>
      </c>
      <c r="F10" s="39" t="s">
        <v>6</v>
      </c>
      <c r="G10" s="39" t="s">
        <v>7</v>
      </c>
      <c r="H10" s="39" t="s">
        <v>7</v>
      </c>
      <c r="I10" s="39" t="s">
        <v>8</v>
      </c>
      <c r="J10" s="39" t="s">
        <v>8</v>
      </c>
      <c r="K10" s="39" t="s">
        <v>9</v>
      </c>
      <c r="L10" s="39" t="s">
        <v>10</v>
      </c>
      <c r="M10" s="39" t="s">
        <v>11</v>
      </c>
      <c r="N10" s="39" t="s">
        <v>12</v>
      </c>
      <c r="O10" s="39" t="s">
        <v>13</v>
      </c>
      <c r="P10" s="39" t="s">
        <v>14</v>
      </c>
      <c r="Q10" s="512"/>
      <c r="R10" s="513"/>
      <c r="S10" s="514"/>
      <c r="T10" s="39" t="s">
        <v>5</v>
      </c>
      <c r="U10" s="39" t="s">
        <v>6</v>
      </c>
      <c r="V10" s="39" t="s">
        <v>6</v>
      </c>
      <c r="W10" s="39" t="s">
        <v>7</v>
      </c>
      <c r="X10" s="39" t="s">
        <v>7</v>
      </c>
      <c r="Y10" s="39" t="s">
        <v>8</v>
      </c>
      <c r="Z10" s="39" t="s">
        <v>8</v>
      </c>
      <c r="AA10" s="39" t="s">
        <v>9</v>
      </c>
      <c r="AB10" s="39" t="s">
        <v>10</v>
      </c>
      <c r="AC10" s="39" t="s">
        <v>11</v>
      </c>
      <c r="AD10" s="39" t="s">
        <v>12</v>
      </c>
      <c r="AE10" s="39" t="s">
        <v>13</v>
      </c>
      <c r="AF10" s="39" t="s">
        <v>14</v>
      </c>
      <c r="AG10" s="512"/>
      <c r="AH10" s="513"/>
      <c r="AI10" s="514"/>
      <c r="AJ10" s="39" t="s">
        <v>5</v>
      </c>
      <c r="AK10" s="39" t="s">
        <v>6</v>
      </c>
      <c r="AL10" s="39" t="s">
        <v>6</v>
      </c>
      <c r="AM10" s="39" t="s">
        <v>7</v>
      </c>
      <c r="AN10" s="39" t="s">
        <v>7</v>
      </c>
      <c r="AO10" s="39" t="s">
        <v>8</v>
      </c>
      <c r="AP10" s="39" t="s">
        <v>8</v>
      </c>
      <c r="AQ10" s="39" t="s">
        <v>9</v>
      </c>
      <c r="AR10" s="39" t="s">
        <v>10</v>
      </c>
      <c r="AS10" s="39" t="s">
        <v>11</v>
      </c>
      <c r="AT10" s="39" t="s">
        <v>12</v>
      </c>
      <c r="AU10" s="39" t="s">
        <v>13</v>
      </c>
      <c r="AV10" s="39" t="s">
        <v>14</v>
      </c>
    </row>
    <row r="11" spans="1:48" s="5" customFormat="1" ht="13" x14ac:dyDescent="0.3">
      <c r="A11" s="65"/>
      <c r="B11" s="43" t="str">
        <f>PROPER(C34)</f>
        <v/>
      </c>
      <c r="C11" s="43"/>
      <c r="D11" s="44"/>
      <c r="E11" s="45"/>
      <c r="F11" s="46"/>
      <c r="G11" s="47"/>
      <c r="H11" s="48" t="s">
        <v>17</v>
      </c>
      <c r="I11" s="49">
        <v>2022</v>
      </c>
      <c r="J11" s="50" t="s">
        <v>18</v>
      </c>
      <c r="K11" s="51">
        <v>2023</v>
      </c>
      <c r="L11" s="50" t="s">
        <v>18</v>
      </c>
      <c r="M11" s="51">
        <v>2024</v>
      </c>
      <c r="N11" s="50" t="s">
        <v>18</v>
      </c>
      <c r="O11" s="51">
        <v>2025</v>
      </c>
      <c r="P11" s="52" t="s">
        <v>18</v>
      </c>
      <c r="Q11" s="515"/>
      <c r="R11" s="514"/>
      <c r="S11" s="514"/>
      <c r="T11" s="44"/>
      <c r="U11" s="45"/>
      <c r="V11" s="46"/>
      <c r="W11" s="47"/>
      <c r="X11" s="48" t="s">
        <v>17</v>
      </c>
      <c r="Y11" s="49">
        <v>2022</v>
      </c>
      <c r="Z11" s="50" t="s">
        <v>18</v>
      </c>
      <c r="AA11" s="51">
        <v>2023</v>
      </c>
      <c r="AB11" s="50" t="s">
        <v>18</v>
      </c>
      <c r="AC11" s="51">
        <v>2024</v>
      </c>
      <c r="AD11" s="50" t="s">
        <v>18</v>
      </c>
      <c r="AE11" s="51">
        <v>2025</v>
      </c>
      <c r="AF11" s="52" t="s">
        <v>18</v>
      </c>
      <c r="AG11" s="515"/>
      <c r="AH11" s="514"/>
      <c r="AI11" s="514"/>
      <c r="AJ11" s="44"/>
      <c r="AK11" s="45"/>
      <c r="AL11" s="46"/>
      <c r="AM11" s="47"/>
      <c r="AN11" s="48" t="s">
        <v>17</v>
      </c>
      <c r="AO11" s="49">
        <v>2022</v>
      </c>
      <c r="AP11" s="50" t="s">
        <v>18</v>
      </c>
      <c r="AQ11" s="51">
        <v>2023</v>
      </c>
      <c r="AR11" s="50" t="s">
        <v>18</v>
      </c>
      <c r="AS11" s="51">
        <v>2024</v>
      </c>
      <c r="AT11" s="50" t="s">
        <v>18</v>
      </c>
      <c r="AU11" s="51">
        <v>2025</v>
      </c>
      <c r="AV11" s="52" t="s">
        <v>18</v>
      </c>
    </row>
    <row r="12" spans="1:48" s="5" customFormat="1" x14ac:dyDescent="0.35">
      <c r="B12" s="65"/>
      <c r="C12" s="43"/>
      <c r="D12" s="56" t="s">
        <v>19</v>
      </c>
      <c r="E12" s="57"/>
      <c r="F12" s="58" t="s">
        <v>20</v>
      </c>
      <c r="G12" s="59" t="s">
        <v>21</v>
      </c>
      <c r="H12" s="60" t="s">
        <v>18</v>
      </c>
      <c r="I12" s="61" t="s">
        <v>22</v>
      </c>
      <c r="J12" s="58" t="s">
        <v>23</v>
      </c>
      <c r="K12" s="59" t="s">
        <v>24</v>
      </c>
      <c r="L12" s="58" t="s">
        <v>23</v>
      </c>
      <c r="M12" s="59" t="s">
        <v>25</v>
      </c>
      <c r="N12" s="58" t="s">
        <v>23</v>
      </c>
      <c r="O12" s="59" t="s">
        <v>26</v>
      </c>
      <c r="P12" s="60" t="s">
        <v>23</v>
      </c>
      <c r="Q12" s="513"/>
      <c r="R12" s="513"/>
      <c r="S12" s="516"/>
      <c r="T12" s="56" t="s">
        <v>19</v>
      </c>
      <c r="U12" s="57"/>
      <c r="V12" s="58" t="s">
        <v>20</v>
      </c>
      <c r="W12" s="59" t="s">
        <v>21</v>
      </c>
      <c r="X12" s="60" t="s">
        <v>18</v>
      </c>
      <c r="Y12" s="61" t="s">
        <v>22</v>
      </c>
      <c r="Z12" s="58" t="s">
        <v>23</v>
      </c>
      <c r="AA12" s="59" t="s">
        <v>24</v>
      </c>
      <c r="AB12" s="58" t="s">
        <v>23</v>
      </c>
      <c r="AC12" s="59" t="s">
        <v>25</v>
      </c>
      <c r="AD12" s="58" t="s">
        <v>23</v>
      </c>
      <c r="AE12" s="59" t="s">
        <v>26</v>
      </c>
      <c r="AF12" s="60" t="s">
        <v>23</v>
      </c>
      <c r="AG12" s="513"/>
      <c r="AH12" s="513"/>
      <c r="AI12" s="516"/>
      <c r="AJ12" s="56" t="s">
        <v>19</v>
      </c>
      <c r="AK12" s="57"/>
      <c r="AL12" s="58" t="s">
        <v>20</v>
      </c>
      <c r="AM12" s="59" t="s">
        <v>21</v>
      </c>
      <c r="AN12" s="60" t="s">
        <v>18</v>
      </c>
      <c r="AO12" s="61" t="s">
        <v>22</v>
      </c>
      <c r="AP12" s="58" t="s">
        <v>23</v>
      </c>
      <c r="AQ12" s="59" t="s">
        <v>24</v>
      </c>
      <c r="AR12" s="58" t="s">
        <v>23</v>
      </c>
      <c r="AS12" s="59" t="s">
        <v>25</v>
      </c>
      <c r="AT12" s="58" t="s">
        <v>23</v>
      </c>
      <c r="AU12" s="59" t="s">
        <v>26</v>
      </c>
      <c r="AV12" s="60" t="s">
        <v>23</v>
      </c>
    </row>
    <row r="13" spans="1:48" s="5" customFormat="1" ht="13" x14ac:dyDescent="0.3">
      <c r="C13" s="64"/>
      <c r="D13" s="56" t="s">
        <v>27</v>
      </c>
      <c r="E13" s="59" t="s">
        <v>28</v>
      </c>
      <c r="F13" s="58" t="s">
        <v>29</v>
      </c>
      <c r="G13" s="59" t="s">
        <v>30</v>
      </c>
      <c r="H13" s="60" t="s">
        <v>29</v>
      </c>
      <c r="I13" s="61" t="s">
        <v>31</v>
      </c>
      <c r="J13" s="58" t="s">
        <v>32</v>
      </c>
      <c r="K13" s="59" t="s">
        <v>31</v>
      </c>
      <c r="L13" s="58" t="s">
        <v>33</v>
      </c>
      <c r="M13" s="59" t="s">
        <v>31</v>
      </c>
      <c r="N13" s="58" t="s">
        <v>33</v>
      </c>
      <c r="O13" s="59" t="s">
        <v>31</v>
      </c>
      <c r="P13" s="60" t="s">
        <v>33</v>
      </c>
      <c r="Q13" s="517"/>
      <c r="R13" s="518"/>
      <c r="S13" s="519"/>
      <c r="T13" s="56" t="s">
        <v>27</v>
      </c>
      <c r="U13" s="59" t="s">
        <v>28</v>
      </c>
      <c r="V13" s="58" t="s">
        <v>29</v>
      </c>
      <c r="W13" s="59" t="s">
        <v>30</v>
      </c>
      <c r="X13" s="60" t="s">
        <v>29</v>
      </c>
      <c r="Y13" s="61" t="s">
        <v>31</v>
      </c>
      <c r="Z13" s="58" t="s">
        <v>32</v>
      </c>
      <c r="AA13" s="59" t="s">
        <v>31</v>
      </c>
      <c r="AB13" s="58" t="s">
        <v>33</v>
      </c>
      <c r="AC13" s="59" t="s">
        <v>31</v>
      </c>
      <c r="AD13" s="58" t="s">
        <v>33</v>
      </c>
      <c r="AE13" s="59" t="s">
        <v>31</v>
      </c>
      <c r="AF13" s="60" t="s">
        <v>33</v>
      </c>
      <c r="AG13" s="517"/>
      <c r="AH13" s="518"/>
      <c r="AI13" s="519"/>
      <c r="AJ13" s="56" t="s">
        <v>27</v>
      </c>
      <c r="AK13" s="59" t="s">
        <v>28</v>
      </c>
      <c r="AL13" s="58" t="s">
        <v>29</v>
      </c>
      <c r="AM13" s="59" t="s">
        <v>30</v>
      </c>
      <c r="AN13" s="60" t="s">
        <v>29</v>
      </c>
      <c r="AO13" s="61" t="s">
        <v>31</v>
      </c>
      <c r="AP13" s="58" t="s">
        <v>32</v>
      </c>
      <c r="AQ13" s="59" t="s">
        <v>31</v>
      </c>
      <c r="AR13" s="58" t="s">
        <v>33</v>
      </c>
      <c r="AS13" s="59" t="s">
        <v>31</v>
      </c>
      <c r="AT13" s="58" t="s">
        <v>33</v>
      </c>
      <c r="AU13" s="59" t="s">
        <v>31</v>
      </c>
      <c r="AV13" s="60" t="s">
        <v>33</v>
      </c>
    </row>
    <row r="14" spans="1:48" s="5" customFormat="1" ht="13" x14ac:dyDescent="0.3">
      <c r="A14" s="80" t="s">
        <v>34</v>
      </c>
      <c r="B14" s="80"/>
      <c r="C14" s="66"/>
      <c r="D14" s="75" t="s">
        <v>35</v>
      </c>
      <c r="E14" s="76" t="s">
        <v>36</v>
      </c>
      <c r="F14" s="77" t="s">
        <v>37</v>
      </c>
      <c r="G14" s="76" t="s">
        <v>36</v>
      </c>
      <c r="H14" s="78" t="s">
        <v>37</v>
      </c>
      <c r="I14" s="79" t="s">
        <v>36</v>
      </c>
      <c r="J14" s="77" t="s">
        <v>24</v>
      </c>
      <c r="K14" s="76" t="s">
        <v>36</v>
      </c>
      <c r="L14" s="77" t="s">
        <v>24</v>
      </c>
      <c r="M14" s="76" t="s">
        <v>36</v>
      </c>
      <c r="N14" s="77" t="s">
        <v>25</v>
      </c>
      <c r="O14" s="76" t="s">
        <v>36</v>
      </c>
      <c r="P14" s="78" t="s">
        <v>26</v>
      </c>
      <c r="Q14" s="520" t="s">
        <v>34</v>
      </c>
      <c r="R14" s="517"/>
      <c r="S14" s="521"/>
      <c r="T14" s="75" t="s">
        <v>35</v>
      </c>
      <c r="U14" s="76" t="s">
        <v>36</v>
      </c>
      <c r="V14" s="77" t="s">
        <v>37</v>
      </c>
      <c r="W14" s="76" t="s">
        <v>36</v>
      </c>
      <c r="X14" s="78" t="s">
        <v>37</v>
      </c>
      <c r="Y14" s="79" t="s">
        <v>36</v>
      </c>
      <c r="Z14" s="77" t="s">
        <v>24</v>
      </c>
      <c r="AA14" s="76" t="s">
        <v>36</v>
      </c>
      <c r="AB14" s="77" t="s">
        <v>24</v>
      </c>
      <c r="AC14" s="76" t="s">
        <v>36</v>
      </c>
      <c r="AD14" s="77" t="s">
        <v>25</v>
      </c>
      <c r="AE14" s="76" t="s">
        <v>36</v>
      </c>
      <c r="AF14" s="78" t="s">
        <v>26</v>
      </c>
      <c r="AG14" s="520" t="s">
        <v>34</v>
      </c>
      <c r="AH14" s="517"/>
      <c r="AI14" s="521"/>
      <c r="AJ14" s="75" t="s">
        <v>35</v>
      </c>
      <c r="AK14" s="76" t="s">
        <v>36</v>
      </c>
      <c r="AL14" s="77" t="s">
        <v>37</v>
      </c>
      <c r="AM14" s="76" t="s">
        <v>36</v>
      </c>
      <c r="AN14" s="78" t="s">
        <v>37</v>
      </c>
      <c r="AO14" s="79" t="s">
        <v>36</v>
      </c>
      <c r="AP14" s="77" t="s">
        <v>24</v>
      </c>
      <c r="AQ14" s="76" t="s">
        <v>36</v>
      </c>
      <c r="AR14" s="77" t="s">
        <v>24</v>
      </c>
      <c r="AS14" s="76" t="s">
        <v>36</v>
      </c>
      <c r="AT14" s="77" t="s">
        <v>25</v>
      </c>
      <c r="AU14" s="76" t="s">
        <v>36</v>
      </c>
      <c r="AV14" s="78" t="s">
        <v>26</v>
      </c>
    </row>
    <row r="15" spans="1:48" s="5" customFormat="1" ht="13" x14ac:dyDescent="0.3">
      <c r="A15" s="94" t="s">
        <v>38</v>
      </c>
      <c r="B15" s="99" t="s">
        <v>39</v>
      </c>
      <c r="C15" s="95"/>
      <c r="D15" s="96" t="s">
        <v>41</v>
      </c>
      <c r="E15" s="97" t="s">
        <v>42</v>
      </c>
      <c r="F15" s="96" t="s">
        <v>43</v>
      </c>
      <c r="G15" s="97" t="s">
        <v>44</v>
      </c>
      <c r="H15" s="96" t="s">
        <v>45</v>
      </c>
      <c r="I15" s="97" t="s">
        <v>46</v>
      </c>
      <c r="J15" s="96" t="s">
        <v>47</v>
      </c>
      <c r="K15" s="97" t="s">
        <v>48</v>
      </c>
      <c r="L15" s="96" t="s">
        <v>49</v>
      </c>
      <c r="M15" s="97" t="s">
        <v>50</v>
      </c>
      <c r="N15" s="96" t="s">
        <v>51</v>
      </c>
      <c r="O15" s="97" t="s">
        <v>52</v>
      </c>
      <c r="P15" s="96" t="s">
        <v>53</v>
      </c>
      <c r="Q15" s="522" t="s">
        <v>38</v>
      </c>
      <c r="R15" s="523" t="s">
        <v>39</v>
      </c>
      <c r="S15" s="524" t="s">
        <v>40</v>
      </c>
      <c r="T15" s="96" t="s">
        <v>41</v>
      </c>
      <c r="U15" s="97" t="s">
        <v>42</v>
      </c>
      <c r="V15" s="96" t="s">
        <v>43</v>
      </c>
      <c r="W15" s="97" t="s">
        <v>44</v>
      </c>
      <c r="X15" s="96" t="s">
        <v>45</v>
      </c>
      <c r="Y15" s="97" t="s">
        <v>46</v>
      </c>
      <c r="Z15" s="96" t="s">
        <v>47</v>
      </c>
      <c r="AA15" s="97" t="s">
        <v>48</v>
      </c>
      <c r="AB15" s="96" t="s">
        <v>49</v>
      </c>
      <c r="AC15" s="97" t="s">
        <v>50</v>
      </c>
      <c r="AD15" s="96" t="s">
        <v>51</v>
      </c>
      <c r="AE15" s="97" t="s">
        <v>52</v>
      </c>
      <c r="AF15" s="96" t="s">
        <v>53</v>
      </c>
      <c r="AG15" s="522" t="s">
        <v>38</v>
      </c>
      <c r="AH15" s="523" t="s">
        <v>39</v>
      </c>
      <c r="AI15" s="524" t="s">
        <v>40</v>
      </c>
      <c r="AJ15" s="96" t="s">
        <v>41</v>
      </c>
      <c r="AK15" s="97" t="s">
        <v>42</v>
      </c>
      <c r="AL15" s="96" t="s">
        <v>43</v>
      </c>
      <c r="AM15" s="97" t="s">
        <v>44</v>
      </c>
      <c r="AN15" s="96" t="s">
        <v>45</v>
      </c>
      <c r="AO15" s="97" t="s">
        <v>46</v>
      </c>
      <c r="AP15" s="96" t="s">
        <v>47</v>
      </c>
      <c r="AQ15" s="97" t="s">
        <v>48</v>
      </c>
      <c r="AR15" s="96" t="s">
        <v>49</v>
      </c>
      <c r="AS15" s="97" t="s">
        <v>50</v>
      </c>
      <c r="AT15" s="96" t="s">
        <v>51</v>
      </c>
      <c r="AU15" s="97" t="s">
        <v>52</v>
      </c>
      <c r="AV15" s="96" t="s">
        <v>53</v>
      </c>
    </row>
    <row r="16" spans="1:48" s="5" customFormat="1" x14ac:dyDescent="0.35">
      <c r="D16" s="505" t="s">
        <v>323</v>
      </c>
      <c r="Q16" s="518"/>
      <c r="R16" s="464" t="s">
        <v>324</v>
      </c>
      <c r="S16" s="518"/>
      <c r="T16" s="518"/>
      <c r="U16" s="518"/>
      <c r="V16" s="525" t="s">
        <v>81</v>
      </c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</row>
    <row r="17" spans="1:48" s="5" customFormat="1" x14ac:dyDescent="0.35">
      <c r="A17" s="112">
        <f>ROW()</f>
        <v>17</v>
      </c>
      <c r="B17" s="464" t="s">
        <v>82</v>
      </c>
      <c r="C17"/>
      <c r="D17"/>
      <c r="E17"/>
      <c r="F17"/>
      <c r="G17"/>
      <c r="H17"/>
      <c r="I17"/>
      <c r="J17"/>
      <c r="K17"/>
      <c r="L17"/>
      <c r="M17" s="526"/>
      <c r="N17" s="526"/>
      <c r="O17" s="526"/>
      <c r="P17" s="526"/>
      <c r="Q17" s="527">
        <f>ROW()</f>
        <v>17</v>
      </c>
      <c r="R17" s="392" t="s">
        <v>325</v>
      </c>
      <c r="S17" s="278"/>
      <c r="T17" s="278">
        <v>0</v>
      </c>
      <c r="U17" s="278">
        <v>0</v>
      </c>
      <c r="V17" s="278">
        <v>-2053736.8499999999</v>
      </c>
      <c r="W17" s="278">
        <v>435758.16745329625</v>
      </c>
      <c r="X17" s="278">
        <f>V17+W17</f>
        <v>-1617978.6825467036</v>
      </c>
      <c r="Y17" s="278">
        <v>969878.06712487713</v>
      </c>
      <c r="Z17" s="278">
        <f>X17+Y17</f>
        <v>-648100.61542182649</v>
      </c>
      <c r="AA17" s="278">
        <v>470387.18432393804</v>
      </c>
      <c r="AB17" s="278">
        <f>Z17+AA17</f>
        <v>-177713.43109788845</v>
      </c>
      <c r="AC17" s="278">
        <v>177713.43209788864</v>
      </c>
      <c r="AD17" s="278">
        <f>AB17+AC17</f>
        <v>1.0000001930166036E-3</v>
      </c>
      <c r="AE17" s="278"/>
      <c r="AF17" s="278"/>
      <c r="AG17" s="527">
        <f>ROW()</f>
        <v>17</v>
      </c>
      <c r="AH17" s="464" t="s">
        <v>82</v>
      </c>
    </row>
    <row r="18" spans="1:48" s="5" customFormat="1" x14ac:dyDescent="0.35">
      <c r="A18" s="112">
        <f>ROW()</f>
        <v>18</v>
      </c>
      <c r="B18" s="464" t="s">
        <v>105</v>
      </c>
      <c r="C18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527">
        <f>ROW()</f>
        <v>18</v>
      </c>
      <c r="R18" s="392" t="s">
        <v>326</v>
      </c>
      <c r="S18" s="278"/>
      <c r="T18" s="278">
        <v>0</v>
      </c>
      <c r="U18" s="278">
        <v>0</v>
      </c>
      <c r="V18" s="278">
        <v>3391284.87</v>
      </c>
      <c r="W18" s="278">
        <v>-753620.07397500053</v>
      </c>
      <c r="X18" s="278">
        <f t="shared" ref="X18:AD19" si="0">V18+W18</f>
        <v>2637664.7960249996</v>
      </c>
      <c r="Y18" s="278">
        <v>-1507237.0263000005</v>
      </c>
      <c r="Z18" s="278">
        <f t="shared" si="0"/>
        <v>1130427.7697249991</v>
      </c>
      <c r="AA18" s="278">
        <v>-706517.35607812251</v>
      </c>
      <c r="AB18" s="278">
        <f t="shared" si="0"/>
        <v>423910.41364687658</v>
      </c>
      <c r="AC18" s="278">
        <v>-423910.41364687652</v>
      </c>
      <c r="AD18" s="278">
        <f t="shared" si="0"/>
        <v>0</v>
      </c>
      <c r="AE18" s="278"/>
      <c r="AF18" s="278"/>
      <c r="AG18" s="527">
        <f>ROW()</f>
        <v>18</v>
      </c>
      <c r="AH18" s="464" t="s">
        <v>105</v>
      </c>
    </row>
    <row r="19" spans="1:48" s="5" customFormat="1" x14ac:dyDescent="0.35">
      <c r="A19" s="112">
        <f>ROW()</f>
        <v>19</v>
      </c>
      <c r="B19" s="386" t="s">
        <v>327</v>
      </c>
      <c r="C19"/>
      <c r="D19" s="528">
        <v>34154268.573750004</v>
      </c>
      <c r="E19" s="528">
        <v>-34154268.573750004</v>
      </c>
      <c r="F19" s="528">
        <f>D19+E19</f>
        <v>0</v>
      </c>
      <c r="G19" s="528">
        <v>34154268.573750004</v>
      </c>
      <c r="H19" s="528">
        <f>F19+G19</f>
        <v>34154268.573750004</v>
      </c>
      <c r="I19" s="528">
        <v>0</v>
      </c>
      <c r="J19" s="528">
        <f>H19+I19</f>
        <v>34154268.573750004</v>
      </c>
      <c r="K19" s="528">
        <v>0</v>
      </c>
      <c r="L19" s="528">
        <f>J19+K19</f>
        <v>34154268.573750004</v>
      </c>
      <c r="M19" s="528">
        <v>0</v>
      </c>
      <c r="N19" s="528">
        <f>L19+M19</f>
        <v>34154268.573750004</v>
      </c>
      <c r="O19" s="528"/>
      <c r="P19" s="528"/>
      <c r="Q19" s="527">
        <f>ROW()</f>
        <v>19</v>
      </c>
      <c r="R19" s="392" t="s">
        <v>328</v>
      </c>
      <c r="S19" s="278"/>
      <c r="T19" s="278">
        <v>0</v>
      </c>
      <c r="U19" s="278">
        <v>0</v>
      </c>
      <c r="V19" s="278">
        <v>6906905.7974238582</v>
      </c>
      <c r="W19" s="278">
        <v>-1534867.9549830817</v>
      </c>
      <c r="X19" s="278">
        <f t="shared" si="0"/>
        <v>5372037.8424407765</v>
      </c>
      <c r="Y19" s="278">
        <v>-3069735.9099661577</v>
      </c>
      <c r="Z19" s="278">
        <f t="shared" si="0"/>
        <v>2302301.9324746188</v>
      </c>
      <c r="AA19" s="278">
        <v>-1438938.7077966379</v>
      </c>
      <c r="AB19" s="278">
        <f t="shared" si="0"/>
        <v>863363.22467798088</v>
      </c>
      <c r="AC19" s="278">
        <v>-863363.22467798076</v>
      </c>
      <c r="AD19" s="278">
        <f t="shared" si="0"/>
        <v>0</v>
      </c>
      <c r="AE19" s="278"/>
      <c r="AF19" s="278"/>
      <c r="AG19" s="527">
        <f>ROW()</f>
        <v>19</v>
      </c>
      <c r="AH19" s="386" t="s">
        <v>327</v>
      </c>
      <c r="AJ19" s="602">
        <v>0</v>
      </c>
      <c r="AK19" s="602">
        <v>0</v>
      </c>
      <c r="AL19" s="602">
        <f>AJ19+AK19</f>
        <v>0</v>
      </c>
      <c r="AM19" s="602">
        <v>0</v>
      </c>
      <c r="AN19" s="602">
        <f>AL19+AM19</f>
        <v>0</v>
      </c>
      <c r="AO19" s="602">
        <v>0</v>
      </c>
      <c r="AP19" s="602">
        <f>AN19+AO19</f>
        <v>0</v>
      </c>
      <c r="AQ19" s="602">
        <v>0</v>
      </c>
      <c r="AR19" s="602">
        <f>AP19+AQ19</f>
        <v>0</v>
      </c>
      <c r="AS19" s="602">
        <v>0</v>
      </c>
      <c r="AT19" s="602">
        <f>AR19+AS19</f>
        <v>0</v>
      </c>
      <c r="AU19" s="528">
        <v>0</v>
      </c>
      <c r="AV19" s="528">
        <f>AT19+AU19</f>
        <v>0</v>
      </c>
    </row>
    <row r="20" spans="1:48" s="5" customFormat="1" x14ac:dyDescent="0.35">
      <c r="A20" s="112">
        <f>ROW()</f>
        <v>20</v>
      </c>
      <c r="B20" s="386" t="s">
        <v>148</v>
      </c>
      <c r="C20"/>
      <c r="D20" s="387">
        <v>-3153362.7571665612</v>
      </c>
      <c r="E20" s="387">
        <v>3153362.7571665612</v>
      </c>
      <c r="F20" s="387">
        <f>D20+E20</f>
        <v>0</v>
      </c>
      <c r="G20" s="387">
        <v>-3153362.7571665612</v>
      </c>
      <c r="H20" s="387">
        <f>F20+G20</f>
        <v>-3153362.7571665612</v>
      </c>
      <c r="I20" s="387">
        <v>0</v>
      </c>
      <c r="J20" s="387">
        <f>H20+I20</f>
        <v>-3153362.7571665612</v>
      </c>
      <c r="K20" s="387">
        <v>0</v>
      </c>
      <c r="L20" s="387">
        <f>J20+K20</f>
        <v>-3153362.7571665612</v>
      </c>
      <c r="M20" s="387">
        <v>0</v>
      </c>
      <c r="N20" s="387">
        <f>L20+M20</f>
        <v>-3153362.7571665612</v>
      </c>
      <c r="O20" s="387"/>
      <c r="P20" s="387"/>
      <c r="Q20" s="527">
        <f>ROW()</f>
        <v>20</v>
      </c>
      <c r="R20" s="392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527">
        <f>ROW()</f>
        <v>20</v>
      </c>
      <c r="AH20" s="386" t="s">
        <v>148</v>
      </c>
      <c r="AJ20" s="595">
        <v>0</v>
      </c>
      <c r="AK20" s="595">
        <v>0</v>
      </c>
      <c r="AL20" s="592">
        <f>AJ20+AK20</f>
        <v>0</v>
      </c>
      <c r="AM20" s="595">
        <v>0</v>
      </c>
      <c r="AN20" s="592">
        <f>AL20+AM20</f>
        <v>0</v>
      </c>
      <c r="AO20" s="595">
        <v>0</v>
      </c>
      <c r="AP20" s="592">
        <f>AN20+AO20</f>
        <v>0</v>
      </c>
      <c r="AQ20" s="595">
        <v>0</v>
      </c>
      <c r="AR20" s="592">
        <f>AP20+AQ20</f>
        <v>0</v>
      </c>
      <c r="AS20" s="595">
        <v>0</v>
      </c>
      <c r="AT20" s="592">
        <f>AR20+AS20</f>
        <v>0</v>
      </c>
      <c r="AU20" s="278">
        <v>0</v>
      </c>
      <c r="AV20" s="387">
        <f>AT20+AU20</f>
        <v>0</v>
      </c>
    </row>
    <row r="21" spans="1:48" s="5" customFormat="1" ht="15" thickBot="1" x14ac:dyDescent="0.4">
      <c r="A21" s="112">
        <f>ROW()</f>
        <v>21</v>
      </c>
      <c r="B21" s="386" t="s">
        <v>165</v>
      </c>
      <c r="C21" s="260"/>
      <c r="D21" s="387">
        <v>-7230894.0000000037</v>
      </c>
      <c r="E21" s="387">
        <v>7230894.0000000037</v>
      </c>
      <c r="F21" s="387">
        <f>D21+E21</f>
        <v>0</v>
      </c>
      <c r="G21" s="387">
        <v>-7230894.0000000037</v>
      </c>
      <c r="H21" s="387">
        <f>F21+G21</f>
        <v>-7230894.0000000037</v>
      </c>
      <c r="I21" s="387">
        <v>0</v>
      </c>
      <c r="J21" s="387">
        <f>H21+I21</f>
        <v>-7230894.0000000037</v>
      </c>
      <c r="K21" s="387">
        <v>0</v>
      </c>
      <c r="L21" s="387">
        <f>J21+K21</f>
        <v>-7230894.0000000037</v>
      </c>
      <c r="M21" s="387">
        <v>0</v>
      </c>
      <c r="N21" s="387">
        <f>L21+M21</f>
        <v>-7230894.0000000037</v>
      </c>
      <c r="O21" s="387"/>
      <c r="P21" s="387"/>
      <c r="Q21" s="527">
        <f>ROW()</f>
        <v>21</v>
      </c>
      <c r="R21" s="529" t="s">
        <v>329</v>
      </c>
      <c r="S21" s="529"/>
      <c r="T21" s="486">
        <f t="shared" ref="T21:AD21" si="1">SUM(T17:T20)</f>
        <v>0</v>
      </c>
      <c r="U21" s="486">
        <f t="shared" si="1"/>
        <v>0</v>
      </c>
      <c r="V21" s="486">
        <f t="shared" si="1"/>
        <v>8244453.8174238587</v>
      </c>
      <c r="W21" s="486">
        <f t="shared" si="1"/>
        <v>-1852729.8615047859</v>
      </c>
      <c r="X21" s="486">
        <f t="shared" si="1"/>
        <v>6391723.955919072</v>
      </c>
      <c r="Y21" s="486">
        <f t="shared" si="1"/>
        <v>-3607094.8691412811</v>
      </c>
      <c r="Z21" s="486">
        <f t="shared" si="1"/>
        <v>2784629.0867777914</v>
      </c>
      <c r="AA21" s="486">
        <f t="shared" si="1"/>
        <v>-1675068.8795508223</v>
      </c>
      <c r="AB21" s="486">
        <f t="shared" si="1"/>
        <v>1109560.2072269691</v>
      </c>
      <c r="AC21" s="486">
        <f t="shared" si="1"/>
        <v>-1109560.2062269687</v>
      </c>
      <c r="AD21" s="486">
        <f t="shared" si="1"/>
        <v>1.0000001930166036E-3</v>
      </c>
      <c r="AE21" s="486"/>
      <c r="AF21" s="486"/>
      <c r="AG21" s="527">
        <f>ROW()</f>
        <v>21</v>
      </c>
      <c r="AH21" s="386" t="s">
        <v>165</v>
      </c>
      <c r="AJ21" s="595">
        <v>0</v>
      </c>
      <c r="AK21" s="595">
        <v>0</v>
      </c>
      <c r="AL21" s="592">
        <f>AJ21+AK21</f>
        <v>0</v>
      </c>
      <c r="AM21" s="595">
        <v>0</v>
      </c>
      <c r="AN21" s="592">
        <f>AL21+AM21</f>
        <v>0</v>
      </c>
      <c r="AO21" s="595">
        <v>0</v>
      </c>
      <c r="AP21" s="592">
        <f>AN21+AO21</f>
        <v>0</v>
      </c>
      <c r="AQ21" s="595">
        <v>0</v>
      </c>
      <c r="AR21" s="592">
        <f>AP21+AQ21</f>
        <v>0</v>
      </c>
      <c r="AS21" s="595">
        <v>0</v>
      </c>
      <c r="AT21" s="592">
        <f>AR21+AS21</f>
        <v>0</v>
      </c>
      <c r="AU21" s="278">
        <v>0</v>
      </c>
      <c r="AV21" s="387">
        <f>AT21+AU21</f>
        <v>0</v>
      </c>
    </row>
    <row r="22" spans="1:48" s="5" customFormat="1" ht="15" thickTop="1" x14ac:dyDescent="0.35">
      <c r="A22" s="112">
        <f>ROW()</f>
        <v>22</v>
      </c>
      <c r="B22" s="392" t="s">
        <v>182</v>
      </c>
      <c r="C22"/>
      <c r="D22" s="445">
        <f t="shared" ref="D22:N22" si="2">SUM(D19:D21)</f>
        <v>23770011.81658344</v>
      </c>
      <c r="E22" s="445">
        <f t="shared" si="2"/>
        <v>-23770011.81658344</v>
      </c>
      <c r="F22" s="445">
        <f t="shared" si="2"/>
        <v>0</v>
      </c>
      <c r="G22" s="445">
        <f t="shared" si="2"/>
        <v>23770011.81658344</v>
      </c>
      <c r="H22" s="445">
        <f t="shared" si="2"/>
        <v>23770011.81658344</v>
      </c>
      <c r="I22" s="445">
        <f t="shared" si="2"/>
        <v>0</v>
      </c>
      <c r="J22" s="445">
        <f t="shared" si="2"/>
        <v>23770011.81658344</v>
      </c>
      <c r="K22" s="445">
        <f t="shared" si="2"/>
        <v>0</v>
      </c>
      <c r="L22" s="445">
        <f t="shared" si="2"/>
        <v>23770011.81658344</v>
      </c>
      <c r="M22" s="445">
        <f t="shared" si="2"/>
        <v>0</v>
      </c>
      <c r="N22" s="445">
        <f t="shared" si="2"/>
        <v>23770011.81658344</v>
      </c>
      <c r="O22" s="445"/>
      <c r="P22" s="445"/>
      <c r="Q22" s="527">
        <f>ROW()</f>
        <v>22</v>
      </c>
      <c r="R22" s="392"/>
      <c r="S22" s="392"/>
      <c r="T22" s="530">
        <v>0</v>
      </c>
      <c r="U22" s="531"/>
      <c r="V22" s="532"/>
      <c r="W22" s="513"/>
      <c r="X22" s="532">
        <v>0</v>
      </c>
      <c r="Y22" s="513"/>
      <c r="Z22" s="532">
        <v>0</v>
      </c>
      <c r="AA22" s="513"/>
      <c r="AB22" s="532">
        <v>0</v>
      </c>
      <c r="AC22" s="513"/>
      <c r="AD22" s="532">
        <v>0</v>
      </c>
      <c r="AE22" s="513"/>
      <c r="AF22" s="532"/>
      <c r="AG22" s="527">
        <f>ROW()</f>
        <v>22</v>
      </c>
      <c r="AH22" s="392" t="s">
        <v>182</v>
      </c>
      <c r="AJ22" s="606">
        <f>SUM(AJ19:AJ21)</f>
        <v>0</v>
      </c>
      <c r="AK22" s="606">
        <f>SUM(AK19:AK21)</f>
        <v>0</v>
      </c>
      <c r="AL22" s="606">
        <f t="shared" ref="AL22:AV22" si="3">SUM(AL19:AL21)</f>
        <v>0</v>
      </c>
      <c r="AM22" s="606">
        <f>SUM(AM19:AM21)</f>
        <v>0</v>
      </c>
      <c r="AN22" s="606">
        <f t="shared" si="3"/>
        <v>0</v>
      </c>
      <c r="AO22" s="606">
        <f>SUM(AO19:AO21)</f>
        <v>0</v>
      </c>
      <c r="AP22" s="606">
        <f t="shared" si="3"/>
        <v>0</v>
      </c>
      <c r="AQ22" s="606">
        <f>SUM(AQ19:AQ21)</f>
        <v>0</v>
      </c>
      <c r="AR22" s="606">
        <f t="shared" si="3"/>
        <v>0</v>
      </c>
      <c r="AS22" s="606">
        <f>SUM(AS19:AS21)</f>
        <v>0</v>
      </c>
      <c r="AT22" s="606">
        <f t="shared" si="3"/>
        <v>0</v>
      </c>
      <c r="AU22" s="588">
        <f>SUM(AU19:AU21)</f>
        <v>0</v>
      </c>
      <c r="AV22" s="588">
        <f t="shared" si="3"/>
        <v>0</v>
      </c>
    </row>
    <row r="23" spans="1:48" s="5" customFormat="1" x14ac:dyDescent="0.35">
      <c r="A23" s="112">
        <f>ROW()</f>
        <v>23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527">
        <f>ROW()</f>
        <v>23</v>
      </c>
      <c r="R23" s="533"/>
      <c r="S23" s="53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27">
        <f>ROW()</f>
        <v>23</v>
      </c>
      <c r="AH23"/>
      <c r="AJ23" s="594"/>
      <c r="AK23" s="594"/>
      <c r="AL23" s="593"/>
      <c r="AM23" s="594"/>
      <c r="AN23" s="593"/>
      <c r="AO23" s="594"/>
      <c r="AP23" s="593"/>
      <c r="AQ23" s="594"/>
      <c r="AR23" s="593"/>
      <c r="AS23" s="594"/>
      <c r="AT23" s="593"/>
      <c r="AU23" s="586"/>
      <c r="AV23" s="583"/>
    </row>
    <row r="24" spans="1:48" x14ac:dyDescent="0.35">
      <c r="A24" s="112">
        <f>ROW()</f>
        <v>24</v>
      </c>
      <c r="B24" s="464" t="s">
        <v>206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527">
        <f>ROW()</f>
        <v>24</v>
      </c>
      <c r="R24" s="534" t="s">
        <v>330</v>
      </c>
      <c r="S24" s="534"/>
      <c r="T24" s="278"/>
      <c r="U24" s="278"/>
      <c r="V24" s="278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27">
        <f>ROW()</f>
        <v>24</v>
      </c>
      <c r="AH24" s="464" t="s">
        <v>206</v>
      </c>
      <c r="AI24" s="5"/>
      <c r="AJ24" s="594"/>
      <c r="AK24" s="594"/>
      <c r="AL24" s="593"/>
      <c r="AM24" s="594"/>
      <c r="AN24" s="593"/>
      <c r="AO24" s="594"/>
      <c r="AP24" s="593"/>
      <c r="AQ24" s="594"/>
      <c r="AR24" s="593"/>
      <c r="AS24" s="594"/>
      <c r="AT24" s="593"/>
      <c r="AU24" s="586"/>
      <c r="AV24" s="583"/>
    </row>
    <row r="25" spans="1:48" x14ac:dyDescent="0.35">
      <c r="A25" s="112">
        <f>ROW()</f>
        <v>25</v>
      </c>
      <c r="B25" s="386" t="s">
        <v>217</v>
      </c>
      <c r="C25"/>
      <c r="D25" s="528">
        <v>0</v>
      </c>
      <c r="E25" s="528">
        <v>0</v>
      </c>
      <c r="F25" s="528">
        <f>D25+E25</f>
        <v>0</v>
      </c>
      <c r="G25" s="528">
        <v>0</v>
      </c>
      <c r="H25" s="528">
        <f>F25+G25</f>
        <v>0</v>
      </c>
      <c r="I25" s="528">
        <v>0</v>
      </c>
      <c r="J25" s="528">
        <f>H25+I25</f>
        <v>0</v>
      </c>
      <c r="K25" s="528">
        <v>1609708.1997337507</v>
      </c>
      <c r="L25" s="528">
        <f>J25+K25</f>
        <v>1609708.1997337507</v>
      </c>
      <c r="M25" s="528">
        <v>0</v>
      </c>
      <c r="N25" s="528">
        <f>L25+M25</f>
        <v>1609708.1997337507</v>
      </c>
      <c r="O25" s="528"/>
      <c r="P25" s="528"/>
      <c r="Q25" s="527">
        <f>ROW()</f>
        <v>25</v>
      </c>
      <c r="R25" s="392" t="s">
        <v>331</v>
      </c>
      <c r="S25" s="392"/>
      <c r="T25" s="535" t="s">
        <v>332</v>
      </c>
      <c r="U25" s="536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27">
        <f>ROW()</f>
        <v>25</v>
      </c>
      <c r="AH25" s="386" t="s">
        <v>217</v>
      </c>
      <c r="AJ25" s="603">
        <v>0</v>
      </c>
      <c r="AK25" s="603">
        <v>0</v>
      </c>
      <c r="AL25" s="603">
        <f t="shared" ref="AL25:AL33" si="4">AJ25+AK25</f>
        <v>0</v>
      </c>
      <c r="AM25" s="603">
        <v>0</v>
      </c>
      <c r="AN25" s="603">
        <f t="shared" ref="AN25:AN33" si="5">AL25+AM25</f>
        <v>0</v>
      </c>
      <c r="AO25" s="603">
        <v>0</v>
      </c>
      <c r="AP25" s="603">
        <f t="shared" ref="AP25:AP33" si="6">AN25+AO25</f>
        <v>0</v>
      </c>
      <c r="AQ25" s="603">
        <v>0</v>
      </c>
      <c r="AR25" s="603">
        <f t="shared" ref="AR25:AR33" si="7">AP25+AQ25</f>
        <v>0</v>
      </c>
      <c r="AS25" s="603">
        <v>0</v>
      </c>
      <c r="AT25" s="603">
        <f t="shared" ref="AT25:AT33" si="8">AR25+AS25</f>
        <v>0</v>
      </c>
      <c r="AU25" s="248">
        <v>0</v>
      </c>
      <c r="AV25" s="248">
        <f t="shared" ref="AV25:AV33" si="9">AT25+AU25</f>
        <v>0</v>
      </c>
    </row>
    <row r="26" spans="1:48" x14ac:dyDescent="0.35">
      <c r="A26" s="112">
        <f>ROW()</f>
        <v>26</v>
      </c>
      <c r="B26" s="386" t="s">
        <v>333</v>
      </c>
      <c r="C26"/>
      <c r="D26" s="387">
        <v>0</v>
      </c>
      <c r="E26" s="387">
        <v>0</v>
      </c>
      <c r="F26" s="387">
        <f>D26+E26</f>
        <v>0</v>
      </c>
      <c r="G26" s="387">
        <v>0</v>
      </c>
      <c r="H26" s="387">
        <f>F26+G26</f>
        <v>0</v>
      </c>
      <c r="I26" s="387">
        <v>0</v>
      </c>
      <c r="J26" s="387">
        <f>H26+I26</f>
        <v>0</v>
      </c>
      <c r="K26" s="387">
        <v>0</v>
      </c>
      <c r="L26" s="387">
        <f>J26+K26</f>
        <v>0</v>
      </c>
      <c r="M26" s="387">
        <v>0</v>
      </c>
      <c r="N26" s="387">
        <f>L26+M26</f>
        <v>0</v>
      </c>
      <c r="O26" s="387"/>
      <c r="P26" s="387"/>
      <c r="Q26" s="527">
        <f>ROW()</f>
        <v>26</v>
      </c>
      <c r="R26" s="392" t="s">
        <v>326</v>
      </c>
      <c r="S26" s="392"/>
      <c r="T26" s="278">
        <v>2465690.7000000002</v>
      </c>
      <c r="U26" s="278">
        <v>0</v>
      </c>
      <c r="V26" s="278">
        <f t="shared" ref="V26:V28" si="10">T26+U26</f>
        <v>2465690.7000000002</v>
      </c>
      <c r="W26" s="278">
        <v>-557795.72999999975</v>
      </c>
      <c r="X26" s="278">
        <f t="shared" ref="X26:X28" si="11">V26+W26</f>
        <v>1907894.9700000004</v>
      </c>
      <c r="Y26" s="278">
        <v>0</v>
      </c>
      <c r="Z26" s="278">
        <f t="shared" ref="Z26:Z28" si="12">X26+Y26</f>
        <v>1907894.9700000004</v>
      </c>
      <c r="AA26" s="278">
        <v>-476973.74250000017</v>
      </c>
      <c r="AB26" s="278">
        <f t="shared" ref="AB26:AB28" si="13">Z26+AA26</f>
        <v>1430921.2275000003</v>
      </c>
      <c r="AC26" s="278">
        <v>-1430921.2275000003</v>
      </c>
      <c r="AD26" s="278">
        <f t="shared" ref="AD26:AD28" si="14">AB26+AC26</f>
        <v>0</v>
      </c>
      <c r="AE26" s="278"/>
      <c r="AF26" s="278"/>
      <c r="AG26" s="527">
        <f>ROW()</f>
        <v>26</v>
      </c>
      <c r="AH26" s="386" t="s">
        <v>333</v>
      </c>
      <c r="AJ26" s="595">
        <v>0</v>
      </c>
      <c r="AK26" s="595">
        <v>0</v>
      </c>
      <c r="AL26" s="592">
        <f t="shared" si="4"/>
        <v>0</v>
      </c>
      <c r="AM26" s="595">
        <v>0</v>
      </c>
      <c r="AN26" s="592">
        <f t="shared" si="5"/>
        <v>0</v>
      </c>
      <c r="AO26" s="595">
        <v>0</v>
      </c>
      <c r="AP26" s="592">
        <f t="shared" si="6"/>
        <v>0</v>
      </c>
      <c r="AQ26" s="595">
        <v>0</v>
      </c>
      <c r="AR26" s="592">
        <f t="shared" si="7"/>
        <v>0</v>
      </c>
      <c r="AS26" s="595">
        <v>0</v>
      </c>
      <c r="AT26" s="592">
        <f t="shared" si="8"/>
        <v>0</v>
      </c>
      <c r="AU26" s="278">
        <v>0</v>
      </c>
      <c r="AV26" s="387">
        <f t="shared" si="9"/>
        <v>0</v>
      </c>
    </row>
    <row r="27" spans="1:48" x14ac:dyDescent="0.35">
      <c r="A27" s="112">
        <f>ROW()</f>
        <v>27</v>
      </c>
      <c r="B27" s="386" t="s">
        <v>334</v>
      </c>
      <c r="C27"/>
      <c r="D27" s="387">
        <v>0</v>
      </c>
      <c r="E27" s="387">
        <v>0</v>
      </c>
      <c r="F27" s="387">
        <f t="shared" ref="F27:F30" si="15">D27+E27</f>
        <v>0</v>
      </c>
      <c r="G27" s="387">
        <v>0</v>
      </c>
      <c r="H27" s="387">
        <f t="shared" ref="H27:H30" si="16">F27+G27</f>
        <v>0</v>
      </c>
      <c r="I27" s="387">
        <v>0</v>
      </c>
      <c r="J27" s="387">
        <f t="shared" ref="J27:J30" si="17">H27+I27</f>
        <v>0</v>
      </c>
      <c r="K27" s="387">
        <v>-268284.69995562505</v>
      </c>
      <c r="L27" s="387">
        <f t="shared" ref="L27:L30" si="18">J27+K27</f>
        <v>-268284.69995562505</v>
      </c>
      <c r="M27" s="387">
        <v>-536569.39991124999</v>
      </c>
      <c r="N27" s="387">
        <f t="shared" ref="N27:N30" si="19">L27+M27</f>
        <v>-804854.09986687498</v>
      </c>
      <c r="O27" s="387"/>
      <c r="P27" s="387"/>
      <c r="Q27" s="527">
        <f>ROW()</f>
        <v>27</v>
      </c>
      <c r="R27" s="392" t="s">
        <v>328</v>
      </c>
      <c r="S27" s="392"/>
      <c r="T27" s="278">
        <v>2914306.243638759</v>
      </c>
      <c r="U27" s="278">
        <v>0</v>
      </c>
      <c r="V27" s="278">
        <f t="shared" si="10"/>
        <v>2914306.243638759</v>
      </c>
      <c r="W27" s="278">
        <v>971435.41454625316</v>
      </c>
      <c r="X27" s="278">
        <f t="shared" si="11"/>
        <v>3885741.6581850122</v>
      </c>
      <c r="Y27" s="278">
        <v>0</v>
      </c>
      <c r="Z27" s="278">
        <f t="shared" si="12"/>
        <v>3885741.6581850122</v>
      </c>
      <c r="AA27" s="278">
        <v>-971435.41454625316</v>
      </c>
      <c r="AB27" s="278">
        <f t="shared" si="13"/>
        <v>2914306.243638759</v>
      </c>
      <c r="AC27" s="278">
        <v>-2914306.243638759</v>
      </c>
      <c r="AD27" s="278">
        <f t="shared" si="14"/>
        <v>0</v>
      </c>
      <c r="AE27" s="278"/>
      <c r="AF27" s="278"/>
      <c r="AG27" s="527">
        <f>ROW()</f>
        <v>27</v>
      </c>
      <c r="AH27" s="386" t="s">
        <v>335</v>
      </c>
      <c r="AJ27" s="595">
        <v>0</v>
      </c>
      <c r="AK27" s="595">
        <v>0</v>
      </c>
      <c r="AL27" s="592">
        <f t="shared" si="4"/>
        <v>0</v>
      </c>
      <c r="AM27" s="595">
        <v>0</v>
      </c>
      <c r="AN27" s="592">
        <f t="shared" si="5"/>
        <v>0</v>
      </c>
      <c r="AO27" s="595">
        <v>0</v>
      </c>
      <c r="AP27" s="592">
        <f t="shared" si="6"/>
        <v>0</v>
      </c>
      <c r="AQ27" s="595">
        <v>0</v>
      </c>
      <c r="AR27" s="592">
        <f t="shared" si="7"/>
        <v>0</v>
      </c>
      <c r="AS27" s="595">
        <v>0</v>
      </c>
      <c r="AT27" s="592">
        <f t="shared" si="8"/>
        <v>0</v>
      </c>
      <c r="AU27" s="278">
        <v>0</v>
      </c>
      <c r="AV27" s="387">
        <f t="shared" si="9"/>
        <v>0</v>
      </c>
    </row>
    <row r="28" spans="1:48" x14ac:dyDescent="0.35">
      <c r="A28" s="112">
        <f>ROW()</f>
        <v>28</v>
      </c>
      <c r="B28" s="386" t="s">
        <v>336</v>
      </c>
      <c r="C28"/>
      <c r="D28" s="387">
        <v>0</v>
      </c>
      <c r="E28" s="387">
        <v>0</v>
      </c>
      <c r="F28" s="387">
        <f t="shared" si="15"/>
        <v>0</v>
      </c>
      <c r="G28" s="387">
        <v>0</v>
      </c>
      <c r="H28" s="387">
        <f t="shared" si="16"/>
        <v>0</v>
      </c>
      <c r="I28" s="387">
        <v>0</v>
      </c>
      <c r="J28" s="387">
        <f t="shared" si="17"/>
        <v>0</v>
      </c>
      <c r="K28" s="387">
        <v>0</v>
      </c>
      <c r="L28" s="387">
        <f t="shared" si="18"/>
        <v>0</v>
      </c>
      <c r="M28" s="387">
        <v>0</v>
      </c>
      <c r="N28" s="387">
        <f t="shared" si="19"/>
        <v>0</v>
      </c>
      <c r="O28" s="387"/>
      <c r="P28" s="387"/>
      <c r="Q28" s="527">
        <f>ROW()</f>
        <v>28</v>
      </c>
      <c r="R28" s="392" t="s">
        <v>337</v>
      </c>
      <c r="S28" s="392"/>
      <c r="T28" s="278">
        <v>33229.575841966871</v>
      </c>
      <c r="U28" s="278">
        <v>0</v>
      </c>
      <c r="V28" s="278">
        <f t="shared" si="10"/>
        <v>33229.575841966871</v>
      </c>
      <c r="W28" s="278">
        <v>11076.525280655616</v>
      </c>
      <c r="X28" s="278">
        <f t="shared" si="11"/>
        <v>44306.101122622487</v>
      </c>
      <c r="Y28" s="278">
        <v>0</v>
      </c>
      <c r="Z28" s="278">
        <f t="shared" si="12"/>
        <v>44306.101122622487</v>
      </c>
      <c r="AA28" s="278">
        <v>-11076.525280655616</v>
      </c>
      <c r="AB28" s="278">
        <f t="shared" si="13"/>
        <v>33229.575841966871</v>
      </c>
      <c r="AC28" s="278">
        <v>-33229.575841966871</v>
      </c>
      <c r="AD28" s="278">
        <f t="shared" si="14"/>
        <v>0</v>
      </c>
      <c r="AE28" s="278"/>
      <c r="AF28" s="278"/>
      <c r="AG28" s="527">
        <f>ROW()</f>
        <v>28</v>
      </c>
      <c r="AH28" s="386" t="s">
        <v>334</v>
      </c>
      <c r="AJ28" s="595">
        <v>0</v>
      </c>
      <c r="AK28" s="595">
        <v>0</v>
      </c>
      <c r="AL28" s="592">
        <f t="shared" si="4"/>
        <v>0</v>
      </c>
      <c r="AM28" s="595">
        <v>0</v>
      </c>
      <c r="AN28" s="592">
        <f t="shared" si="5"/>
        <v>0</v>
      </c>
      <c r="AO28" s="595">
        <v>0</v>
      </c>
      <c r="AP28" s="592">
        <f t="shared" si="6"/>
        <v>0</v>
      </c>
      <c r="AQ28" s="595">
        <v>0</v>
      </c>
      <c r="AR28" s="592">
        <f t="shared" si="7"/>
        <v>0</v>
      </c>
      <c r="AS28" s="595">
        <v>0</v>
      </c>
      <c r="AT28" s="592">
        <f t="shared" si="8"/>
        <v>0</v>
      </c>
      <c r="AU28" s="278">
        <v>0</v>
      </c>
      <c r="AV28" s="387">
        <f t="shared" si="9"/>
        <v>0</v>
      </c>
    </row>
    <row r="29" spans="1:48" ht="15" thickBot="1" x14ac:dyDescent="0.4">
      <c r="A29" s="112">
        <f>ROW()</f>
        <v>29</v>
      </c>
      <c r="B29" s="386" t="s">
        <v>338</v>
      </c>
      <c r="C29"/>
      <c r="D29" s="387">
        <v>0</v>
      </c>
      <c r="E29" s="387">
        <v>0</v>
      </c>
      <c r="F29" s="387">
        <f t="shared" si="15"/>
        <v>0</v>
      </c>
      <c r="G29" s="387">
        <v>0</v>
      </c>
      <c r="H29" s="387">
        <f t="shared" si="16"/>
        <v>0</v>
      </c>
      <c r="I29" s="387">
        <v>0</v>
      </c>
      <c r="J29" s="387">
        <f t="shared" si="17"/>
        <v>0</v>
      </c>
      <c r="K29" s="387">
        <v>-281698.93495340605</v>
      </c>
      <c r="L29" s="387">
        <f t="shared" si="18"/>
        <v>-281698.93495340605</v>
      </c>
      <c r="M29" s="387">
        <v>112679.57398136266</v>
      </c>
      <c r="N29" s="387">
        <f t="shared" si="19"/>
        <v>-169019.36097204339</v>
      </c>
      <c r="O29" s="387"/>
      <c r="P29" s="387"/>
      <c r="Q29" s="527">
        <f>ROW()</f>
        <v>29</v>
      </c>
      <c r="R29" s="465" t="s">
        <v>339</v>
      </c>
      <c r="S29" s="465"/>
      <c r="T29" s="538">
        <f t="shared" ref="T29:AD29" si="20">SUM(T25:T28)</f>
        <v>5413226.5194807258</v>
      </c>
      <c r="U29" s="538">
        <f t="shared" si="20"/>
        <v>0</v>
      </c>
      <c r="V29" s="538">
        <f t="shared" si="20"/>
        <v>5413226.5194807258</v>
      </c>
      <c r="W29" s="538">
        <f t="shared" si="20"/>
        <v>424716.20982690901</v>
      </c>
      <c r="X29" s="538">
        <f t="shared" si="20"/>
        <v>5837942.7293076348</v>
      </c>
      <c r="Y29" s="538">
        <f t="shared" si="20"/>
        <v>0</v>
      </c>
      <c r="Z29" s="538">
        <f t="shared" si="20"/>
        <v>5837942.7293076348</v>
      </c>
      <c r="AA29" s="538">
        <f t="shared" si="20"/>
        <v>-1459485.6823269089</v>
      </c>
      <c r="AB29" s="538">
        <f t="shared" si="20"/>
        <v>4378457.0469807265</v>
      </c>
      <c r="AC29" s="538">
        <f t="shared" si="20"/>
        <v>-4378457.0469807265</v>
      </c>
      <c r="AD29" s="538">
        <f t="shared" si="20"/>
        <v>0</v>
      </c>
      <c r="AE29" s="538"/>
      <c r="AF29" s="538"/>
      <c r="AG29" s="527">
        <f>ROW()</f>
        <v>29</v>
      </c>
      <c r="AH29" s="386" t="s">
        <v>336</v>
      </c>
      <c r="AJ29" s="595">
        <v>0</v>
      </c>
      <c r="AK29" s="595">
        <v>0</v>
      </c>
      <c r="AL29" s="592">
        <f t="shared" si="4"/>
        <v>0</v>
      </c>
      <c r="AM29" s="595">
        <v>0</v>
      </c>
      <c r="AN29" s="592">
        <f t="shared" si="5"/>
        <v>0</v>
      </c>
      <c r="AO29" s="595">
        <v>0</v>
      </c>
      <c r="AP29" s="592">
        <f t="shared" si="6"/>
        <v>0</v>
      </c>
      <c r="AQ29" s="595">
        <v>0</v>
      </c>
      <c r="AR29" s="592">
        <f t="shared" si="7"/>
        <v>0</v>
      </c>
      <c r="AS29" s="595">
        <v>0</v>
      </c>
      <c r="AT29" s="592">
        <f t="shared" si="8"/>
        <v>0</v>
      </c>
      <c r="AU29" s="278">
        <v>0</v>
      </c>
      <c r="AV29" s="387">
        <f t="shared" si="9"/>
        <v>0</v>
      </c>
    </row>
    <row r="30" spans="1:48" ht="15" thickTop="1" x14ac:dyDescent="0.35">
      <c r="A30" s="112">
        <f>ROW()</f>
        <v>30</v>
      </c>
      <c r="B30" s="386" t="s">
        <v>340</v>
      </c>
      <c r="C30"/>
      <c r="D30" s="387">
        <v>0</v>
      </c>
      <c r="E30" s="387">
        <v>0</v>
      </c>
      <c r="F30" s="387">
        <f t="shared" si="15"/>
        <v>0</v>
      </c>
      <c r="G30" s="387">
        <v>0</v>
      </c>
      <c r="H30" s="387">
        <f t="shared" si="16"/>
        <v>0</v>
      </c>
      <c r="I30" s="387">
        <v>0</v>
      </c>
      <c r="J30" s="387">
        <f t="shared" si="17"/>
        <v>0</v>
      </c>
      <c r="K30" s="387">
        <v>0</v>
      </c>
      <c r="L30" s="387">
        <f t="shared" si="18"/>
        <v>0</v>
      </c>
      <c r="M30" s="387">
        <v>0</v>
      </c>
      <c r="N30" s="387">
        <f t="shared" si="19"/>
        <v>0</v>
      </c>
      <c r="O30" s="387"/>
      <c r="P30" s="387"/>
      <c r="Q30" s="527">
        <f>ROW()</f>
        <v>30</v>
      </c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27">
        <f>ROW()</f>
        <v>30</v>
      </c>
      <c r="AH30" s="386" t="s">
        <v>341</v>
      </c>
      <c r="AJ30" s="595">
        <v>0</v>
      </c>
      <c r="AK30" s="595">
        <v>0</v>
      </c>
      <c r="AL30" s="592">
        <f t="shared" si="4"/>
        <v>0</v>
      </c>
      <c r="AM30" s="595">
        <v>0</v>
      </c>
      <c r="AN30" s="592">
        <f t="shared" si="5"/>
        <v>0</v>
      </c>
      <c r="AO30" s="595">
        <v>0</v>
      </c>
      <c r="AP30" s="592">
        <f t="shared" si="6"/>
        <v>0</v>
      </c>
      <c r="AQ30" s="595">
        <v>0</v>
      </c>
      <c r="AR30" s="592">
        <f t="shared" si="7"/>
        <v>0</v>
      </c>
      <c r="AS30" s="595">
        <v>0</v>
      </c>
      <c r="AT30" s="592">
        <f t="shared" si="8"/>
        <v>0</v>
      </c>
      <c r="AU30" s="278">
        <v>0</v>
      </c>
      <c r="AV30" s="387">
        <f t="shared" si="9"/>
        <v>0</v>
      </c>
    </row>
    <row r="31" spans="1:48" x14ac:dyDescent="0.35">
      <c r="A31" s="112">
        <f>ROW()</f>
        <v>31</v>
      </c>
      <c r="B31" s="141" t="s">
        <v>274</v>
      </c>
      <c r="C31"/>
      <c r="D31" s="445">
        <f t="shared" ref="D31:N31" si="21">SUM(D25:D30)</f>
        <v>0</v>
      </c>
      <c r="E31" s="445">
        <f t="shared" si="21"/>
        <v>0</v>
      </c>
      <c r="F31" s="445">
        <f t="shared" si="21"/>
        <v>0</v>
      </c>
      <c r="G31" s="445">
        <f t="shared" si="21"/>
        <v>0</v>
      </c>
      <c r="H31" s="445">
        <f t="shared" si="21"/>
        <v>0</v>
      </c>
      <c r="I31" s="445">
        <f t="shared" si="21"/>
        <v>0</v>
      </c>
      <c r="J31" s="445">
        <f t="shared" si="21"/>
        <v>0</v>
      </c>
      <c r="K31" s="445">
        <f t="shared" si="21"/>
        <v>1059724.5648247197</v>
      </c>
      <c r="L31" s="445">
        <f t="shared" si="21"/>
        <v>1059724.5648247197</v>
      </c>
      <c r="M31" s="445">
        <f t="shared" si="21"/>
        <v>-423889.82592988736</v>
      </c>
      <c r="N31" s="445">
        <f t="shared" si="21"/>
        <v>635834.73889483232</v>
      </c>
      <c r="O31" s="445"/>
      <c r="P31" s="445"/>
      <c r="Q31" s="527">
        <f>ROW()</f>
        <v>31</v>
      </c>
      <c r="R31" s="539" t="s">
        <v>342</v>
      </c>
      <c r="S31" s="311">
        <v>0.21</v>
      </c>
      <c r="T31" s="540">
        <f t="shared" ref="T31:AF31" si="22">-T29*$S$31</f>
        <v>-1136777.5690909524</v>
      </c>
      <c r="U31" s="540">
        <f t="shared" si="22"/>
        <v>0</v>
      </c>
      <c r="V31" s="540">
        <f t="shared" si="22"/>
        <v>-1136777.5690909524</v>
      </c>
      <c r="W31" s="540">
        <f t="shared" si="22"/>
        <v>-89190.404063650887</v>
      </c>
      <c r="X31" s="540">
        <f t="shared" si="22"/>
        <v>-1225967.9731546033</v>
      </c>
      <c r="Y31" s="540">
        <f t="shared" si="22"/>
        <v>0</v>
      </c>
      <c r="Z31" s="540">
        <f t="shared" si="22"/>
        <v>-1225967.9731546033</v>
      </c>
      <c r="AA31" s="540">
        <f t="shared" si="22"/>
        <v>306491.99328865088</v>
      </c>
      <c r="AB31" s="540">
        <f t="shared" si="22"/>
        <v>-919475.97986595251</v>
      </c>
      <c r="AC31" s="540">
        <f t="shared" si="22"/>
        <v>919475.97986595251</v>
      </c>
      <c r="AD31" s="540">
        <f t="shared" si="22"/>
        <v>0</v>
      </c>
      <c r="AE31" s="540">
        <f t="shared" si="22"/>
        <v>0</v>
      </c>
      <c r="AF31" s="540">
        <f t="shared" si="22"/>
        <v>0</v>
      </c>
      <c r="AG31" s="527">
        <f>ROW()</f>
        <v>31</v>
      </c>
      <c r="AH31" s="386" t="s">
        <v>338</v>
      </c>
      <c r="AJ31" s="595">
        <v>0</v>
      </c>
      <c r="AK31" s="595">
        <v>0</v>
      </c>
      <c r="AL31" s="592">
        <f t="shared" si="4"/>
        <v>0</v>
      </c>
      <c r="AM31" s="595">
        <v>0</v>
      </c>
      <c r="AN31" s="592">
        <f t="shared" si="5"/>
        <v>0</v>
      </c>
      <c r="AO31" s="595">
        <v>0</v>
      </c>
      <c r="AP31" s="592">
        <f t="shared" si="6"/>
        <v>0</v>
      </c>
      <c r="AQ31" s="595">
        <v>0</v>
      </c>
      <c r="AR31" s="592">
        <f t="shared" si="7"/>
        <v>0</v>
      </c>
      <c r="AS31" s="595">
        <v>0</v>
      </c>
      <c r="AT31" s="592">
        <f t="shared" si="8"/>
        <v>0</v>
      </c>
      <c r="AU31" s="278">
        <v>0</v>
      </c>
      <c r="AV31" s="387">
        <f t="shared" si="9"/>
        <v>0</v>
      </c>
    </row>
    <row r="32" spans="1:48" ht="15" thickBot="1" x14ac:dyDescent="0.4">
      <c r="A32" s="112">
        <f>ROW()</f>
        <v>32</v>
      </c>
      <c r="B32" s="392"/>
      <c r="C32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527">
        <f>ROW()</f>
        <v>32</v>
      </c>
      <c r="R32" s="539" t="s">
        <v>343</v>
      </c>
      <c r="S32" s="541"/>
      <c r="T32" s="338">
        <f>-T29-T31</f>
        <v>-4276448.9503897736</v>
      </c>
      <c r="U32" s="338">
        <f t="shared" ref="U32:AD32" si="23">-U29-U31</f>
        <v>0</v>
      </c>
      <c r="V32" s="338">
        <f t="shared" si="23"/>
        <v>-4276448.9503897736</v>
      </c>
      <c r="W32" s="338">
        <f t="shared" si="23"/>
        <v>-335525.80576325813</v>
      </c>
      <c r="X32" s="338">
        <f t="shared" si="23"/>
        <v>-4611974.7561530313</v>
      </c>
      <c r="Y32" s="338">
        <f t="shared" si="23"/>
        <v>0</v>
      </c>
      <c r="Z32" s="338">
        <f t="shared" si="23"/>
        <v>-4611974.7561530313</v>
      </c>
      <c r="AA32" s="338">
        <f t="shared" si="23"/>
        <v>1152993.689038258</v>
      </c>
      <c r="AB32" s="338">
        <f t="shared" si="23"/>
        <v>-3458981.0671147741</v>
      </c>
      <c r="AC32" s="338">
        <f t="shared" si="23"/>
        <v>3458981.0671147741</v>
      </c>
      <c r="AD32" s="338">
        <f t="shared" si="23"/>
        <v>0</v>
      </c>
      <c r="AE32" s="338"/>
      <c r="AF32" s="338"/>
      <c r="AG32" s="527">
        <f>ROW()</f>
        <v>32</v>
      </c>
      <c r="AH32" s="386" t="s">
        <v>340</v>
      </c>
      <c r="AJ32" s="595">
        <v>0</v>
      </c>
      <c r="AK32" s="595">
        <v>0</v>
      </c>
      <c r="AL32" s="592">
        <f t="shared" si="4"/>
        <v>0</v>
      </c>
      <c r="AM32" s="595">
        <v>0</v>
      </c>
      <c r="AN32" s="592">
        <f t="shared" si="5"/>
        <v>0</v>
      </c>
      <c r="AO32" s="595">
        <v>0</v>
      </c>
      <c r="AP32" s="592">
        <f t="shared" si="6"/>
        <v>0</v>
      </c>
      <c r="AQ32" s="595">
        <v>0</v>
      </c>
      <c r="AR32" s="592">
        <f t="shared" si="7"/>
        <v>0</v>
      </c>
      <c r="AS32" s="595">
        <v>0</v>
      </c>
      <c r="AT32" s="592">
        <f t="shared" si="8"/>
        <v>0</v>
      </c>
      <c r="AU32" s="278">
        <v>0</v>
      </c>
      <c r="AV32" s="387">
        <f t="shared" si="9"/>
        <v>0</v>
      </c>
    </row>
    <row r="33" spans="1:48" ht="15.5" thickTop="1" thickBot="1" x14ac:dyDescent="0.4">
      <c r="A33" s="112">
        <f>ROW()</f>
        <v>33</v>
      </c>
      <c r="B33" s="392" t="s">
        <v>253</v>
      </c>
      <c r="C33"/>
      <c r="D33" s="542">
        <f t="shared" ref="D33:N33" si="24">D22+D31</f>
        <v>23770011.81658344</v>
      </c>
      <c r="E33" s="542">
        <f t="shared" si="24"/>
        <v>-23770011.81658344</v>
      </c>
      <c r="F33" s="542">
        <f t="shared" si="24"/>
        <v>0</v>
      </c>
      <c r="G33" s="542">
        <f t="shared" si="24"/>
        <v>23770011.81658344</v>
      </c>
      <c r="H33" s="542">
        <f t="shared" si="24"/>
        <v>23770011.81658344</v>
      </c>
      <c r="I33" s="542">
        <f t="shared" si="24"/>
        <v>0</v>
      </c>
      <c r="J33" s="542">
        <f t="shared" si="24"/>
        <v>23770011.81658344</v>
      </c>
      <c r="K33" s="542">
        <f t="shared" si="24"/>
        <v>1059724.5648247197</v>
      </c>
      <c r="L33" s="542">
        <f t="shared" si="24"/>
        <v>24829736.381408159</v>
      </c>
      <c r="M33" s="542">
        <f t="shared" si="24"/>
        <v>-423889.82592988736</v>
      </c>
      <c r="N33" s="542">
        <f t="shared" si="24"/>
        <v>24405846.555478271</v>
      </c>
      <c r="O33" s="542"/>
      <c r="P33" s="542"/>
      <c r="Q33" s="527">
        <f>ROW()</f>
        <v>33</v>
      </c>
      <c r="R33" s="539"/>
      <c r="S33" s="541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27">
        <f>ROW()</f>
        <v>33</v>
      </c>
      <c r="AH33" s="386" t="s">
        <v>344</v>
      </c>
      <c r="AJ33" s="595">
        <v>0</v>
      </c>
      <c r="AK33" s="595">
        <v>0</v>
      </c>
      <c r="AL33" s="592">
        <f t="shared" si="4"/>
        <v>0</v>
      </c>
      <c r="AM33" s="595">
        <v>0</v>
      </c>
      <c r="AN33" s="592">
        <f t="shared" si="5"/>
        <v>0</v>
      </c>
      <c r="AO33" s="595">
        <v>0</v>
      </c>
      <c r="AP33" s="592">
        <f t="shared" si="6"/>
        <v>0</v>
      </c>
      <c r="AQ33" s="595">
        <v>0</v>
      </c>
      <c r="AR33" s="592">
        <f t="shared" si="7"/>
        <v>0</v>
      </c>
      <c r="AS33" s="595">
        <v>0</v>
      </c>
      <c r="AT33" s="592">
        <f t="shared" si="8"/>
        <v>0</v>
      </c>
      <c r="AU33" s="278">
        <v>0</v>
      </c>
      <c r="AV33" s="387">
        <f t="shared" si="9"/>
        <v>0</v>
      </c>
    </row>
    <row r="34" spans="1:48" ht="15" thickTop="1" x14ac:dyDescent="0.35">
      <c r="A34" s="112">
        <f>ROW()</f>
        <v>34</v>
      </c>
      <c r="C34" s="543"/>
      <c r="D34" s="544">
        <v>0</v>
      </c>
      <c r="E34" s="544">
        <v>0</v>
      </c>
      <c r="F34" s="544">
        <v>0</v>
      </c>
      <c r="G34" s="544">
        <v>0</v>
      </c>
      <c r="H34" s="544">
        <v>0</v>
      </c>
      <c r="I34" s="544">
        <v>0</v>
      </c>
      <c r="J34" s="544">
        <v>0</v>
      </c>
      <c r="K34" s="544">
        <v>0</v>
      </c>
      <c r="L34" s="544">
        <v>0</v>
      </c>
      <c r="M34" s="544">
        <v>0</v>
      </c>
      <c r="N34" s="544">
        <v>0</v>
      </c>
      <c r="O34" s="544"/>
      <c r="P34" s="544"/>
      <c r="Q34" s="527">
        <f>ROW()</f>
        <v>34</v>
      </c>
      <c r="R34" s="539" t="s">
        <v>345</v>
      </c>
      <c r="S34" s="541"/>
      <c r="T34" s="545"/>
      <c r="U34" s="546"/>
      <c r="V34" s="547"/>
      <c r="W34" s="548"/>
      <c r="X34" s="549" t="s">
        <v>17</v>
      </c>
      <c r="Y34" s="550">
        <v>2022</v>
      </c>
      <c r="Z34" s="551" t="s">
        <v>18</v>
      </c>
      <c r="AA34" s="552">
        <v>2023</v>
      </c>
      <c r="AB34" s="551" t="s">
        <v>18</v>
      </c>
      <c r="AC34" s="552">
        <v>2024</v>
      </c>
      <c r="AD34" s="551" t="s">
        <v>18</v>
      </c>
      <c r="AE34" s="552">
        <v>2025</v>
      </c>
      <c r="AF34" s="553" t="s">
        <v>18</v>
      </c>
      <c r="AG34" s="527">
        <f>ROW()</f>
        <v>34</v>
      </c>
      <c r="AH34" s="141" t="s">
        <v>274</v>
      </c>
      <c r="AJ34" s="612">
        <f>SUM(AJ25:AJ33)</f>
        <v>0</v>
      </c>
      <c r="AK34" s="612">
        <f>SUM(AK25:AK33)</f>
        <v>0</v>
      </c>
      <c r="AL34" s="612"/>
      <c r="AM34" s="612">
        <f>SUM(AM25:AM33)</f>
        <v>0</v>
      </c>
      <c r="AN34" s="612"/>
      <c r="AO34" s="612">
        <f>SUM(AO25:AO33)</f>
        <v>0</v>
      </c>
      <c r="AP34" s="612"/>
      <c r="AQ34" s="612">
        <f>SUM(AQ25:AQ33)</f>
        <v>0</v>
      </c>
      <c r="AR34" s="612"/>
      <c r="AS34" s="612">
        <f>SUM(AS25:AS33)</f>
        <v>0</v>
      </c>
      <c r="AT34" s="612"/>
      <c r="AU34" s="445">
        <f>SUM(AU25:AU33)</f>
        <v>0</v>
      </c>
      <c r="AV34" s="445">
        <f>SUM(AV25:AV33)</f>
        <v>0</v>
      </c>
    </row>
    <row r="35" spans="1:48" x14ac:dyDescent="0.35">
      <c r="A35" s="112">
        <f>ROW()</f>
        <v>35</v>
      </c>
      <c r="B35" s="464" t="s">
        <v>224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527">
        <f>ROW()</f>
        <v>35</v>
      </c>
      <c r="R35" s="554" t="s">
        <v>346</v>
      </c>
      <c r="S35" s="541"/>
      <c r="T35" s="555" t="s">
        <v>19</v>
      </c>
      <c r="U35" s="556"/>
      <c r="V35" s="557" t="s">
        <v>20</v>
      </c>
      <c r="W35" s="558" t="s">
        <v>21</v>
      </c>
      <c r="X35" s="559" t="s">
        <v>18</v>
      </c>
      <c r="Y35" s="560" t="s">
        <v>22</v>
      </c>
      <c r="Z35" s="557" t="s">
        <v>23</v>
      </c>
      <c r="AA35" s="558" t="s">
        <v>24</v>
      </c>
      <c r="AB35" s="557" t="s">
        <v>23</v>
      </c>
      <c r="AC35" s="558" t="s">
        <v>25</v>
      </c>
      <c r="AD35" s="557" t="s">
        <v>23</v>
      </c>
      <c r="AE35" s="558" t="s">
        <v>26</v>
      </c>
      <c r="AF35" s="559" t="s">
        <v>23</v>
      </c>
      <c r="AG35" s="527">
        <f>ROW()</f>
        <v>35</v>
      </c>
      <c r="AH35" s="392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445"/>
      <c r="AV35" s="445"/>
    </row>
    <row r="36" spans="1:48" ht="15" thickBot="1" x14ac:dyDescent="0.4">
      <c r="A36" s="112">
        <f>ROW()</f>
        <v>36</v>
      </c>
      <c r="B36" s="141" t="s">
        <v>347</v>
      </c>
      <c r="D36" s="387">
        <v>-536571.3999112501</v>
      </c>
      <c r="E36" s="387">
        <v>0</v>
      </c>
      <c r="F36" s="387">
        <f>D36+E36</f>
        <v>-536571.3999112501</v>
      </c>
      <c r="G36" s="387">
        <v>536571.3999112501</v>
      </c>
      <c r="H36" s="387">
        <f>F36+G36</f>
        <v>0</v>
      </c>
      <c r="I36" s="387">
        <v>0</v>
      </c>
      <c r="J36" s="387">
        <f>H36+I36</f>
        <v>0</v>
      </c>
      <c r="K36" s="387">
        <v>0</v>
      </c>
      <c r="L36" s="387">
        <f>J36+K36</f>
        <v>0</v>
      </c>
      <c r="M36" s="387">
        <v>0</v>
      </c>
      <c r="N36" s="387">
        <f>L36+M36</f>
        <v>0</v>
      </c>
      <c r="O36" s="387"/>
      <c r="P36" s="387"/>
      <c r="Q36" s="527">
        <f>ROW()</f>
        <v>36</v>
      </c>
      <c r="R36" s="554" t="s">
        <v>348</v>
      </c>
      <c r="S36" s="541"/>
      <c r="T36" s="555" t="s">
        <v>27</v>
      </c>
      <c r="U36" s="558" t="s">
        <v>28</v>
      </c>
      <c r="V36" s="557" t="s">
        <v>29</v>
      </c>
      <c r="W36" s="558" t="s">
        <v>21</v>
      </c>
      <c r="X36" s="559" t="s">
        <v>29</v>
      </c>
      <c r="Y36" s="560" t="s">
        <v>31</v>
      </c>
      <c r="Z36" s="557" t="s">
        <v>32</v>
      </c>
      <c r="AA36" s="558" t="s">
        <v>31</v>
      </c>
      <c r="AB36" s="557" t="s">
        <v>33</v>
      </c>
      <c r="AC36" s="558" t="s">
        <v>31</v>
      </c>
      <c r="AD36" s="557" t="s">
        <v>33</v>
      </c>
      <c r="AE36" s="558" t="s">
        <v>31</v>
      </c>
      <c r="AF36" s="559" t="s">
        <v>33</v>
      </c>
      <c r="AG36" s="527">
        <f>ROW()</f>
        <v>36</v>
      </c>
      <c r="AH36" s="392" t="s">
        <v>253</v>
      </c>
      <c r="AJ36" s="611">
        <f t="shared" ref="AJ36:AV36" si="25">AJ22+AJ34</f>
        <v>0</v>
      </c>
      <c r="AK36" s="611">
        <f t="shared" si="25"/>
        <v>0</v>
      </c>
      <c r="AL36" s="611">
        <f t="shared" si="25"/>
        <v>0</v>
      </c>
      <c r="AM36" s="611">
        <f t="shared" si="25"/>
        <v>0</v>
      </c>
      <c r="AN36" s="611">
        <f t="shared" si="25"/>
        <v>0</v>
      </c>
      <c r="AO36" s="611">
        <f t="shared" si="25"/>
        <v>0</v>
      </c>
      <c r="AP36" s="611">
        <f t="shared" si="25"/>
        <v>0</v>
      </c>
      <c r="AQ36" s="611">
        <f t="shared" si="25"/>
        <v>0</v>
      </c>
      <c r="AR36" s="611">
        <f t="shared" si="25"/>
        <v>0</v>
      </c>
      <c r="AS36" s="611">
        <f t="shared" si="25"/>
        <v>0</v>
      </c>
      <c r="AT36" s="611">
        <f t="shared" si="25"/>
        <v>0</v>
      </c>
      <c r="AU36" s="587">
        <f t="shared" si="25"/>
        <v>0</v>
      </c>
      <c r="AV36" s="587">
        <f t="shared" si="25"/>
        <v>0</v>
      </c>
    </row>
    <row r="37" spans="1:48" ht="16" thickTop="1" x14ac:dyDescent="0.35">
      <c r="A37" s="112">
        <f>ROW()</f>
        <v>37</v>
      </c>
      <c r="B37" s="141" t="s">
        <v>349</v>
      </c>
      <c r="C37"/>
      <c r="D37" s="387">
        <v>0</v>
      </c>
      <c r="E37" s="387">
        <v>0</v>
      </c>
      <c r="F37" s="387">
        <f>D37+E37</f>
        <v>0</v>
      </c>
      <c r="G37" s="387">
        <v>0</v>
      </c>
      <c r="H37" s="387">
        <f>F37+G37</f>
        <v>0</v>
      </c>
      <c r="I37" s="387">
        <v>0</v>
      </c>
      <c r="J37" s="387">
        <f>H37+I37</f>
        <v>0</v>
      </c>
      <c r="K37" s="387">
        <v>536569.3999112501</v>
      </c>
      <c r="L37" s="387">
        <f>J37+K37</f>
        <v>536569.3999112501</v>
      </c>
      <c r="M37" s="387">
        <v>0</v>
      </c>
      <c r="N37" s="387">
        <f>L37+M37</f>
        <v>536569.3999112501</v>
      </c>
      <c r="O37" s="387"/>
      <c r="P37" s="387"/>
      <c r="Q37" s="527">
        <f>ROW()</f>
        <v>37</v>
      </c>
      <c r="R37" s="554" t="s">
        <v>350</v>
      </c>
      <c r="S37" s="539"/>
      <c r="T37" s="561" t="s">
        <v>35</v>
      </c>
      <c r="U37" s="562" t="s">
        <v>36</v>
      </c>
      <c r="V37" s="563" t="s">
        <v>37</v>
      </c>
      <c r="W37" s="562" t="s">
        <v>36</v>
      </c>
      <c r="X37" s="564" t="s">
        <v>37</v>
      </c>
      <c r="Y37" s="565" t="s">
        <v>36</v>
      </c>
      <c r="Z37" s="563" t="s">
        <v>24</v>
      </c>
      <c r="AA37" s="562" t="s">
        <v>36</v>
      </c>
      <c r="AB37" s="563" t="s">
        <v>24</v>
      </c>
      <c r="AC37" s="562" t="s">
        <v>36</v>
      </c>
      <c r="AD37" s="563" t="s">
        <v>25</v>
      </c>
      <c r="AE37" s="562" t="s">
        <v>36</v>
      </c>
      <c r="AF37" s="564" t="s">
        <v>26</v>
      </c>
      <c r="AG37" s="527">
        <f>ROW()</f>
        <v>37</v>
      </c>
      <c r="AH37" s="566"/>
      <c r="AJ37" s="593"/>
      <c r="AK37" s="593"/>
      <c r="AL37" s="593"/>
      <c r="AM37" s="593"/>
      <c r="AN37" s="593"/>
      <c r="AO37" s="593"/>
      <c r="AP37" s="593"/>
      <c r="AQ37" s="593"/>
      <c r="AR37" s="593"/>
      <c r="AS37" s="593"/>
      <c r="AT37" s="593"/>
      <c r="AU37" s="583"/>
      <c r="AV37" s="583"/>
    </row>
    <row r="38" spans="1:48" x14ac:dyDescent="0.35">
      <c r="A38" s="112">
        <f>ROW()</f>
        <v>38</v>
      </c>
      <c r="B38" s="141" t="s">
        <v>351</v>
      </c>
      <c r="C38"/>
      <c r="D38" s="387">
        <v>0</v>
      </c>
      <c r="E38" s="387">
        <v>0</v>
      </c>
      <c r="F38" s="387">
        <f>D38+E38</f>
        <v>0</v>
      </c>
      <c r="G38" s="387">
        <v>0</v>
      </c>
      <c r="H38" s="387">
        <f>F38+G38</f>
        <v>0</v>
      </c>
      <c r="I38" s="387">
        <v>0</v>
      </c>
      <c r="J38" s="387">
        <f>H38+I38</f>
        <v>0</v>
      </c>
      <c r="K38" s="387">
        <v>1563101.9793985982</v>
      </c>
      <c r="L38" s="387">
        <f>J38+K38</f>
        <v>1563101.9793985982</v>
      </c>
      <c r="M38" s="387">
        <v>0</v>
      </c>
      <c r="N38" s="387">
        <f>L38+M38</f>
        <v>1563101.9793985982</v>
      </c>
      <c r="O38" s="387"/>
      <c r="P38" s="387"/>
      <c r="Q38" s="527">
        <f>ROW()</f>
        <v>38</v>
      </c>
      <c r="R38" s="554"/>
      <c r="S38" s="539" t="s">
        <v>352</v>
      </c>
      <c r="T38" s="567">
        <v>0</v>
      </c>
      <c r="U38" s="567">
        <v>0</v>
      </c>
      <c r="V38" s="567">
        <f>T38+U38</f>
        <v>0</v>
      </c>
      <c r="W38" s="567">
        <v>-2345227.6745630186</v>
      </c>
      <c r="X38" s="567">
        <f>V38+W38</f>
        <v>-2345227.6745630186</v>
      </c>
      <c r="Y38" s="568">
        <v>-4565942.8723307364</v>
      </c>
      <c r="Z38" s="567">
        <f>X38+Y38</f>
        <v>-6911170.546893755</v>
      </c>
      <c r="AA38" s="568">
        <v>-2120340.3538618009</v>
      </c>
      <c r="AB38" s="567">
        <f>Z38+AA38</f>
        <v>-9031510.9007555563</v>
      </c>
      <c r="AC38" s="568">
        <v>-1404506.5901607187</v>
      </c>
      <c r="AD38" s="567">
        <f>AB38+AC38</f>
        <v>-10436017.490916274</v>
      </c>
      <c r="AE38" s="568"/>
      <c r="AF38" s="567"/>
      <c r="AG38" s="527">
        <f>ROW()</f>
        <v>38</v>
      </c>
      <c r="AH38" s="464" t="s">
        <v>224</v>
      </c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83"/>
      <c r="AV38" s="583"/>
    </row>
    <row r="39" spans="1:48" ht="15" thickBot="1" x14ac:dyDescent="0.4">
      <c r="A39" s="112">
        <f>ROW()</f>
        <v>39</v>
      </c>
      <c r="B39" s="141" t="s">
        <v>279</v>
      </c>
      <c r="C39"/>
      <c r="D39" s="569">
        <f>SUM(D36:D38)</f>
        <v>-536571.3999112501</v>
      </c>
      <c r="E39" s="569">
        <f t="shared" ref="E39:N39" si="26">SUM(E36:E38)</f>
        <v>0</v>
      </c>
      <c r="F39" s="569">
        <f t="shared" si="26"/>
        <v>-536571.3999112501</v>
      </c>
      <c r="G39" s="569">
        <f t="shared" si="26"/>
        <v>536571.3999112501</v>
      </c>
      <c r="H39" s="569">
        <f t="shared" si="26"/>
        <v>0</v>
      </c>
      <c r="I39" s="569">
        <f t="shared" si="26"/>
        <v>0</v>
      </c>
      <c r="J39" s="569">
        <f t="shared" si="26"/>
        <v>0</v>
      </c>
      <c r="K39" s="569">
        <f t="shared" si="26"/>
        <v>2099671.3793098484</v>
      </c>
      <c r="L39" s="569">
        <f t="shared" si="26"/>
        <v>2099671.3793098484</v>
      </c>
      <c r="M39" s="569">
        <f t="shared" si="26"/>
        <v>0</v>
      </c>
      <c r="N39" s="569">
        <f t="shared" si="26"/>
        <v>2099671.3793098484</v>
      </c>
      <c r="O39" s="569"/>
      <c r="P39" s="569"/>
      <c r="Q39" s="527">
        <f>ROW()</f>
        <v>39</v>
      </c>
      <c r="R39" s="554"/>
      <c r="S39" s="539" t="s">
        <v>353</v>
      </c>
      <c r="T39" s="567">
        <v>0</v>
      </c>
      <c r="U39" s="567">
        <v>0</v>
      </c>
      <c r="V39" s="567">
        <v>-2191563.6734924167</v>
      </c>
      <c r="W39" s="567">
        <v>492497.81305823382</v>
      </c>
      <c r="X39" s="567">
        <f t="shared" ref="X39" si="27">V39+W39</f>
        <v>-1699065.8604341829</v>
      </c>
      <c r="Y39" s="568">
        <v>958848.00318945479</v>
      </c>
      <c r="Z39" s="567">
        <f t="shared" ref="Z39" si="28">X39+Y39</f>
        <v>-740217.85724472813</v>
      </c>
      <c r="AA39" s="568">
        <v>445271.47431097832</v>
      </c>
      <c r="AB39" s="567">
        <f t="shared" ref="AB39" si="29">Z39+AA39</f>
        <v>-294946.38293374982</v>
      </c>
      <c r="AC39" s="568">
        <v>294946.38393374992</v>
      </c>
      <c r="AD39" s="567">
        <f t="shared" ref="AD39" si="30">AB39+AC39</f>
        <v>1.0000001057051122E-3</v>
      </c>
      <c r="AE39" s="568"/>
      <c r="AF39" s="567"/>
      <c r="AG39" s="527">
        <f>ROW()</f>
        <v>39</v>
      </c>
      <c r="AH39" s="141" t="s">
        <v>349</v>
      </c>
      <c r="AJ39" s="603">
        <v>0</v>
      </c>
      <c r="AK39" s="603">
        <v>0</v>
      </c>
      <c r="AL39" s="603">
        <f>AJ39+AK39</f>
        <v>0</v>
      </c>
      <c r="AM39" s="603">
        <v>0</v>
      </c>
      <c r="AN39" s="603">
        <f>AL39+AM39</f>
        <v>0</v>
      </c>
      <c r="AO39" s="603">
        <v>0</v>
      </c>
      <c r="AP39" s="603">
        <f>AN39+AO39</f>
        <v>0</v>
      </c>
      <c r="AQ39" s="603">
        <v>0</v>
      </c>
      <c r="AR39" s="603">
        <f>AP39+AQ39</f>
        <v>0</v>
      </c>
      <c r="AS39" s="603">
        <v>0</v>
      </c>
      <c r="AT39" s="603">
        <f>AR39+AS39</f>
        <v>0</v>
      </c>
      <c r="AU39" s="248">
        <v>0</v>
      </c>
      <c r="AV39" s="248">
        <f>AT39+AU39</f>
        <v>0</v>
      </c>
    </row>
    <row r="40" spans="1:48" ht="16.5" thickTop="1" thickBot="1" x14ac:dyDescent="0.4">
      <c r="A40" s="112">
        <f>ROW()</f>
        <v>40</v>
      </c>
      <c r="B40" s="570"/>
      <c r="C40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27">
        <f>ROW()</f>
        <v>40</v>
      </c>
      <c r="R40" s="554"/>
      <c r="S40" s="539" t="s">
        <v>354</v>
      </c>
      <c r="T40" s="572">
        <f t="shared" ref="T40:AD40" si="31">SUM(T38:T39)</f>
        <v>0</v>
      </c>
      <c r="U40" s="572">
        <f t="shared" si="31"/>
        <v>0</v>
      </c>
      <c r="V40" s="572">
        <f t="shared" si="31"/>
        <v>-2191563.6734924167</v>
      </c>
      <c r="W40" s="573">
        <f t="shared" si="31"/>
        <v>-1852729.8615047848</v>
      </c>
      <c r="X40" s="572">
        <f t="shared" si="31"/>
        <v>-4044293.5349972015</v>
      </c>
      <c r="Y40" s="572">
        <f t="shared" si="31"/>
        <v>-3607094.8691412816</v>
      </c>
      <c r="Z40" s="572">
        <f t="shared" si="31"/>
        <v>-7651388.4041384831</v>
      </c>
      <c r="AA40" s="572">
        <f t="shared" si="31"/>
        <v>-1675068.8795508225</v>
      </c>
      <c r="AB40" s="572">
        <f t="shared" si="31"/>
        <v>-9326457.2836893052</v>
      </c>
      <c r="AC40" s="572">
        <f t="shared" si="31"/>
        <v>-1109560.2062269687</v>
      </c>
      <c r="AD40" s="572">
        <f t="shared" si="31"/>
        <v>-10436017.489916274</v>
      </c>
      <c r="AE40" s="572"/>
      <c r="AF40" s="572"/>
      <c r="AG40" s="527">
        <f>ROW()</f>
        <v>40</v>
      </c>
      <c r="AH40" s="141" t="s">
        <v>351</v>
      </c>
      <c r="AJ40" s="595">
        <v>0</v>
      </c>
      <c r="AK40" s="595">
        <v>0</v>
      </c>
      <c r="AL40" s="592">
        <f t="shared" ref="AL40:AV41" si="32">AJ40+AK40</f>
        <v>0</v>
      </c>
      <c r="AM40" s="595">
        <v>0</v>
      </c>
      <c r="AN40" s="592">
        <f t="shared" si="32"/>
        <v>0</v>
      </c>
      <c r="AO40" s="595">
        <v>0</v>
      </c>
      <c r="AP40" s="592">
        <f t="shared" si="32"/>
        <v>0</v>
      </c>
      <c r="AQ40" s="595">
        <v>0</v>
      </c>
      <c r="AR40" s="592">
        <f t="shared" si="32"/>
        <v>0</v>
      </c>
      <c r="AS40" s="595">
        <v>0</v>
      </c>
      <c r="AT40" s="592">
        <f t="shared" si="32"/>
        <v>0</v>
      </c>
      <c r="AU40" s="278">
        <v>0</v>
      </c>
      <c r="AV40" s="387">
        <f t="shared" si="32"/>
        <v>0</v>
      </c>
    </row>
    <row r="41" spans="1:48" ht="15" thickTop="1" x14ac:dyDescent="0.35">
      <c r="A41" s="112">
        <f>ROW()</f>
        <v>41</v>
      </c>
      <c r="B41" s="422" t="s">
        <v>199</v>
      </c>
      <c r="C41"/>
      <c r="D41" s="278">
        <f t="shared" ref="D41:L42" si="33">D39</f>
        <v>-536571.3999112501</v>
      </c>
      <c r="E41" s="278">
        <f t="shared" si="33"/>
        <v>0</v>
      </c>
      <c r="F41" s="278">
        <f t="shared" si="33"/>
        <v>-536571.3999112501</v>
      </c>
      <c r="G41" s="278">
        <f t="shared" si="33"/>
        <v>536571.3999112501</v>
      </c>
      <c r="H41" s="278">
        <f t="shared" si="33"/>
        <v>0</v>
      </c>
      <c r="I41" s="278">
        <f t="shared" si="33"/>
        <v>0</v>
      </c>
      <c r="J41" s="278">
        <f t="shared" si="33"/>
        <v>0</v>
      </c>
      <c r="K41" s="278">
        <f t="shared" si="33"/>
        <v>2099671.3793098484</v>
      </c>
      <c r="L41" s="278">
        <f t="shared" si="33"/>
        <v>2099671.3793098484</v>
      </c>
      <c r="M41" s="387">
        <f t="shared" ref="M41" si="34">N41-L41</f>
        <v>0</v>
      </c>
      <c r="N41" s="278">
        <f>N39</f>
        <v>2099671.3793098484</v>
      </c>
      <c r="O41" s="278"/>
      <c r="P41" s="278"/>
      <c r="Q41" s="527"/>
      <c r="R41" s="574"/>
      <c r="S41" s="574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27">
        <f>ROW()</f>
        <v>41</v>
      </c>
      <c r="AH41" s="141" t="s">
        <v>355</v>
      </c>
      <c r="AJ41" s="595">
        <v>0</v>
      </c>
      <c r="AK41" s="595">
        <v>0</v>
      </c>
      <c r="AL41" s="592">
        <f t="shared" si="32"/>
        <v>0</v>
      </c>
      <c r="AM41" s="595">
        <v>0</v>
      </c>
      <c r="AN41" s="592">
        <f t="shared" si="32"/>
        <v>0</v>
      </c>
      <c r="AO41" s="595">
        <v>0</v>
      </c>
      <c r="AP41" s="592">
        <f t="shared" si="32"/>
        <v>0</v>
      </c>
      <c r="AQ41" s="595">
        <v>0</v>
      </c>
      <c r="AR41" s="592">
        <f t="shared" si="32"/>
        <v>0</v>
      </c>
      <c r="AS41" s="595">
        <v>0</v>
      </c>
      <c r="AT41" s="592">
        <f t="shared" si="32"/>
        <v>0</v>
      </c>
      <c r="AU41" s="278">
        <v>0</v>
      </c>
      <c r="AV41" s="387">
        <f t="shared" si="32"/>
        <v>0</v>
      </c>
    </row>
    <row r="42" spans="1:48" x14ac:dyDescent="0.35">
      <c r="A42" s="112">
        <f>ROW()</f>
        <v>42</v>
      </c>
      <c r="B42" s="422"/>
      <c r="C42"/>
      <c r="D42" s="387"/>
      <c r="E42" s="387"/>
      <c r="F42" s="387"/>
      <c r="G42" s="387"/>
      <c r="H42" s="387"/>
      <c r="I42" s="387"/>
      <c r="J42" s="387"/>
      <c r="K42" s="278">
        <f t="shared" si="33"/>
        <v>0</v>
      </c>
      <c r="L42" s="387"/>
      <c r="M42"/>
      <c r="N42" s="387"/>
      <c r="O42" s="387"/>
      <c r="P42" s="387"/>
      <c r="Q42" s="533"/>
      <c r="R42" s="533"/>
      <c r="S42" s="533"/>
      <c r="T42" s="576">
        <f>T21-T40</f>
        <v>0</v>
      </c>
      <c r="U42" s="513"/>
      <c r="V42" s="576"/>
      <c r="W42" s="577"/>
      <c r="X42" s="576"/>
      <c r="Y42" s="513"/>
      <c r="Z42" s="576"/>
      <c r="AA42" s="513"/>
      <c r="AB42" s="576"/>
      <c r="AC42" s="513"/>
      <c r="AD42" s="576"/>
      <c r="AE42" s="513"/>
      <c r="AF42" s="576"/>
      <c r="AG42" s="527">
        <f>ROW()</f>
        <v>42</v>
      </c>
      <c r="AH42" s="141" t="s">
        <v>279</v>
      </c>
      <c r="AJ42" s="605">
        <f>SUM(AJ39:AJ41)</f>
        <v>0</v>
      </c>
      <c r="AK42" s="605">
        <f t="shared" ref="AK42:AV42" si="35">SUM(AK39:AK41)</f>
        <v>0</v>
      </c>
      <c r="AL42" s="605">
        <f t="shared" si="35"/>
        <v>0</v>
      </c>
      <c r="AM42" s="605">
        <f t="shared" si="35"/>
        <v>0</v>
      </c>
      <c r="AN42" s="605">
        <f t="shared" si="35"/>
        <v>0</v>
      </c>
      <c r="AO42" s="605">
        <f t="shared" si="35"/>
        <v>0</v>
      </c>
      <c r="AP42" s="605">
        <f t="shared" si="35"/>
        <v>0</v>
      </c>
      <c r="AQ42" s="606">
        <f t="shared" si="35"/>
        <v>0</v>
      </c>
      <c r="AR42" s="606">
        <f t="shared" si="35"/>
        <v>0</v>
      </c>
      <c r="AS42" s="606">
        <f t="shared" si="35"/>
        <v>0</v>
      </c>
      <c r="AT42" s="606">
        <f t="shared" si="35"/>
        <v>0</v>
      </c>
      <c r="AU42" s="588">
        <f t="shared" si="35"/>
        <v>0</v>
      </c>
      <c r="AV42" s="588">
        <f t="shared" si="35"/>
        <v>0</v>
      </c>
    </row>
    <row r="43" spans="1:48" ht="15.5" x14ac:dyDescent="0.35">
      <c r="A43" s="112">
        <f>ROW()</f>
        <v>43</v>
      </c>
      <c r="B43" s="422" t="s">
        <v>160</v>
      </c>
      <c r="C43" s="484">
        <v>0.21</v>
      </c>
      <c r="D43" s="485">
        <f>-D41*$C$43</f>
        <v>112679.99398136252</v>
      </c>
      <c r="E43" s="485">
        <f t="shared" ref="E43:N43" si="36">-E41*$C$43</f>
        <v>0</v>
      </c>
      <c r="F43" s="485">
        <f t="shared" si="36"/>
        <v>112679.99398136252</v>
      </c>
      <c r="G43" s="485">
        <f t="shared" si="36"/>
        <v>-112679.99398136252</v>
      </c>
      <c r="H43" s="485">
        <f t="shared" si="36"/>
        <v>0</v>
      </c>
      <c r="I43" s="485">
        <f t="shared" si="36"/>
        <v>0</v>
      </c>
      <c r="J43" s="485">
        <f t="shared" si="36"/>
        <v>0</v>
      </c>
      <c r="K43" s="485">
        <f t="shared" si="36"/>
        <v>-440930.98965506814</v>
      </c>
      <c r="L43" s="485">
        <f t="shared" si="36"/>
        <v>-440930.98965506814</v>
      </c>
      <c r="M43" s="485">
        <f t="shared" si="36"/>
        <v>0</v>
      </c>
      <c r="N43" s="485">
        <f t="shared" si="36"/>
        <v>-440930.98965506814</v>
      </c>
      <c r="O43" s="485"/>
      <c r="P43" s="485"/>
      <c r="AG43" s="527">
        <f>ROW()</f>
        <v>43</v>
      </c>
      <c r="AH43" s="570"/>
      <c r="AJ43" s="607"/>
      <c r="AK43" s="607"/>
      <c r="AL43" s="607"/>
      <c r="AM43" s="607"/>
      <c r="AN43" s="607"/>
      <c r="AO43" s="607"/>
      <c r="AP43" s="608"/>
      <c r="AQ43" s="607"/>
      <c r="AR43" s="608"/>
      <c r="AS43" s="607"/>
      <c r="AT43" s="608"/>
      <c r="AU43" s="571"/>
      <c r="AV43" s="583"/>
    </row>
    <row r="44" spans="1:48" ht="15" thickBot="1" x14ac:dyDescent="0.4">
      <c r="A44" s="112">
        <f>ROW()</f>
        <v>44</v>
      </c>
      <c r="B44" s="422" t="s">
        <v>119</v>
      </c>
      <c r="C44"/>
      <c r="D44" s="486">
        <f t="shared" ref="D44:N44" si="37">-D41-D43</f>
        <v>423891.40592988755</v>
      </c>
      <c r="E44" s="486">
        <f t="shared" si="37"/>
        <v>0</v>
      </c>
      <c r="F44" s="486">
        <f t="shared" si="37"/>
        <v>423891.40592988755</v>
      </c>
      <c r="G44" s="486">
        <f>-G41-G43</f>
        <v>-423891.40592988755</v>
      </c>
      <c r="H44" s="486">
        <f t="shared" si="37"/>
        <v>0</v>
      </c>
      <c r="I44" s="486">
        <f t="shared" si="37"/>
        <v>0</v>
      </c>
      <c r="J44" s="486">
        <f t="shared" si="37"/>
        <v>0</v>
      </c>
      <c r="K44" s="486">
        <f t="shared" si="37"/>
        <v>-1658740.3896547803</v>
      </c>
      <c r="L44" s="486">
        <f t="shared" si="37"/>
        <v>-1658740.3896547803</v>
      </c>
      <c r="M44" s="486">
        <f t="shared" si="37"/>
        <v>0</v>
      </c>
      <c r="N44" s="486">
        <f t="shared" si="37"/>
        <v>-1658740.3896547803</v>
      </c>
      <c r="O44" s="486"/>
      <c r="P44" s="486"/>
      <c r="AG44" s="527">
        <f>ROW()</f>
        <v>44</v>
      </c>
      <c r="AH44" s="422" t="s">
        <v>199</v>
      </c>
      <c r="AJ44" s="600">
        <f>AJ42</f>
        <v>0</v>
      </c>
      <c r="AK44" s="600">
        <f t="shared" ref="AK44:AV44" si="38">AK42</f>
        <v>0</v>
      </c>
      <c r="AL44" s="600">
        <f t="shared" si="38"/>
        <v>0</v>
      </c>
      <c r="AM44" s="600">
        <f t="shared" si="38"/>
        <v>0</v>
      </c>
      <c r="AN44" s="600">
        <f t="shared" si="38"/>
        <v>0</v>
      </c>
      <c r="AO44" s="600">
        <f t="shared" si="38"/>
        <v>0</v>
      </c>
      <c r="AP44" s="600">
        <f t="shared" si="38"/>
        <v>0</v>
      </c>
      <c r="AQ44" s="600">
        <f t="shared" si="38"/>
        <v>0</v>
      </c>
      <c r="AR44" s="600">
        <f t="shared" si="38"/>
        <v>0</v>
      </c>
      <c r="AS44" s="600">
        <f t="shared" si="38"/>
        <v>0</v>
      </c>
      <c r="AT44" s="600">
        <f t="shared" si="38"/>
        <v>0</v>
      </c>
      <c r="AU44" s="278">
        <f t="shared" si="38"/>
        <v>0</v>
      </c>
      <c r="AV44" s="278">
        <f t="shared" si="38"/>
        <v>0</v>
      </c>
    </row>
    <row r="45" spans="1:48" ht="15" thickTop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AG45" s="527">
        <f>ROW()</f>
        <v>45</v>
      </c>
      <c r="AH45" s="422"/>
      <c r="AJ45" s="609"/>
      <c r="AK45" s="609"/>
      <c r="AL45" s="609"/>
      <c r="AM45" s="609"/>
      <c r="AN45" s="609"/>
      <c r="AO45" s="609"/>
      <c r="AP45" s="608"/>
      <c r="AQ45" s="609"/>
      <c r="AR45" s="608"/>
      <c r="AS45" s="609"/>
      <c r="AT45" s="608"/>
      <c r="AU45" s="387"/>
      <c r="AV45" s="583"/>
    </row>
    <row r="46" spans="1:48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AG46" s="527">
        <f>ROW()</f>
        <v>46</v>
      </c>
      <c r="AH46" s="422" t="s">
        <v>160</v>
      </c>
      <c r="AI46" s="484">
        <v>0.21</v>
      </c>
      <c r="AJ46" s="610">
        <f t="shared" ref="AJ46:AV46" si="39">-AJ44*$AI$46</f>
        <v>0</v>
      </c>
      <c r="AK46" s="610">
        <f t="shared" si="39"/>
        <v>0</v>
      </c>
      <c r="AL46" s="610">
        <f t="shared" si="39"/>
        <v>0</v>
      </c>
      <c r="AM46" s="610">
        <f t="shared" si="39"/>
        <v>0</v>
      </c>
      <c r="AN46" s="610">
        <f t="shared" si="39"/>
        <v>0</v>
      </c>
      <c r="AO46" s="610">
        <f t="shared" si="39"/>
        <v>0</v>
      </c>
      <c r="AP46" s="610">
        <f t="shared" si="39"/>
        <v>0</v>
      </c>
      <c r="AQ46" s="610">
        <f t="shared" si="39"/>
        <v>0</v>
      </c>
      <c r="AR46" s="610">
        <f t="shared" si="39"/>
        <v>0</v>
      </c>
      <c r="AS46" s="610">
        <f t="shared" si="39"/>
        <v>0</v>
      </c>
      <c r="AT46" s="610">
        <f t="shared" si="39"/>
        <v>0</v>
      </c>
      <c r="AU46" s="485">
        <f t="shared" si="39"/>
        <v>0</v>
      </c>
      <c r="AV46" s="485">
        <f t="shared" si="39"/>
        <v>0</v>
      </c>
    </row>
    <row r="47" spans="1:48" ht="15" thickBot="1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AG47" s="527">
        <f>ROW()</f>
        <v>47</v>
      </c>
      <c r="AH47" s="422" t="s">
        <v>119</v>
      </c>
      <c r="AJ47" s="601">
        <f t="shared" ref="AJ47:AV47" si="40">-AJ44-AJ46</f>
        <v>0</v>
      </c>
      <c r="AK47" s="601">
        <f t="shared" si="40"/>
        <v>0</v>
      </c>
      <c r="AL47" s="601">
        <f t="shared" si="40"/>
        <v>0</v>
      </c>
      <c r="AM47" s="601">
        <f t="shared" si="40"/>
        <v>0</v>
      </c>
      <c r="AN47" s="601">
        <f t="shared" si="40"/>
        <v>0</v>
      </c>
      <c r="AO47" s="601">
        <f t="shared" si="40"/>
        <v>0</v>
      </c>
      <c r="AP47" s="601">
        <f t="shared" si="40"/>
        <v>0</v>
      </c>
      <c r="AQ47" s="601">
        <f t="shared" si="40"/>
        <v>0</v>
      </c>
      <c r="AR47" s="601">
        <f t="shared" si="40"/>
        <v>0</v>
      </c>
      <c r="AS47" s="601">
        <f t="shared" si="40"/>
        <v>0</v>
      </c>
      <c r="AT47" s="601">
        <f t="shared" si="40"/>
        <v>0</v>
      </c>
      <c r="AU47" s="486">
        <f t="shared" si="40"/>
        <v>0</v>
      </c>
      <c r="AV47" s="486">
        <f t="shared" si="40"/>
        <v>0</v>
      </c>
    </row>
    <row r="48" spans="1:48" ht="15" thickTop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AG48" s="527">
        <f>ROW()</f>
        <v>48</v>
      </c>
      <c r="AH48" s="422"/>
      <c r="AQ48" s="578"/>
      <c r="AS48" s="578"/>
      <c r="AU48" s="578"/>
    </row>
    <row r="49" spans="1:47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AG49" s="527">
        <f>ROW()</f>
        <v>49</v>
      </c>
      <c r="AH49" s="341" t="s">
        <v>269</v>
      </c>
    </row>
    <row r="50" spans="1:47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AQ50" s="578"/>
      <c r="AS50" s="578"/>
      <c r="AU50" s="578"/>
    </row>
    <row r="51" spans="1:47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AU51" s="578"/>
    </row>
    <row r="52" spans="1:47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47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47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47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47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47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47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47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47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47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47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47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47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1EEC9A-E5E5-4301-A7AF-E0ADBEB619BE}"/>
</file>

<file path=customXml/itemProps2.xml><?xml version="1.0" encoding="utf-8"?>
<ds:datastoreItem xmlns:ds="http://schemas.openxmlformats.org/officeDocument/2006/customXml" ds:itemID="{7DD9D582-756E-4D9E-B9E1-0C8E9B1DD87D}"/>
</file>

<file path=customXml/itemProps3.xml><?xml version="1.0" encoding="utf-8"?>
<ds:datastoreItem xmlns:ds="http://schemas.openxmlformats.org/officeDocument/2006/customXml" ds:itemID="{36A533DD-DA35-437B-8423-F903CBE3A0BC}"/>
</file>

<file path=customXml/itemProps4.xml><?xml version="1.0" encoding="utf-8"?>
<ds:datastoreItem xmlns:ds="http://schemas.openxmlformats.org/officeDocument/2006/customXml" ds:itemID="{A91FB38E-26FC-40D8-A31F-7E54146E5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Common Adj</vt:lpstr>
      <vt:lpstr>Gas 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