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-15" yWindow="-15" windowWidth="15420" windowHeight="4650"/>
  </bookViews>
  <sheets>
    <sheet name="Sheet1" sheetId="28" r:id="rId1"/>
  </sheets>
  <externalReferences>
    <externalReference r:id="rId2"/>
    <externalReference r:id="rId3"/>
    <externalReference r:id="rId4"/>
  </externalReferences>
  <definedNames>
    <definedName name="_2_0Price_Ta">#REF!</definedName>
    <definedName name="_4Price_Ta">#REF!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0">#REF!</definedName>
    <definedName name="Levelize_CCCT">#REF!</definedName>
    <definedName name="Levelize_SCCT" localSheetId="0">#REF!</definedName>
    <definedName name="Levelize_SCCT">#REF!</definedName>
    <definedName name="MidC_Flat">[2]Market_Price!#REF!</definedName>
    <definedName name="Months">[1]NPC!$F$3:$Q$3</definedName>
    <definedName name="NameBurn">[1]NPC!$C$506:$C$524</definedName>
    <definedName name="NameFactor">[1]NPC!$C$571:$C$591</definedName>
    <definedName name="OFPC_Date">[3]VDOC!$O$4</definedName>
    <definedName name="_xlnm.Print_Area" localSheetId="0">Sheet1!$A$1:$H$25</definedName>
    <definedName name="RevenueSum">"GRID Thermal Revenue!R2C1:R4C2"</definedName>
    <definedName name="ValuationDate">#REF!</definedName>
  </definedNames>
  <calcPr calcId="152511" calcMode="manual" iterate="1"/>
</workbook>
</file>

<file path=xl/calcChain.xml><?xml version="1.0" encoding="utf-8"?>
<calcChain xmlns="http://schemas.openxmlformats.org/spreadsheetml/2006/main">
  <c r="F15" i="28" l="1"/>
  <c r="F16" i="28" l="1"/>
  <c r="F10" i="28" l="1"/>
  <c r="F11" i="28" s="1"/>
  <c r="F17" i="28" l="1"/>
  <c r="F19" i="28" s="1"/>
  <c r="F18" i="28" l="1"/>
  <c r="F20" i="28" s="1"/>
  <c r="F22" i="28" s="1"/>
  <c r="F24" i="28" s="1"/>
</calcChain>
</file>

<file path=xl/sharedStrings.xml><?xml version="1.0" encoding="utf-8"?>
<sst xmlns="http://schemas.openxmlformats.org/spreadsheetml/2006/main" count="37" uniqueCount="37">
  <si>
    <t>PacifiCorp</t>
  </si>
  <si>
    <t>State of Washington</t>
  </si>
  <si>
    <t>Hours of Operation</t>
  </si>
  <si>
    <t>Demand Component</t>
  </si>
  <si>
    <t>Energy Component</t>
  </si>
  <si>
    <t xml:space="preserve"> </t>
  </si>
  <si>
    <t>Total Fixed Costs</t>
  </si>
  <si>
    <t>Total Energy Related Cost</t>
  </si>
  <si>
    <t>Line 2 / 1000 / Line 4 X Line 3</t>
  </si>
  <si>
    <t>Line 1 + Line 5</t>
  </si>
  <si>
    <t>Line 8 / Line 9</t>
  </si>
  <si>
    <t>Line 7 X Line 10</t>
  </si>
  <si>
    <t>Line 11 - Line 12</t>
  </si>
  <si>
    <t>Line 6 / (Line 6 + Line 13)</t>
  </si>
  <si>
    <t>100% - Line 14</t>
  </si>
  <si>
    <t>Total Cost of Charging</t>
  </si>
  <si>
    <t>Total kW Capacity Required</t>
  </si>
  <si>
    <t>8,760 X 43.6%</t>
  </si>
  <si>
    <t>Washington Pumped Storage, 1,200 MW X 16,800 MWh</t>
  </si>
  <si>
    <t>Footnotes -</t>
  </si>
  <si>
    <t>1 - See page 7 of the Supply-Side Resource Table for PacifiCorp's 2019 Integrated Resource Plan dated November 1, 2018.</t>
  </si>
  <si>
    <t>2 - See page 14 of the Supply-Side Resource Table for PacifiCorp's 2019 Integrated Resource Plan dated November 1, 2018.</t>
  </si>
  <si>
    <t>Total Cost 1 kW-year, 12 Hours</t>
  </si>
  <si>
    <t>3.6 MW Turbine 43.6% Capacity Factor WY, 2020 (100% PTC)</t>
  </si>
  <si>
    <t>3 - See page 6 of the Supply-Side Resource Table for PacifiCorp's 2019 Integrated Resource Plan dated November 1, 2018.</t>
  </si>
  <si>
    <t>4 - 53.6% is the load factor for the West Control Area for the 12 month period ended June 2019.</t>
  </si>
  <si>
    <t>Line 10 X 19% X Line 1</t>
  </si>
  <si>
    <t>5 - See page 88 of the presentation made at PacifiCorp's Integrated Resource Plan public input meeting held on September 27-28, 2018.</t>
  </si>
  <si>
    <t>Classification of Fixed Generation Costs</t>
  </si>
  <si>
    <r>
      <t>Fixed Cost per kW-year</t>
    </r>
    <r>
      <rPr>
        <vertAlign val="superscript"/>
        <sz val="10"/>
        <rFont val="Times New Roman"/>
        <family val="1"/>
      </rPr>
      <t>1</t>
    </r>
  </si>
  <si>
    <r>
      <t>Cost per MWh to Charge</t>
    </r>
    <r>
      <rPr>
        <vertAlign val="superscript"/>
        <sz val="10"/>
        <rFont val="Times New Roman"/>
        <family val="1"/>
      </rPr>
      <t>2</t>
    </r>
  </si>
  <si>
    <r>
      <t>Fixed Cost per kW-year</t>
    </r>
    <r>
      <rPr>
        <vertAlign val="superscript"/>
        <sz val="10"/>
        <rFont val="Times New Roman"/>
        <family val="1"/>
      </rPr>
      <t>3</t>
    </r>
  </si>
  <si>
    <r>
      <t>Output @ 43.6% Capacity Factor</t>
    </r>
    <r>
      <rPr>
        <vertAlign val="superscript"/>
        <sz val="10"/>
        <rFont val="Times New Roman"/>
        <family val="1"/>
      </rPr>
      <t>3</t>
    </r>
  </si>
  <si>
    <r>
      <t>Average Output Requirement @ 53.6% Load Factor</t>
    </r>
    <r>
      <rPr>
        <vertAlign val="superscript"/>
        <sz val="10"/>
        <rFont val="Times New Roman"/>
        <family val="1"/>
      </rPr>
      <t>4</t>
    </r>
  </si>
  <si>
    <r>
      <t>Demand Related Cost @ 19% Capacity Contribution</t>
    </r>
    <r>
      <rPr>
        <vertAlign val="superscript"/>
        <sz val="10"/>
        <rFont val="Times New Roman"/>
        <family val="1"/>
      </rPr>
      <t>5</t>
    </r>
  </si>
  <si>
    <r>
      <t>Storage Efficiency</t>
    </r>
    <r>
      <rPr>
        <vertAlign val="superscript"/>
        <sz val="10"/>
        <rFont val="Times New Roman"/>
        <family val="1"/>
      </rPr>
      <t>2</t>
    </r>
  </si>
  <si>
    <t>8,760 X 63.4%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</si>
</sst>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_(* #,##0.00_);_(* \(#,##0.00\);_(* &quot;-&quot;_);_(@_)"/>
    <numFmt numFmtId="165" formatCode="&quot; 8,760 Hours X&quot;\ 0.0%"/>
    <numFmt numFmtId="166" formatCode="_(* #,##0.000_);_(* \(#,##0.000\);_(* &quot;-&quot;_);_(@_)"/>
  </numFmts>
  <fonts count="1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color indexed="18"/>
      <name val="Helv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41" fontId="0" fillId="0" borderId="0"/>
    <xf numFmtId="0" fontId="7" fillId="0" borderId="0" applyNumberFormat="0" applyFill="0" applyBorder="0" applyAlignment="0"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41" fontId="0" fillId="0" borderId="0" xfId="0"/>
    <xf numFmtId="41" fontId="0" fillId="0" borderId="0" xfId="0" applyFill="1"/>
    <xf numFmtId="6" fontId="0" fillId="0" borderId="0" xfId="0" applyNumberFormat="1" applyFill="1"/>
    <xf numFmtId="9" fontId="4" fillId="0" borderId="0" xfId="2" applyFont="1" applyFill="1"/>
    <xf numFmtId="8" fontId="0" fillId="0" borderId="0" xfId="0" applyNumberFormat="1" applyFill="1"/>
    <xf numFmtId="9" fontId="4" fillId="0" borderId="0" xfId="2" applyNumberFormat="1" applyFont="1" applyFill="1"/>
    <xf numFmtId="9" fontId="0" fillId="0" borderId="0" xfId="0" applyNumberFormat="1" applyFill="1"/>
    <xf numFmtId="165" fontId="0" fillId="0" borderId="0" xfId="0" applyNumberFormat="1" applyFill="1" applyAlignment="1">
      <alignment horizontal="left"/>
    </xf>
    <xf numFmtId="41" fontId="8" fillId="0" borderId="0" xfId="0" quotePrefix="1" applyFont="1" applyFill="1"/>
    <xf numFmtId="41" fontId="0" fillId="0" borderId="0" xfId="0" quotePrefix="1"/>
    <xf numFmtId="166" fontId="0" fillId="0" borderId="0" xfId="0" applyNumberFormat="1"/>
    <xf numFmtId="9" fontId="0" fillId="0" borderId="0" xfId="2" applyFont="1" applyFill="1"/>
    <xf numFmtId="164" fontId="0" fillId="0" borderId="0" xfId="0" applyNumberFormat="1" applyFill="1"/>
    <xf numFmtId="41" fontId="5" fillId="0" borderId="0" xfId="0" applyFont="1" applyAlignment="1">
      <alignment horizontal="centerContinuous"/>
    </xf>
    <xf numFmtId="41" fontId="3" fillId="0" borderId="3" xfId="0" applyFont="1" applyFill="1" applyBorder="1" applyAlignment="1">
      <alignment horizontal="centerContinuous"/>
    </xf>
    <xf numFmtId="41" fontId="3" fillId="0" borderId="1" xfId="0" applyFont="1" applyFill="1" applyBorder="1" applyAlignment="1">
      <alignment horizontal="centerContinuous"/>
    </xf>
    <xf numFmtId="41" fontId="3" fillId="0" borderId="2" xfId="0" applyFont="1" applyFill="1" applyBorder="1" applyAlignment="1">
      <alignment horizontal="centerContinuous"/>
    </xf>
    <xf numFmtId="49" fontId="0" fillId="0" borderId="0" xfId="0" applyNumberFormat="1" applyFill="1"/>
    <xf numFmtId="49" fontId="0" fillId="0" borderId="0" xfId="2" applyNumberFormat="1" applyFont="1" applyFill="1" applyAlignment="1"/>
    <xf numFmtId="49" fontId="0" fillId="0" borderId="0" xfId="2" quotePrefix="1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</cellXfs>
  <cellStyles count="5">
    <cellStyle name="Input" xfId="1" builtinId="20" customBuiltin="1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CZUDM4OD\_GNw_Market%20Price%20Index%20(1703)%20CONF%20_2017%2004%200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 refreshError="1"/>
      <sheetData sheetId="1">
        <row r="4">
          <cell r="O4">
            <v>42825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zoomScaleSheetLayoutView="130" workbookViewId="0"/>
  </sheetViews>
  <sheetFormatPr defaultRowHeight="12.75" x14ac:dyDescent="0.2"/>
  <cols>
    <col min="1" max="1" width="5.1640625" customWidth="1"/>
    <col min="2" max="2" width="12.5" customWidth="1"/>
    <col min="3" max="3" width="16.83203125" customWidth="1"/>
    <col min="5" max="5" width="14" customWidth="1"/>
    <col min="6" max="6" width="13" customWidth="1"/>
    <col min="7" max="7" width="1.5" customWidth="1"/>
    <col min="8" max="8" width="30.6640625" bestFit="1" customWidth="1"/>
  </cols>
  <sheetData>
    <row r="1" spans="1:9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ht="15.7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9" ht="15.75" x14ac:dyDescent="0.25">
      <c r="A3" s="13" t="s">
        <v>28</v>
      </c>
      <c r="B3" s="13"/>
      <c r="C3" s="13"/>
      <c r="D3" s="13"/>
      <c r="E3" s="13"/>
      <c r="F3" s="13"/>
      <c r="G3" s="13"/>
      <c r="H3" s="13"/>
    </row>
    <row r="5" spans="1:9" x14ac:dyDescent="0.2">
      <c r="B5" s="14" t="s">
        <v>18</v>
      </c>
      <c r="C5" s="15"/>
      <c r="D5" s="15"/>
      <c r="E5" s="15"/>
      <c r="F5" s="15"/>
      <c r="G5" s="15"/>
      <c r="H5" s="16"/>
    </row>
    <row r="6" spans="1:9" ht="15.75" x14ac:dyDescent="0.2">
      <c r="A6">
        <v>1</v>
      </c>
      <c r="B6" s="17" t="s">
        <v>29</v>
      </c>
      <c r="C6" s="1"/>
      <c r="D6" s="1"/>
      <c r="E6" s="1"/>
      <c r="F6" s="4">
        <v>179.48</v>
      </c>
      <c r="G6" s="4"/>
      <c r="H6" s="8"/>
    </row>
    <row r="7" spans="1:9" ht="15.75" x14ac:dyDescent="0.2">
      <c r="A7">
        <v>2</v>
      </c>
      <c r="B7" s="17" t="s">
        <v>30</v>
      </c>
      <c r="C7" s="1"/>
      <c r="D7" s="1"/>
      <c r="E7" s="1"/>
      <c r="F7" s="4">
        <v>27.13</v>
      </c>
      <c r="G7" s="4"/>
      <c r="H7" s="1"/>
    </row>
    <row r="8" spans="1:9" x14ac:dyDescent="0.2">
      <c r="A8">
        <v>3</v>
      </c>
      <c r="B8" s="17" t="s">
        <v>2</v>
      </c>
      <c r="C8" s="1"/>
      <c r="D8" s="1"/>
      <c r="E8" s="1"/>
      <c r="F8" s="1">
        <v>12</v>
      </c>
      <c r="G8" s="1"/>
      <c r="H8" s="1"/>
    </row>
    <row r="9" spans="1:9" ht="15.75" x14ac:dyDescent="0.2">
      <c r="A9">
        <v>4</v>
      </c>
      <c r="B9" s="17" t="s">
        <v>35</v>
      </c>
      <c r="C9" s="1"/>
      <c r="D9" s="1"/>
      <c r="E9" s="1"/>
      <c r="F9" s="11">
        <v>0.79</v>
      </c>
      <c r="G9" s="1"/>
      <c r="H9" s="1"/>
    </row>
    <row r="10" spans="1:9" x14ac:dyDescent="0.2">
      <c r="A10">
        <v>5</v>
      </c>
      <c r="B10" s="17" t="s">
        <v>15</v>
      </c>
      <c r="C10" s="1"/>
      <c r="D10" s="1"/>
      <c r="E10" s="1"/>
      <c r="F10" s="4">
        <f>F7/1000/F9*F8</f>
        <v>0.41210126582278472</v>
      </c>
      <c r="G10" s="2"/>
      <c r="H10" s="1" t="s">
        <v>8</v>
      </c>
    </row>
    <row r="11" spans="1:9" x14ac:dyDescent="0.2">
      <c r="A11">
        <v>6</v>
      </c>
      <c r="B11" s="17" t="s">
        <v>22</v>
      </c>
      <c r="C11" s="1"/>
      <c r="D11" s="1"/>
      <c r="E11" s="1"/>
      <c r="F11" s="4">
        <f>F6+F10</f>
        <v>179.89210126582279</v>
      </c>
      <c r="G11" s="2"/>
      <c r="H11" s="1" t="s">
        <v>9</v>
      </c>
    </row>
    <row r="12" spans="1:9" x14ac:dyDescent="0.2">
      <c r="B12" s="1"/>
      <c r="C12" s="1"/>
      <c r="D12" s="1"/>
      <c r="E12" s="1"/>
      <c r="F12" s="3"/>
      <c r="G12" s="1"/>
      <c r="H12" s="1"/>
    </row>
    <row r="13" spans="1:9" x14ac:dyDescent="0.2">
      <c r="B13" s="14" t="s">
        <v>23</v>
      </c>
      <c r="C13" s="15"/>
      <c r="D13" s="15"/>
      <c r="E13" s="15"/>
      <c r="F13" s="15"/>
      <c r="G13" s="15"/>
      <c r="H13" s="16"/>
    </row>
    <row r="14" spans="1:9" ht="15.75" x14ac:dyDescent="0.2">
      <c r="A14">
        <v>7</v>
      </c>
      <c r="B14" s="19" t="s">
        <v>31</v>
      </c>
      <c r="C14" s="20"/>
      <c r="D14" s="20"/>
      <c r="E14" s="20"/>
      <c r="F14" s="4">
        <v>118.59</v>
      </c>
      <c r="G14" s="4"/>
      <c r="H14" s="8"/>
    </row>
    <row r="15" spans="1:9" ht="15.75" x14ac:dyDescent="0.2">
      <c r="A15">
        <v>8</v>
      </c>
      <c r="B15" s="17" t="s">
        <v>33</v>
      </c>
      <c r="C15" s="17"/>
      <c r="D15" s="17"/>
      <c r="E15" s="17"/>
      <c r="F15" s="1">
        <f>8760*0.634</f>
        <v>5553.84</v>
      </c>
      <c r="G15" s="1"/>
      <c r="H15" s="7" t="s">
        <v>36</v>
      </c>
      <c r="I15" s="1"/>
    </row>
    <row r="16" spans="1:9" ht="15.75" x14ac:dyDescent="0.2">
      <c r="A16">
        <v>9</v>
      </c>
      <c r="B16" s="17" t="s">
        <v>32</v>
      </c>
      <c r="C16" s="17"/>
      <c r="D16" s="17"/>
      <c r="E16" s="17"/>
      <c r="F16" s="1">
        <f>8760*0.436</f>
        <v>3819.36</v>
      </c>
      <c r="G16" s="1"/>
      <c r="H16" s="7" t="s">
        <v>17</v>
      </c>
      <c r="I16" s="1"/>
    </row>
    <row r="17" spans="1:9" x14ac:dyDescent="0.2">
      <c r="A17">
        <v>10</v>
      </c>
      <c r="B17" s="17" t="s">
        <v>16</v>
      </c>
      <c r="C17" s="17"/>
      <c r="D17" s="17"/>
      <c r="E17" s="17"/>
      <c r="F17" s="12">
        <f>F15/F16</f>
        <v>1.4541284403669725</v>
      </c>
      <c r="G17" s="1"/>
      <c r="H17" s="7" t="s">
        <v>10</v>
      </c>
      <c r="I17" s="1"/>
    </row>
    <row r="18" spans="1:9" x14ac:dyDescent="0.2">
      <c r="A18">
        <v>11</v>
      </c>
      <c r="B18" s="17" t="s">
        <v>6</v>
      </c>
      <c r="C18" s="17"/>
      <c r="D18" s="17"/>
      <c r="E18" s="17"/>
      <c r="F18" s="4">
        <f>F14*F17</f>
        <v>172.44509174311926</v>
      </c>
      <c r="G18" s="2"/>
      <c r="H18" s="1" t="s">
        <v>11</v>
      </c>
    </row>
    <row r="19" spans="1:9" ht="15.75" x14ac:dyDescent="0.2">
      <c r="A19">
        <v>12</v>
      </c>
      <c r="B19" s="17" t="s">
        <v>34</v>
      </c>
      <c r="C19" s="17"/>
      <c r="D19" s="17"/>
      <c r="E19" s="17"/>
      <c r="F19" s="4">
        <f>F17*0.19*F6</f>
        <v>49.587524770642204</v>
      </c>
      <c r="G19" s="2"/>
      <c r="H19" s="1" t="s">
        <v>26</v>
      </c>
    </row>
    <row r="20" spans="1:9" x14ac:dyDescent="0.2">
      <c r="A20">
        <v>13</v>
      </c>
      <c r="B20" s="18" t="s">
        <v>7</v>
      </c>
      <c r="C20" s="18"/>
      <c r="D20" s="18"/>
      <c r="E20" s="18"/>
      <c r="F20" s="4">
        <f>F18-F19</f>
        <v>122.85756697247706</v>
      </c>
      <c r="G20" s="2"/>
      <c r="H20" s="1" t="s">
        <v>12</v>
      </c>
    </row>
    <row r="21" spans="1:9" x14ac:dyDescent="0.2">
      <c r="B21" s="17"/>
      <c r="C21" s="1"/>
      <c r="D21" s="1"/>
      <c r="E21" s="1"/>
      <c r="F21" s="1"/>
      <c r="G21" s="1"/>
      <c r="H21" s="1"/>
    </row>
    <row r="22" spans="1:9" x14ac:dyDescent="0.2">
      <c r="A22">
        <v>14</v>
      </c>
      <c r="B22" s="17" t="s">
        <v>3</v>
      </c>
      <c r="C22" s="1"/>
      <c r="D22" s="1"/>
      <c r="E22" s="1"/>
      <c r="F22" s="5">
        <f>F11/(F11+F20)</f>
        <v>0.59419421435740905</v>
      </c>
      <c r="G22" s="5"/>
      <c r="H22" s="1" t="s">
        <v>13</v>
      </c>
    </row>
    <row r="23" spans="1:9" x14ac:dyDescent="0.2">
      <c r="B23" s="17"/>
      <c r="C23" s="1"/>
      <c r="D23" s="1"/>
      <c r="E23" s="1"/>
      <c r="F23" s="6"/>
      <c r="G23" s="1"/>
      <c r="H23" s="1"/>
    </row>
    <row r="24" spans="1:9" x14ac:dyDescent="0.2">
      <c r="A24">
        <v>15</v>
      </c>
      <c r="B24" s="17" t="s">
        <v>4</v>
      </c>
      <c r="C24" s="1"/>
      <c r="D24" s="1"/>
      <c r="E24" s="1"/>
      <c r="F24" s="5">
        <f>1-F22</f>
        <v>0.40580578564259095</v>
      </c>
      <c r="G24" s="5"/>
      <c r="H24" s="1" t="s">
        <v>14</v>
      </c>
    </row>
    <row r="26" spans="1:9" x14ac:dyDescent="0.2">
      <c r="B26" s="1"/>
      <c r="C26" s="1"/>
      <c r="D26" s="1"/>
      <c r="E26" s="1"/>
      <c r="F26" s="1"/>
      <c r="G26" s="1"/>
      <c r="H26" s="1"/>
    </row>
    <row r="27" spans="1:9" x14ac:dyDescent="0.2">
      <c r="B27" s="9" t="s">
        <v>19</v>
      </c>
      <c r="D27" s="10" t="s">
        <v>5</v>
      </c>
    </row>
    <row r="28" spans="1:9" x14ac:dyDescent="0.2">
      <c r="B28" t="s">
        <v>20</v>
      </c>
    </row>
    <row r="29" spans="1:9" x14ac:dyDescent="0.2">
      <c r="B29" t="s">
        <v>21</v>
      </c>
    </row>
    <row r="30" spans="1:9" x14ac:dyDescent="0.2">
      <c r="B30" t="s">
        <v>24</v>
      </c>
    </row>
    <row r="31" spans="1:9" x14ac:dyDescent="0.2">
      <c r="B31" t="s">
        <v>25</v>
      </c>
    </row>
    <row r="32" spans="1:9" x14ac:dyDescent="0.2">
      <c r="B32" t="s">
        <v>27</v>
      </c>
    </row>
  </sheetData>
  <mergeCells count="1">
    <mergeCell ref="B14:E14"/>
  </mergeCells>
  <phoneticPr fontId="6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695680-A61C-4968-9928-D1EE6E5DEA29}"/>
</file>

<file path=customXml/itemProps2.xml><?xml version="1.0" encoding="utf-8"?>
<ds:datastoreItem xmlns:ds="http://schemas.openxmlformats.org/officeDocument/2006/customXml" ds:itemID="{0C129C93-DEF6-4727-AE75-E3569374C36B}"/>
</file>

<file path=customXml/itemProps3.xml><?xml version="1.0" encoding="utf-8"?>
<ds:datastoreItem xmlns:ds="http://schemas.openxmlformats.org/officeDocument/2006/customXml" ds:itemID="{DC582F43-624B-41A2-B7E3-2C261DBCA89E}"/>
</file>

<file path=customXml/itemProps4.xml><?xml version="1.0" encoding="utf-8"?>
<ds:datastoreItem xmlns:ds="http://schemas.openxmlformats.org/officeDocument/2006/customXml" ds:itemID="{ABEB139F-D143-4570-8096-0FEBC3441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2019-12-12T19:58:40Z</dcterms:created>
  <dcterms:modified xsi:type="dcterms:W3CDTF">2019-12-12T19:58:47Z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