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22920" windowHeight="9390" tabRatio="811"/>
  </bookViews>
  <sheets>
    <sheet name="Lead E" sheetId="13" r:id="rId1"/>
    <sheet name="TY Amortiz" sheetId="16" r:id="rId2"/>
    <sheet name="AttachH pg1 Accntng Instrctn" sheetId="17" r:id="rId3"/>
    <sheet name="2017 6ME amortization SAP" sheetId="9" r:id="rId4"/>
    <sheet name="2018 6ME amortization SAP" sheetId="10" r:id="rId5"/>
    <sheet name="SAP Support" sheetId="11" r:id="rId6"/>
  </sheets>
  <calcPr calcId="145621"/>
</workbook>
</file>

<file path=xl/calcChain.xml><?xml version="1.0" encoding="utf-8"?>
<calcChain xmlns="http://schemas.openxmlformats.org/spreadsheetml/2006/main">
  <c r="D16" i="13" l="1"/>
  <c r="C12" i="13" l="1"/>
  <c r="C11" i="13"/>
  <c r="F10" i="17" l="1"/>
  <c r="H10" i="17"/>
  <c r="J10" i="17"/>
  <c r="F11" i="17"/>
  <c r="H11" i="17"/>
  <c r="J11" i="17"/>
  <c r="F12" i="17"/>
  <c r="H12" i="17" s="1"/>
  <c r="F13" i="17"/>
  <c r="H13" i="17"/>
  <c r="J13" i="17" s="1"/>
  <c r="F14" i="17"/>
  <c r="H14" i="17"/>
  <c r="J14" i="17"/>
  <c r="F15" i="17"/>
  <c r="H15" i="17"/>
  <c r="J15" i="17"/>
  <c r="F16" i="17"/>
  <c r="H16" i="17" s="1"/>
  <c r="J16" i="17" s="1"/>
  <c r="F17" i="17"/>
  <c r="H17" i="17"/>
  <c r="J17" i="17" s="1"/>
  <c r="F18" i="17"/>
  <c r="H18" i="17"/>
  <c r="J18" i="17"/>
  <c r="F19" i="17"/>
  <c r="H19" i="17"/>
  <c r="J19" i="17"/>
  <c r="F20" i="17"/>
  <c r="H20" i="17" s="1"/>
  <c r="J20" i="17" s="1"/>
  <c r="F21" i="17"/>
  <c r="H21" i="17"/>
  <c r="J21" i="17" s="1"/>
  <c r="F22" i="17"/>
  <c r="H22" i="17"/>
  <c r="J22" i="17"/>
  <c r="F23" i="17"/>
  <c r="H23" i="17"/>
  <c r="J23" i="17"/>
  <c r="F24" i="17"/>
  <c r="H24" i="17" s="1"/>
  <c r="J24" i="17" s="1"/>
  <c r="F25" i="17"/>
  <c r="H25" i="17"/>
  <c r="J25" i="17" s="1"/>
  <c r="D26" i="17"/>
  <c r="F26" i="17"/>
  <c r="H26" i="17"/>
  <c r="J26" i="17" s="1"/>
  <c r="H27" i="17"/>
  <c r="J27" i="17"/>
  <c r="H28" i="17"/>
  <c r="J28" i="17" s="1"/>
  <c r="H29" i="17"/>
  <c r="J29" i="17"/>
  <c r="H30" i="17"/>
  <c r="J30" i="17" s="1"/>
  <c r="G31" i="17"/>
  <c r="G33" i="17" s="1"/>
  <c r="C33" i="17"/>
  <c r="D33" i="17"/>
  <c r="E33" i="17"/>
  <c r="I33" i="17"/>
  <c r="C16" i="13"/>
  <c r="J12" i="17" l="1"/>
  <c r="H33" i="17"/>
  <c r="J33" i="17"/>
  <c r="F31" i="17"/>
  <c r="H31" i="17" s="1"/>
  <c r="J31" i="17" s="1"/>
  <c r="F33" i="17" l="1"/>
  <c r="S50" i="11" l="1"/>
  <c r="S11" i="11"/>
  <c r="D5" i="16" l="1"/>
  <c r="D17" i="13" l="1"/>
  <c r="E15" i="10" l="1"/>
  <c r="E16" i="9"/>
  <c r="E16" i="13" l="1"/>
  <c r="C6" i="16" s="1"/>
  <c r="C17" i="13" l="1"/>
  <c r="E17" i="13"/>
  <c r="E19" i="13" s="1"/>
  <c r="E21" i="13" s="1"/>
  <c r="E22" i="13" s="1"/>
  <c r="D6" i="16" l="1"/>
  <c r="D7" i="16" s="1"/>
  <c r="D12" i="13" s="1"/>
  <c r="C5" i="16" l="1"/>
  <c r="C13" i="13"/>
  <c r="E12" i="13"/>
  <c r="E6" i="16"/>
  <c r="E5" i="16" l="1"/>
  <c r="E7" i="16" s="1"/>
  <c r="C7" i="16"/>
  <c r="D11" i="13" s="1"/>
  <c r="E11" i="13" l="1"/>
  <c r="E13" i="13" s="1"/>
  <c r="D13" i="13"/>
</calcChain>
</file>

<file path=xl/sharedStrings.xml><?xml version="1.0" encoding="utf-8"?>
<sst xmlns="http://schemas.openxmlformats.org/spreadsheetml/2006/main" count="474" uniqueCount="123">
  <si>
    <t>Balance</t>
  </si>
  <si>
    <t>PUGET SOUND ENERGY-ELECTRIC</t>
  </si>
  <si>
    <t>WHITE RIVER</t>
  </si>
  <si>
    <t>LINE</t>
  </si>
  <si>
    <t>NO.</t>
  </si>
  <si>
    <t>DESCRIPTION</t>
  </si>
  <si>
    <t>ADJUSTMENT</t>
  </si>
  <si>
    <t>DEFERRED INCOME TAX LIABILITY</t>
  </si>
  <si>
    <t>Amortization</t>
  </si>
  <si>
    <t>FOR THE TWELVE MONTHS ENDED JUNE 30, 2018</t>
  </si>
  <si>
    <t>COMMISSION BASIS REPORT</t>
  </si>
  <si>
    <t>Order</t>
  </si>
  <si>
    <t>Cost Element</t>
  </si>
  <si>
    <t>Cost element name</t>
  </si>
  <si>
    <t>Name</t>
  </si>
  <si>
    <t>Val.in rep.cur.</t>
  </si>
  <si>
    <t>Posting Date</t>
  </si>
  <si>
    <t>Offsetting acct no.</t>
  </si>
  <si>
    <t>Name of offsetting account</t>
  </si>
  <si>
    <t>40700015</t>
  </si>
  <si>
    <t>64000100</t>
  </si>
  <si>
    <t>Depreciation Expense</t>
  </si>
  <si>
    <t>Amortization of White River</t>
  </si>
  <si>
    <t>12.2017 Amortization</t>
  </si>
  <si>
    <t>64000110</t>
  </si>
  <si>
    <t>Regulatory Amortizat</t>
  </si>
  <si>
    <t>12.2017 Post GRC Amortization - 13 days</t>
  </si>
  <si>
    <t>18220011</t>
  </si>
  <si>
    <t>White River Plant Co</t>
  </si>
  <si>
    <t>82100090</t>
  </si>
  <si>
    <t>P&amp;L Standing Orders</t>
  </si>
  <si>
    <t/>
  </si>
  <si>
    <t>White River Amortization</t>
  </si>
  <si>
    <t>18239191</t>
  </si>
  <si>
    <t>White River Reg Asse</t>
  </si>
  <si>
    <t>82110190</t>
  </si>
  <si>
    <t>Int - Depreciation</t>
  </si>
  <si>
    <t>Period</t>
  </si>
  <si>
    <t>Debit</t>
  </si>
  <si>
    <t>Credit</t>
  </si>
  <si>
    <t>Cumulative balance</t>
  </si>
  <si>
    <t>Balance Carryforward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</si>
  <si>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</si>
  <si>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</si>
  <si>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</si>
  <si>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</si>
  <si>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</si>
  <si>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</si>
  <si>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</si>
  <si>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</si>
  <si>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</si>
  <si>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</si>
  <si>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</si>
  <si>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</si>
  <si>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</si>
  <si>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</si>
  <si>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</si>
  <si>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</si>
  <si>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Total</t>
  </si>
  <si>
    <t>December 2017 Activity</t>
  </si>
  <si>
    <t>January 2018 Activity</t>
  </si>
  <si>
    <t>SAP</t>
  </si>
  <si>
    <t>Transfer to</t>
  </si>
  <si>
    <t>Account</t>
  </si>
  <si>
    <t>Amortize 18 Days</t>
  </si>
  <si>
    <t>Transfer Land</t>
  </si>
  <si>
    <t>Amortize 13 Days</t>
  </si>
  <si>
    <t>Number</t>
  </si>
  <si>
    <t>SAP Account Name</t>
  </si>
  <si>
    <t>11/30/2017 Balances</t>
  </si>
  <si>
    <t>at 2014 PCORC</t>
  </si>
  <si>
    <t>to Operating</t>
  </si>
  <si>
    <t>at 2017 GRC</t>
  </si>
  <si>
    <t>12/31/2017 Balances</t>
  </si>
  <si>
    <t>1/31/2018 Balances</t>
  </si>
  <si>
    <t>White River Plant Costs Reg Asset</t>
  </si>
  <si>
    <t>White River Land Reg Asset</t>
  </si>
  <si>
    <t>Proceeds from CWA for White River Plant Sale</t>
  </si>
  <si>
    <t>White River Salvage</t>
  </si>
  <si>
    <t>White River Land Sales Costs</t>
  </si>
  <si>
    <t>White River Relicensing - UE-040641</t>
  </si>
  <si>
    <t>White River Safety &amp; Regulatory - UE-040641</t>
  </si>
  <si>
    <t>White River Water Rights - UE-040641</t>
  </si>
  <si>
    <t>White River Relicensing - UE-040641 - Post Jan 15, 2004</t>
  </si>
  <si>
    <t>White River Safety &amp; Regulatory - UE-040641 - Post Jan 15, 2004</t>
  </si>
  <si>
    <t>White River Water Rights - UE-040641 - Post Jan 15, 2004</t>
  </si>
  <si>
    <t>WHR Land Sales Cost</t>
  </si>
  <si>
    <t>WHR-Processing Costs-Readying For Sale</t>
  </si>
  <si>
    <t>White River Surplus Land Sales</t>
  </si>
  <si>
    <t>White River Proj. - CWA AOA- Reg Asset</t>
  </si>
  <si>
    <t>White River accum Depreciation to 1/15/</t>
  </si>
  <si>
    <t>White River accum Amort. from 1/16/04 R</t>
  </si>
  <si>
    <t>System Use -Facilities</t>
  </si>
  <si>
    <t>System Use -Operations</t>
  </si>
  <si>
    <t>Environmentally Sensitive</t>
  </si>
  <si>
    <t>Future Use Habitat Mitigation</t>
  </si>
  <si>
    <t>Regulatory Amortization Account</t>
  </si>
  <si>
    <t>Offset is 40700015</t>
  </si>
  <si>
    <t>(Note 1)</t>
  </si>
  <si>
    <t>Represents amount of amortization to book each month beginning January 2018 until amount is changed by Commission Order or when balances are fully amortized.</t>
  </si>
  <si>
    <t>18220031; 18220041</t>
  </si>
  <si>
    <t>RESTATED</t>
  </si>
  <si>
    <t>TEST YEAR</t>
  </si>
  <si>
    <t xml:space="preserve">    TOTAL WHITE RIVER NET</t>
  </si>
  <si>
    <t xml:space="preserve">     WHITE RIVER AMORTIZATION</t>
  </si>
  <si>
    <t>WHITE RIVER AMORTIZATION</t>
  </si>
  <si>
    <t xml:space="preserve">    TOTAL WHITE RIVER EXPENSES</t>
  </si>
  <si>
    <t xml:space="preserve">    INCREASE (DECREASE ) EXPENSE</t>
  </si>
  <si>
    <t xml:space="preserve">     INCREASE (DECREASE) FIT</t>
  </si>
  <si>
    <t xml:space="preserve">     INCREASE (DECREASE) NOI</t>
  </si>
  <si>
    <t>28300651-YR 2017</t>
  </si>
  <si>
    <t>28300651- YR 2018</t>
  </si>
  <si>
    <t>18220021; 18220011</t>
  </si>
  <si>
    <t>Reg. Asset</t>
  </si>
  <si>
    <t>Def Income Tax Liability</t>
  </si>
  <si>
    <t xml:space="preserve">     WHITE RIVER </t>
  </si>
  <si>
    <t>Adjustment to Amortization</t>
  </si>
  <si>
    <t>REGULATORY ASSET</t>
  </si>
  <si>
    <t>Net Regulatory Asset</t>
  </si>
  <si>
    <t>18239191 - YR 2017</t>
  </si>
  <si>
    <t>18239191 - YR 2018</t>
  </si>
  <si>
    <t>182.3 - YR 2017</t>
  </si>
  <si>
    <t xml:space="preserve">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</si>
</sst>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</numFmts>
  <fonts count="11" x14ac:knownFonts="1">
    <font>
      <sz val="8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Helv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164" fontId="0" fillId="0" borderId="0">
      <alignment horizontal="left" wrapText="1"/>
    </xf>
  </cellStyleXfs>
  <cellXfs count="73">
    <xf numFmtId="164" fontId="0" fillId="0" borderId="0" xfId="0">
      <alignment horizontal="left" wrapText="1"/>
    </xf>
    <xf numFmtId="4" fontId="7" fillId="3" borderId="10" xfId="0" applyNumberFormat="1" applyFont="1" applyFill="1" applyBorder="1" applyAlignment="1">
      <alignment horizontal="right" vertical="top"/>
    </xf>
    <xf numFmtId="4" fontId="7" fillId="3" borderId="0" xfId="0" applyNumberFormat="1" applyFont="1" applyFill="1" applyBorder="1" applyAlignment="1">
      <alignment horizontal="right" vertical="top"/>
    </xf>
    <xf numFmtId="43" fontId="6" fillId="0" borderId="0" xfId="0" applyNumberFormat="1" applyFont="1" applyFill="1" applyAlignment="1">
      <alignment vertical="top"/>
    </xf>
    <xf numFmtId="44" fontId="6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/>
    <xf numFmtId="0" fontId="6" fillId="0" borderId="0" xfId="0" applyNumberFormat="1" applyFont="1" applyFill="1" applyAlignment="1">
      <alignment horizontal="right" vertical="top"/>
    </xf>
    <xf numFmtId="44" fontId="0" fillId="0" borderId="5" xfId="0" applyNumberFormat="1" applyFont="1" applyFill="1" applyBorder="1" applyAlignment="1">
      <alignment vertical="top"/>
    </xf>
    <xf numFmtId="4" fontId="6" fillId="0" borderId="0" xfId="0" applyNumberFormat="1" applyFont="1" applyFill="1" applyAlignment="1">
      <alignment vertical="top"/>
    </xf>
    <xf numFmtId="14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/>
    </xf>
    <xf numFmtId="14" fontId="6" fillId="0" borderId="0" xfId="0" applyNumberFormat="1" applyFont="1" applyFill="1" applyAlignment="1">
      <alignment horizontal="right" vertical="top"/>
    </xf>
    <xf numFmtId="4" fontId="6" fillId="0" borderId="0" xfId="0" applyNumberFormat="1" applyFont="1" applyFill="1" applyAlignment="1">
      <alignment horizontal="right" vertical="top"/>
    </xf>
    <xf numFmtId="0" fontId="6" fillId="0" borderId="0" xfId="0" applyNumberFormat="1" applyFont="1" applyFill="1" applyAlignment="1">
      <alignment vertical="top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/>
    </xf>
    <xf numFmtId="164" fontId="0" fillId="0" borderId="0" xfId="0" applyAlignment="1">
      <alignment horizontal="center" wrapText="1"/>
    </xf>
    <xf numFmtId="164" fontId="0" fillId="0" borderId="0" xfId="0" quotePrefix="1" applyAlignment="1">
      <alignment horizontal="center" wrapText="1"/>
    </xf>
    <xf numFmtId="164" fontId="4" fillId="0" borderId="0" xfId="0" applyFont="1">
      <alignment horizontal="left" wrapText="1"/>
    </xf>
    <xf numFmtId="164" fontId="4" fillId="0" borderId="0" xfId="0" applyFont="1" applyFill="1" applyBorder="1">
      <alignment horizontal="left" wrapText="1"/>
    </xf>
    <xf numFmtId="41" fontId="0" fillId="0" borderId="0" xfId="0" applyNumberFormat="1">
      <alignment horizontal="left" wrapText="1"/>
    </xf>
    <xf numFmtId="164" fontId="3" fillId="0" borderId="0" xfId="0" applyFont="1" applyAlignment="1">
      <alignment wrapText="1"/>
    </xf>
    <xf numFmtId="164" fontId="5" fillId="0" borderId="0" xfId="0" applyNumberFormat="1" applyFont="1" applyFill="1" applyAlignment="1">
      <alignment horizontal="right"/>
    </xf>
    <xf numFmtId="164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7" fillId="0" borderId="0" xfId="0" applyNumberFormat="1" applyFont="1">
      <alignment horizontal="left" wrapText="1"/>
    </xf>
    <xf numFmtId="164" fontId="0" fillId="2" borderId="6" xfId="0" applyFill="1" applyBorder="1" applyAlignment="1">
      <alignment vertical="top"/>
    </xf>
    <xf numFmtId="164" fontId="0" fillId="2" borderId="7" xfId="0" applyFill="1" applyBorder="1" applyAlignment="1">
      <alignment vertical="top"/>
    </xf>
    <xf numFmtId="164" fontId="0" fillId="2" borderId="8" xfId="0" applyFill="1" applyBorder="1" applyAlignment="1">
      <alignment vertical="top"/>
    </xf>
    <xf numFmtId="164" fontId="0" fillId="0" borderId="9" xfId="0" applyBorder="1" applyAlignment="1">
      <alignment vertical="top"/>
    </xf>
    <xf numFmtId="4" fontId="0" fillId="0" borderId="0" xfId="0" applyNumberFormat="1" applyBorder="1" applyAlignment="1">
      <alignment horizontal="right" vertical="top"/>
    </xf>
    <xf numFmtId="4" fontId="0" fillId="0" borderId="10" xfId="0" applyNumberFormat="1" applyBorder="1" applyAlignment="1">
      <alignment horizontal="right" vertical="top"/>
    </xf>
    <xf numFmtId="164" fontId="0" fillId="0" borderId="11" xfId="0" applyBorder="1" applyAlignment="1">
      <alignment vertical="top"/>
    </xf>
    <xf numFmtId="4" fontId="0" fillId="0" borderId="2" xfId="0" applyNumberFormat="1" applyBorder="1" applyAlignment="1">
      <alignment horizontal="right" vertical="top"/>
    </xf>
    <xf numFmtId="4" fontId="0" fillId="0" borderId="12" xfId="0" applyNumberFormat="1" applyBorder="1" applyAlignment="1">
      <alignment horizontal="right" vertical="top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164" fontId="0" fillId="0" borderId="0" xfId="0" applyBorder="1" applyAlignment="1">
      <alignment vertical="top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0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/>
    <xf numFmtId="41" fontId="3" fillId="0" borderId="0" xfId="0" quotePrefix="1" applyNumberFormat="1" applyFont="1" applyAlignment="1">
      <alignment horizontal="center" wrapText="1"/>
    </xf>
    <xf numFmtId="164" fontId="10" fillId="0" borderId="0" xfId="0" applyFont="1">
      <alignment horizontal="left" wrapText="1"/>
    </xf>
    <xf numFmtId="164" fontId="4" fillId="0" borderId="0" xfId="0" applyFont="1" applyAlignment="1">
      <alignment horizontal="left" indent="2"/>
    </xf>
    <xf numFmtId="41" fontId="4" fillId="0" borderId="0" xfId="0" applyNumberFormat="1" applyFont="1">
      <alignment horizontal="left" wrapText="1"/>
    </xf>
    <xf numFmtId="41" fontId="4" fillId="0" borderId="5" xfId="0" applyNumberFormat="1" applyFont="1" applyBorder="1">
      <alignment horizontal="left" wrapText="1"/>
    </xf>
    <xf numFmtId="0" fontId="4" fillId="0" borderId="0" xfId="0" applyNumberFormat="1" applyFont="1" applyFill="1" applyBorder="1" applyAlignment="1">
      <alignment horizontal="left"/>
    </xf>
    <xf numFmtId="164" fontId="4" fillId="0" borderId="0" xfId="0" applyFont="1" applyFill="1" applyAlignment="1">
      <alignment horizontal="left"/>
    </xf>
    <xf numFmtId="9" fontId="4" fillId="0" borderId="0" xfId="0" applyNumberFormat="1" applyFont="1" applyFill="1" applyBorder="1" applyAlignment="1"/>
    <xf numFmtId="4" fontId="0" fillId="0" borderId="0" xfId="0" applyNumberFormat="1" applyFont="1" applyAlignment="1">
      <alignment horizontal="left" wrapText="1"/>
    </xf>
    <xf numFmtId="3" fontId="0" fillId="0" borderId="0" xfId="0" applyNumberFormat="1" applyFont="1" applyAlignment="1">
      <alignment horizontal="left" wrapText="1"/>
    </xf>
    <xf numFmtId="41" fontId="4" fillId="0" borderId="0" xfId="0" applyNumberFormat="1" applyFont="1" applyBorder="1">
      <alignment horizontal="left" wrapText="1"/>
    </xf>
    <xf numFmtId="14" fontId="4" fillId="0" borderId="0" xfId="0" applyNumberFormat="1" applyFont="1" applyAlignment="1">
      <alignment horizontal="left" indent="2"/>
    </xf>
    <xf numFmtId="43" fontId="0" fillId="0" borderId="0" xfId="0" applyNumberFormat="1">
      <alignment horizontal="left" wrapText="1"/>
    </xf>
    <xf numFmtId="41" fontId="0" fillId="0" borderId="0" xfId="0" applyNumberFormat="1" applyFont="1">
      <alignment horizontal="left" wrapText="1"/>
    </xf>
    <xf numFmtId="42" fontId="4" fillId="0" borderId="4" xfId="0" applyNumberFormat="1" applyFont="1" applyBorder="1">
      <alignment horizontal="left" wrapText="1"/>
    </xf>
    <xf numFmtId="0" fontId="1" fillId="0" borderId="0" xfId="0" applyNumberFormat="1" applyFont="1" applyAlignment="1"/>
    <xf numFmtId="43" fontId="9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/>
    <xf numFmtId="43" fontId="9" fillId="0" borderId="0" xfId="0" applyNumberFormat="1" applyFont="1" applyFill="1" applyBorder="1" applyAlignment="1"/>
    <xf numFmtId="0" fontId="8" fillId="0" borderId="0" xfId="0" applyNumberFormat="1" applyFont="1" applyAlignment="1"/>
    <xf numFmtId="44" fontId="8" fillId="0" borderId="13" xfId="0" applyNumberFormat="1" applyFont="1" applyBorder="1" applyAlignment="1"/>
    <xf numFmtId="43" fontId="8" fillId="0" borderId="3" xfId="0" applyNumberFormat="1" applyFont="1" applyFill="1" applyBorder="1" applyAlignment="1"/>
    <xf numFmtId="44" fontId="8" fillId="0" borderId="0" xfId="0" applyNumberFormat="1" applyFont="1" applyAlignment="1"/>
    <xf numFmtId="0" fontId="8" fillId="0" borderId="0" xfId="0" applyNumberFormat="1" applyFont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Continuous"/>
    </xf>
    <xf numFmtId="1" fontId="0" fillId="0" borderId="9" xfId="0" applyNumberFormat="1" applyBorder="1">
      <alignment horizontal="left" wrapText="1"/>
    </xf>
    <xf numFmtId="164" fontId="0" fillId="0" borderId="11" xfId="0" applyBorder="1">
      <alignment horizontal="left" wrapText="1"/>
    </xf>
    <xf numFmtId="0" fontId="5" fillId="0" borderId="0" xfId="0" applyNumberFormat="1" applyFont="1" applyFill="1" applyBorder="1" applyAlignment="1">
      <alignment horizontal="right"/>
    </xf>
    <xf numFmtId="164" fontId="3" fillId="0" borderId="0" xfId="0" applyFont="1" applyAlignment="1">
      <alignment horizontal="center" wrapText="1"/>
    </xf>
    <xf numFmtId="0" fontId="1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Normal="100" workbookViewId="0"/>
  </sheetViews>
  <sheetFormatPr defaultRowHeight="12.75" x14ac:dyDescent="0.2"/>
  <cols>
    <col min="1" max="1" width="9" customWidth="1"/>
    <col min="2" max="2" width="60.7109375" customWidth="1"/>
    <col min="3" max="3" width="15.42578125" customWidth="1"/>
    <col min="4" max="4" width="20.7109375" customWidth="1"/>
    <col min="5" max="5" width="17.7109375" customWidth="1"/>
    <col min="11" max="11" width="13.140625" bestFit="1" customWidth="1"/>
  </cols>
  <sheetData>
    <row r="1" spans="1:7" x14ac:dyDescent="0.2">
      <c r="E1" s="22"/>
    </row>
    <row r="2" spans="1:7" x14ac:dyDescent="0.2">
      <c r="E2" s="70"/>
    </row>
    <row r="3" spans="1:7" ht="15" customHeight="1" x14ac:dyDescent="0.2">
      <c r="A3" s="71" t="s">
        <v>1</v>
      </c>
      <c r="B3" s="71"/>
      <c r="C3" s="71"/>
      <c r="D3" s="71"/>
      <c r="E3" s="71"/>
      <c r="F3" s="21"/>
      <c r="G3" s="21"/>
    </row>
    <row r="4" spans="1:7" ht="15" customHeight="1" x14ac:dyDescent="0.2">
      <c r="A4" s="71" t="s">
        <v>2</v>
      </c>
      <c r="B4" s="71"/>
      <c r="C4" s="71"/>
      <c r="D4" s="71"/>
      <c r="E4" s="71"/>
      <c r="F4" s="21"/>
      <c r="G4" s="21"/>
    </row>
    <row r="5" spans="1:7" ht="18" customHeight="1" x14ac:dyDescent="0.2">
      <c r="A5" s="71" t="s">
        <v>9</v>
      </c>
      <c r="B5" s="71"/>
      <c r="C5" s="71"/>
      <c r="D5" s="71"/>
      <c r="E5" s="71"/>
      <c r="F5" s="21"/>
      <c r="G5" s="21"/>
    </row>
    <row r="6" spans="1:7" ht="15" customHeight="1" x14ac:dyDescent="0.2">
      <c r="A6" s="71" t="s">
        <v>10</v>
      </c>
      <c r="B6" s="71"/>
      <c r="C6" s="71"/>
      <c r="D6" s="71"/>
      <c r="E6" s="71"/>
      <c r="F6" s="21"/>
      <c r="G6" s="21"/>
    </row>
    <row r="7" spans="1:7" ht="12" customHeight="1" x14ac:dyDescent="0.25">
      <c r="A7" s="18"/>
      <c r="B7" s="18"/>
      <c r="C7" s="18"/>
      <c r="D7" s="18"/>
      <c r="E7" s="18"/>
      <c r="F7" s="18"/>
      <c r="G7" s="18"/>
    </row>
    <row r="8" spans="1:7" ht="19.899999999999999" customHeight="1" x14ac:dyDescent="0.25">
      <c r="A8" s="38" t="s">
        <v>3</v>
      </c>
      <c r="B8" s="39"/>
      <c r="C8" s="72"/>
      <c r="D8" s="72"/>
      <c r="E8" s="72"/>
      <c r="F8" s="19"/>
      <c r="G8" s="18"/>
    </row>
    <row r="9" spans="1:7" ht="12" customHeight="1" x14ac:dyDescent="0.25">
      <c r="A9" s="40" t="s">
        <v>4</v>
      </c>
      <c r="B9" s="41" t="s">
        <v>5</v>
      </c>
      <c r="C9" s="40" t="s">
        <v>102</v>
      </c>
      <c r="D9" s="40" t="s">
        <v>101</v>
      </c>
      <c r="E9" s="40" t="s">
        <v>6</v>
      </c>
      <c r="F9" s="19"/>
      <c r="G9" s="18"/>
    </row>
    <row r="10" spans="1:7" ht="15" customHeight="1" x14ac:dyDescent="0.25">
      <c r="A10" s="42">
        <v>1</v>
      </c>
      <c r="B10" s="43" t="s">
        <v>115</v>
      </c>
      <c r="C10" s="18"/>
      <c r="D10" s="18"/>
      <c r="E10" s="18"/>
      <c r="F10" s="18"/>
      <c r="G10" s="18"/>
    </row>
    <row r="11" spans="1:7" ht="15" customHeight="1" x14ac:dyDescent="0.25">
      <c r="A11" s="42">
        <v>2</v>
      </c>
      <c r="B11" s="44" t="s">
        <v>117</v>
      </c>
      <c r="C11" s="45">
        <f>'SAP Support'!K51</f>
        <v>16251326.550000001</v>
      </c>
      <c r="D11" s="45">
        <f>'TY Amortiz'!C7</f>
        <v>13872914.570218705</v>
      </c>
      <c r="E11" s="45">
        <f>D11-C11</f>
        <v>-2378411.9797812961</v>
      </c>
      <c r="F11" s="18"/>
      <c r="G11" s="18"/>
    </row>
    <row r="12" spans="1:7" ht="15" customHeight="1" x14ac:dyDescent="0.25">
      <c r="A12" s="42">
        <v>3</v>
      </c>
      <c r="B12" s="44" t="s">
        <v>7</v>
      </c>
      <c r="C12" s="46">
        <f>'SAP Support'!E51</f>
        <v>-6143001.4299999997</v>
      </c>
      <c r="D12" s="46">
        <f>'TY Amortiz'!D7</f>
        <v>-5643534.9142459277</v>
      </c>
      <c r="E12" s="46">
        <f>D12-C12</f>
        <v>499466.515754072</v>
      </c>
      <c r="F12" s="18"/>
      <c r="G12" s="18"/>
    </row>
    <row r="13" spans="1:7" ht="15" customHeight="1" x14ac:dyDescent="0.25">
      <c r="A13" s="42">
        <v>4</v>
      </c>
      <c r="B13" s="18" t="s">
        <v>103</v>
      </c>
      <c r="C13" s="45">
        <f>SUM(C11:C12)</f>
        <v>10108325.120000001</v>
      </c>
      <c r="D13" s="45">
        <f>SUM(D11:D12)</f>
        <v>8229379.6559727769</v>
      </c>
      <c r="E13" s="45">
        <f>SUM(E11:E12)</f>
        <v>-1878945.4640272241</v>
      </c>
      <c r="F13" s="18"/>
      <c r="G13" s="18"/>
    </row>
    <row r="14" spans="1:7" ht="15" customHeight="1" x14ac:dyDescent="0.25">
      <c r="A14" s="42">
        <v>5</v>
      </c>
      <c r="B14" s="18"/>
      <c r="C14" s="45"/>
      <c r="D14" s="45"/>
      <c r="E14" s="45"/>
      <c r="F14" s="18"/>
      <c r="G14" s="18"/>
    </row>
    <row r="15" spans="1:7" ht="15" customHeight="1" x14ac:dyDescent="0.25">
      <c r="A15" s="42">
        <v>6</v>
      </c>
      <c r="B15" s="43" t="s">
        <v>104</v>
      </c>
      <c r="C15" s="45"/>
      <c r="D15" s="45"/>
      <c r="E15" s="45"/>
      <c r="F15" s="18"/>
      <c r="G15" s="18"/>
    </row>
    <row r="16" spans="1:7" ht="15" customHeight="1" x14ac:dyDescent="0.25">
      <c r="A16" s="42">
        <v>7</v>
      </c>
      <c r="B16" s="44" t="s">
        <v>105</v>
      </c>
      <c r="C16" s="46">
        <f>'2017 6ME amortization SAP'!E16+'2018 6ME amortization SAP'!E15</f>
        <v>4175228.57</v>
      </c>
      <c r="D16" s="46">
        <f>-'AttachH pg1 Accntng Instrctn'!I33*12</f>
        <v>6553640.5497812955</v>
      </c>
      <c r="E16" s="46">
        <f>D16-C16</f>
        <v>2378411.9797812956</v>
      </c>
      <c r="F16" s="18"/>
      <c r="G16" s="18"/>
    </row>
    <row r="17" spans="1:7" ht="15" customHeight="1" x14ac:dyDescent="0.25">
      <c r="A17" s="42">
        <v>8</v>
      </c>
      <c r="B17" s="18" t="s">
        <v>106</v>
      </c>
      <c r="C17" s="45">
        <f>SUM(C16)</f>
        <v>4175228.57</v>
      </c>
      <c r="D17" s="45">
        <f t="shared" ref="D17:E17" si="0">SUM(D16)</f>
        <v>6553640.5497812955</v>
      </c>
      <c r="E17" s="45">
        <f t="shared" si="0"/>
        <v>2378411.9797812956</v>
      </c>
      <c r="F17" s="18"/>
      <c r="G17" s="18"/>
    </row>
    <row r="18" spans="1:7" ht="15" customHeight="1" x14ac:dyDescent="0.25">
      <c r="A18" s="42">
        <v>9</v>
      </c>
      <c r="B18" s="18"/>
      <c r="C18" s="45"/>
      <c r="D18" s="45"/>
      <c r="E18" s="45"/>
      <c r="F18" s="18"/>
      <c r="G18" s="18"/>
    </row>
    <row r="19" spans="1:7" ht="15" customHeight="1" x14ac:dyDescent="0.25">
      <c r="A19" s="42">
        <v>10</v>
      </c>
      <c r="B19" s="47" t="s">
        <v>107</v>
      </c>
      <c r="C19" s="45"/>
      <c r="D19" s="45"/>
      <c r="E19" s="45">
        <f>E17</f>
        <v>2378411.9797812956</v>
      </c>
      <c r="F19" s="18"/>
      <c r="G19" s="18"/>
    </row>
    <row r="20" spans="1:7" ht="15" customHeight="1" x14ac:dyDescent="0.25">
      <c r="A20" s="42">
        <v>11</v>
      </c>
      <c r="B20" s="18"/>
      <c r="C20" s="45"/>
      <c r="D20" s="45"/>
      <c r="E20" s="45"/>
      <c r="F20" s="18"/>
      <c r="G20" s="18"/>
    </row>
    <row r="21" spans="1:7" ht="15" customHeight="1" x14ac:dyDescent="0.25">
      <c r="A21" s="42">
        <v>12</v>
      </c>
      <c r="B21" s="48" t="s">
        <v>108</v>
      </c>
      <c r="C21" s="45"/>
      <c r="D21" s="49">
        <v>0.21</v>
      </c>
      <c r="E21" s="45">
        <f>-E19*D21</f>
        <v>-499466.51575407205</v>
      </c>
      <c r="F21" s="18"/>
      <c r="G21" s="18"/>
    </row>
    <row r="22" spans="1:7" ht="15" customHeight="1" thickBot="1" x14ac:dyDescent="0.3">
      <c r="A22" s="42">
        <v>13</v>
      </c>
      <c r="B22" s="48" t="s">
        <v>109</v>
      </c>
      <c r="C22" s="20"/>
      <c r="D22" s="55"/>
      <c r="E22" s="56">
        <f>-E19-E21</f>
        <v>-1878945.4640272236</v>
      </c>
    </row>
    <row r="23" spans="1:7" ht="15" customHeight="1" thickTop="1" x14ac:dyDescent="0.2">
      <c r="A23" s="17"/>
      <c r="C23" s="20"/>
      <c r="D23" s="20"/>
      <c r="E23" s="20"/>
    </row>
    <row r="24" spans="1:7" ht="15" customHeight="1" x14ac:dyDescent="0.2">
      <c r="A24" s="17"/>
      <c r="C24" s="20"/>
      <c r="D24" s="20"/>
      <c r="E24" s="20"/>
    </row>
    <row r="25" spans="1:7" ht="15" customHeight="1" x14ac:dyDescent="0.2">
      <c r="A25" s="17"/>
      <c r="C25" s="20"/>
      <c r="D25" s="20"/>
      <c r="E25" s="20"/>
    </row>
    <row r="26" spans="1:7" ht="12" customHeight="1" x14ac:dyDescent="0.2">
      <c r="A26" s="17"/>
      <c r="C26" s="20"/>
      <c r="D26" s="20"/>
      <c r="E26" s="20"/>
    </row>
    <row r="27" spans="1:7" ht="12" customHeight="1" x14ac:dyDescent="0.2">
      <c r="A27" s="16"/>
      <c r="C27" s="20"/>
      <c r="D27" s="54"/>
      <c r="E27" s="20"/>
    </row>
    <row r="28" spans="1:7" ht="12" customHeight="1" x14ac:dyDescent="0.2">
      <c r="A28" s="16"/>
      <c r="C28" s="20"/>
      <c r="D28" s="20"/>
      <c r="E28" s="20"/>
    </row>
    <row r="29" spans="1:7" ht="12" customHeight="1" x14ac:dyDescent="0.2">
      <c r="A29" s="16"/>
      <c r="C29" s="20"/>
      <c r="D29" s="20"/>
      <c r="E29" s="20"/>
    </row>
    <row r="30" spans="1:7" ht="12" customHeight="1" x14ac:dyDescent="0.2">
      <c r="C30" s="20"/>
      <c r="D30" s="20"/>
      <c r="E30" s="20"/>
    </row>
    <row r="31" spans="1:7" ht="12" customHeight="1" x14ac:dyDescent="0.2">
      <c r="C31" s="20"/>
      <c r="D31" s="20"/>
      <c r="E31" s="20"/>
    </row>
    <row r="32" spans="1:7" x14ac:dyDescent="0.2">
      <c r="C32" s="20"/>
      <c r="D32" s="20"/>
      <c r="E32" s="20"/>
    </row>
    <row r="33" spans="3:5" x14ac:dyDescent="0.2">
      <c r="C33" s="20"/>
      <c r="D33" s="20"/>
      <c r="E33" s="20"/>
    </row>
    <row r="34" spans="3:5" x14ac:dyDescent="0.2">
      <c r="C34" s="20"/>
      <c r="D34" s="20"/>
      <c r="E34" s="20"/>
    </row>
    <row r="35" spans="3:5" x14ac:dyDescent="0.2">
      <c r="C35" s="20"/>
      <c r="D35" s="20"/>
      <c r="E35" s="20"/>
    </row>
    <row r="36" spans="3:5" x14ac:dyDescent="0.2">
      <c r="C36" s="20"/>
      <c r="D36" s="20"/>
      <c r="E36" s="20"/>
    </row>
    <row r="37" spans="3:5" x14ac:dyDescent="0.2">
      <c r="C37" s="20"/>
      <c r="D37" s="20"/>
      <c r="E37" s="20"/>
    </row>
    <row r="38" spans="3:5" x14ac:dyDescent="0.2">
      <c r="C38" s="20"/>
      <c r="D38" s="20"/>
      <c r="E38" s="20"/>
    </row>
  </sheetData>
  <mergeCells count="5">
    <mergeCell ref="A3:E3"/>
    <mergeCell ref="A4:E4"/>
    <mergeCell ref="A5:E5"/>
    <mergeCell ref="A6:E6"/>
    <mergeCell ref="C8:E8"/>
  </mergeCells>
  <pageMargins left="0.7" right="0.7" top="0.75" bottom="0.75" header="0.3" footer="0.3"/>
  <pageSetup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/>
  </sheetViews>
  <sheetFormatPr defaultRowHeight="12.75" x14ac:dyDescent="0.2"/>
  <cols>
    <col min="2" max="2" width="49.5703125" bestFit="1" customWidth="1"/>
    <col min="3" max="3" width="15.5703125" bestFit="1" customWidth="1"/>
    <col min="4" max="4" width="29.7109375" bestFit="1" customWidth="1"/>
    <col min="5" max="5" width="25.140625" bestFit="1" customWidth="1"/>
  </cols>
  <sheetData>
    <row r="3" spans="2:5" ht="14.25" x14ac:dyDescent="0.2">
      <c r="B3" s="41" t="s">
        <v>5</v>
      </c>
      <c r="C3" s="40" t="s">
        <v>113</v>
      </c>
      <c r="D3" s="40" t="s">
        <v>114</v>
      </c>
      <c r="E3" s="40" t="s">
        <v>118</v>
      </c>
    </row>
    <row r="4" spans="2:5" ht="19.149999999999999" customHeight="1" x14ac:dyDescent="0.25">
      <c r="B4" s="43" t="s">
        <v>115</v>
      </c>
      <c r="C4" s="18"/>
    </row>
    <row r="5" spans="2:5" ht="15" x14ac:dyDescent="0.25">
      <c r="B5" s="53">
        <v>43281</v>
      </c>
      <c r="C5" s="45">
        <f>'Lead E'!C11</f>
        <v>16251326.550000001</v>
      </c>
      <c r="D5" s="52">
        <f>'Lead E'!C12</f>
        <v>-6143001.4299999997</v>
      </c>
      <c r="E5" s="52">
        <f>SUM(C5:D5)</f>
        <v>10108325.120000001</v>
      </c>
    </row>
    <row r="6" spans="2:5" ht="15" x14ac:dyDescent="0.25">
      <c r="B6" s="44" t="s">
        <v>116</v>
      </c>
      <c r="C6" s="46">
        <f>-'Lead E'!E16</f>
        <v>-2378411.9797812956</v>
      </c>
      <c r="D6" s="46">
        <f>-C6*0.21</f>
        <v>499466.51575407205</v>
      </c>
      <c r="E6" s="46">
        <f>SUM(C6:D6)</f>
        <v>-1878945.4640272236</v>
      </c>
    </row>
    <row r="7" spans="2:5" ht="16.899999999999999" customHeight="1" x14ac:dyDescent="0.25">
      <c r="B7" s="44" t="s">
        <v>58</v>
      </c>
      <c r="C7" s="45">
        <f>SUM(C5:C6)</f>
        <v>13872914.570218705</v>
      </c>
      <c r="D7" s="45">
        <f>SUM(D5:D6)</f>
        <v>-5643534.9142459277</v>
      </c>
      <c r="E7" s="52">
        <f>SUM(E5:E6)</f>
        <v>8229379.6559727769</v>
      </c>
    </row>
    <row r="11" spans="2:5" x14ac:dyDescent="0.2">
      <c r="C11" s="50"/>
    </row>
    <row r="13" spans="2:5" x14ac:dyDescent="0.2">
      <c r="C13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37"/>
  <sheetViews>
    <sheetView zoomScale="70" zoomScaleNormal="70" workbookViewId="0">
      <selection activeCell="C40" sqref="C40"/>
    </sheetView>
  </sheetViews>
  <sheetFormatPr defaultRowHeight="15" x14ac:dyDescent="0.25"/>
  <cols>
    <col min="1" max="1" width="18.140625" style="57" customWidth="1"/>
    <col min="2" max="2" width="75.7109375" style="57" bestFit="1" customWidth="1"/>
    <col min="3" max="3" width="22.7109375" style="57" bestFit="1" customWidth="1"/>
    <col min="4" max="4" width="22.7109375" style="57" customWidth="1"/>
    <col min="5" max="10" width="22.7109375" style="57" bestFit="1" customWidth="1"/>
    <col min="11" max="16384" width="9.140625" style="57"/>
  </cols>
  <sheetData>
    <row r="5" spans="1:10" x14ac:dyDescent="0.25">
      <c r="A5" s="61"/>
      <c r="B5" s="61"/>
      <c r="C5" s="61"/>
      <c r="D5" s="67" t="s">
        <v>59</v>
      </c>
      <c r="E5" s="67"/>
      <c r="F5" s="67"/>
      <c r="G5" s="67"/>
      <c r="H5" s="61"/>
      <c r="I5" s="67" t="s">
        <v>60</v>
      </c>
      <c r="J5" s="61"/>
    </row>
    <row r="6" spans="1:10" x14ac:dyDescent="0.25">
      <c r="A6" s="65" t="s">
        <v>61</v>
      </c>
      <c r="B6" s="61"/>
      <c r="C6" s="65"/>
      <c r="D6" s="65"/>
      <c r="E6" s="65"/>
      <c r="F6" s="65" t="s">
        <v>62</v>
      </c>
      <c r="G6" s="65"/>
      <c r="H6" s="65"/>
      <c r="I6" s="65"/>
      <c r="J6" s="65"/>
    </row>
    <row r="7" spans="1:10" x14ac:dyDescent="0.25">
      <c r="A7" s="65" t="s">
        <v>63</v>
      </c>
      <c r="B7" s="61"/>
      <c r="C7" s="65"/>
      <c r="D7" s="65" t="s">
        <v>64</v>
      </c>
      <c r="E7" s="65" t="s">
        <v>65</v>
      </c>
      <c r="F7" s="65" t="s">
        <v>8</v>
      </c>
      <c r="G7" s="65" t="s">
        <v>66</v>
      </c>
      <c r="H7" s="65"/>
      <c r="I7" s="65" t="s">
        <v>66</v>
      </c>
      <c r="J7" s="65"/>
    </row>
    <row r="8" spans="1:10" x14ac:dyDescent="0.25">
      <c r="A8" s="66" t="s">
        <v>67</v>
      </c>
      <c r="B8" s="66" t="s">
        <v>68</v>
      </c>
      <c r="C8" s="66" t="s">
        <v>69</v>
      </c>
      <c r="D8" s="66" t="s">
        <v>70</v>
      </c>
      <c r="E8" s="66" t="s">
        <v>71</v>
      </c>
      <c r="F8" s="66" t="s">
        <v>63</v>
      </c>
      <c r="G8" s="66" t="s">
        <v>72</v>
      </c>
      <c r="H8" s="66" t="s">
        <v>73</v>
      </c>
      <c r="I8" s="66" t="s">
        <v>72</v>
      </c>
      <c r="J8" s="66" t="s">
        <v>74</v>
      </c>
    </row>
    <row r="9" spans="1:10" x14ac:dyDescent="0.25">
      <c r="A9" s="61"/>
      <c r="B9" s="61"/>
      <c r="C9" s="65"/>
      <c r="D9" s="65"/>
      <c r="E9" s="65"/>
      <c r="F9" s="65"/>
      <c r="G9" s="65"/>
      <c r="H9" s="65"/>
      <c r="I9" s="65"/>
      <c r="J9" s="65"/>
    </row>
    <row r="10" spans="1:10" x14ac:dyDescent="0.25">
      <c r="A10" s="35">
        <v>18220011</v>
      </c>
      <c r="B10" s="61" t="s">
        <v>75</v>
      </c>
      <c r="C10" s="64">
        <v>65708856.939999998</v>
      </c>
      <c r="D10" s="64"/>
      <c r="E10" s="64"/>
      <c r="F10" s="64">
        <f t="shared" ref="F10:F26" si="0">-SUM(C10:E10)</f>
        <v>-65708856.939999998</v>
      </c>
      <c r="G10" s="64"/>
      <c r="H10" s="64">
        <f t="shared" ref="H10:H31" si="1">SUM(C10:G10)</f>
        <v>0</v>
      </c>
      <c r="I10" s="64"/>
      <c r="J10" s="64">
        <f t="shared" ref="J10:J31" si="2">SUM(H10:I10)</f>
        <v>0</v>
      </c>
    </row>
    <row r="11" spans="1:10" x14ac:dyDescent="0.25">
      <c r="A11" s="35">
        <v>18220021</v>
      </c>
      <c r="B11" s="61" t="s">
        <v>76</v>
      </c>
      <c r="C11" s="59">
        <v>743111.53</v>
      </c>
      <c r="D11" s="59"/>
      <c r="E11" s="59">
        <v>-45432.020000000004</v>
      </c>
      <c r="F11" s="59">
        <f t="shared" si="0"/>
        <v>-697679.51</v>
      </c>
      <c r="G11" s="59"/>
      <c r="H11" s="59">
        <f t="shared" si="1"/>
        <v>0</v>
      </c>
      <c r="I11" s="59"/>
      <c r="J11" s="59">
        <f t="shared" si="2"/>
        <v>0</v>
      </c>
    </row>
    <row r="12" spans="1:10" x14ac:dyDescent="0.25">
      <c r="A12" s="35">
        <v>18220061</v>
      </c>
      <c r="B12" s="61" t="s">
        <v>77</v>
      </c>
      <c r="C12" s="59">
        <v>-30211680.609999999</v>
      </c>
      <c r="D12" s="59"/>
      <c r="E12" s="59"/>
      <c r="F12" s="59">
        <f t="shared" si="0"/>
        <v>30211680.609999999</v>
      </c>
      <c r="G12" s="59"/>
      <c r="H12" s="59">
        <f t="shared" si="1"/>
        <v>0</v>
      </c>
      <c r="I12" s="59"/>
      <c r="J12" s="59">
        <f t="shared" si="2"/>
        <v>0</v>
      </c>
    </row>
    <row r="13" spans="1:10" x14ac:dyDescent="0.25">
      <c r="A13" s="35">
        <v>18230691</v>
      </c>
      <c r="B13" s="61" t="s">
        <v>78</v>
      </c>
      <c r="C13" s="59">
        <v>-474402.14</v>
      </c>
      <c r="D13" s="59"/>
      <c r="E13" s="59"/>
      <c r="F13" s="59">
        <f t="shared" si="0"/>
        <v>474402.14</v>
      </c>
      <c r="G13" s="59"/>
      <c r="H13" s="59">
        <f t="shared" si="1"/>
        <v>0</v>
      </c>
      <c r="I13" s="59"/>
      <c r="J13" s="59">
        <f t="shared" si="2"/>
        <v>0</v>
      </c>
    </row>
    <row r="14" spans="1:10" x14ac:dyDescent="0.25">
      <c r="A14" s="35">
        <v>18230971</v>
      </c>
      <c r="B14" s="61" t="s">
        <v>79</v>
      </c>
      <c r="C14" s="59">
        <v>2749643.08</v>
      </c>
      <c r="D14" s="59"/>
      <c r="E14" s="59"/>
      <c r="F14" s="59">
        <f t="shared" si="0"/>
        <v>-2749643.08</v>
      </c>
      <c r="G14" s="59"/>
      <c r="H14" s="59">
        <f t="shared" si="1"/>
        <v>0</v>
      </c>
      <c r="I14" s="59"/>
      <c r="J14" s="59">
        <f t="shared" si="2"/>
        <v>0</v>
      </c>
    </row>
    <row r="15" spans="1:10" x14ac:dyDescent="0.25">
      <c r="A15" s="35">
        <v>18236021</v>
      </c>
      <c r="B15" s="61" t="s">
        <v>80</v>
      </c>
      <c r="C15" s="59">
        <v>15256064.07</v>
      </c>
      <c r="D15" s="59"/>
      <c r="E15" s="59"/>
      <c r="F15" s="59">
        <f t="shared" si="0"/>
        <v>-15256064.07</v>
      </c>
      <c r="G15" s="59"/>
      <c r="H15" s="59">
        <f t="shared" si="1"/>
        <v>0</v>
      </c>
      <c r="I15" s="59"/>
      <c r="J15" s="59">
        <f t="shared" si="2"/>
        <v>0</v>
      </c>
    </row>
    <row r="16" spans="1:10" x14ac:dyDescent="0.25">
      <c r="A16" s="35">
        <v>18236031</v>
      </c>
      <c r="B16" s="61" t="s">
        <v>81</v>
      </c>
      <c r="C16" s="59">
        <v>2873005.76</v>
      </c>
      <c r="D16" s="59"/>
      <c r="E16" s="59"/>
      <c r="F16" s="59">
        <f t="shared" si="0"/>
        <v>-2873005.76</v>
      </c>
      <c r="G16" s="59"/>
      <c r="H16" s="59">
        <f t="shared" si="1"/>
        <v>0</v>
      </c>
      <c r="I16" s="59"/>
      <c r="J16" s="59">
        <f t="shared" si="2"/>
        <v>0</v>
      </c>
    </row>
    <row r="17" spans="1:10" x14ac:dyDescent="0.25">
      <c r="A17" s="35">
        <v>18236041</v>
      </c>
      <c r="B17" s="61" t="s">
        <v>82</v>
      </c>
      <c r="C17" s="59">
        <v>-228709.77</v>
      </c>
      <c r="D17" s="59"/>
      <c r="E17" s="59"/>
      <c r="F17" s="59">
        <f t="shared" si="0"/>
        <v>228709.77</v>
      </c>
      <c r="G17" s="59"/>
      <c r="H17" s="59">
        <f t="shared" si="1"/>
        <v>0</v>
      </c>
      <c r="I17" s="59"/>
      <c r="J17" s="59">
        <f t="shared" si="2"/>
        <v>0</v>
      </c>
    </row>
    <row r="18" spans="1:10" x14ac:dyDescent="0.25">
      <c r="A18" s="35">
        <v>18236051</v>
      </c>
      <c r="B18" s="61" t="s">
        <v>83</v>
      </c>
      <c r="C18" s="59">
        <v>107024.51</v>
      </c>
      <c r="D18" s="59"/>
      <c r="E18" s="59"/>
      <c r="F18" s="59">
        <f t="shared" si="0"/>
        <v>-107024.51</v>
      </c>
      <c r="G18" s="59"/>
      <c r="H18" s="59">
        <f t="shared" si="1"/>
        <v>0</v>
      </c>
      <c r="I18" s="59"/>
      <c r="J18" s="59">
        <f t="shared" si="2"/>
        <v>0</v>
      </c>
    </row>
    <row r="19" spans="1:10" x14ac:dyDescent="0.25">
      <c r="A19" s="35">
        <v>18236061</v>
      </c>
      <c r="B19" s="61" t="s">
        <v>84</v>
      </c>
      <c r="C19" s="59">
        <v>1031542.85</v>
      </c>
      <c r="D19" s="59"/>
      <c r="E19" s="59"/>
      <c r="F19" s="59">
        <f t="shared" si="0"/>
        <v>-1031542.85</v>
      </c>
      <c r="G19" s="59"/>
      <c r="H19" s="59">
        <f t="shared" si="1"/>
        <v>0</v>
      </c>
      <c r="I19" s="59"/>
      <c r="J19" s="59">
        <f t="shared" si="2"/>
        <v>0</v>
      </c>
    </row>
    <row r="20" spans="1:10" x14ac:dyDescent="0.25">
      <c r="A20" s="35">
        <v>18236071</v>
      </c>
      <c r="B20" s="61" t="s">
        <v>85</v>
      </c>
      <c r="C20" s="59">
        <v>671052.84</v>
      </c>
      <c r="D20" s="59"/>
      <c r="E20" s="59"/>
      <c r="F20" s="59">
        <f t="shared" si="0"/>
        <v>-671052.84</v>
      </c>
      <c r="G20" s="59"/>
      <c r="H20" s="59">
        <f t="shared" si="1"/>
        <v>0</v>
      </c>
      <c r="I20" s="59"/>
      <c r="J20" s="59">
        <f t="shared" si="2"/>
        <v>0</v>
      </c>
    </row>
    <row r="21" spans="1:10" x14ac:dyDescent="0.25">
      <c r="A21" s="35">
        <v>18236091</v>
      </c>
      <c r="B21" s="61" t="s">
        <v>86</v>
      </c>
      <c r="C21" s="59">
        <v>-100555.3</v>
      </c>
      <c r="D21" s="59"/>
      <c r="E21" s="59"/>
      <c r="F21" s="59">
        <f t="shared" si="0"/>
        <v>100555.3</v>
      </c>
      <c r="G21" s="59"/>
      <c r="H21" s="59">
        <f t="shared" si="1"/>
        <v>0</v>
      </c>
      <c r="I21" s="59"/>
      <c r="J21" s="59">
        <f t="shared" si="2"/>
        <v>0</v>
      </c>
    </row>
    <row r="22" spans="1:10" x14ac:dyDescent="0.25">
      <c r="A22" s="35">
        <v>18236101</v>
      </c>
      <c r="B22" s="61" t="s">
        <v>87</v>
      </c>
      <c r="C22" s="59">
        <v>3769772.47</v>
      </c>
      <c r="D22" s="59"/>
      <c r="E22" s="59"/>
      <c r="F22" s="59">
        <f t="shared" si="0"/>
        <v>-3769772.47</v>
      </c>
      <c r="G22" s="59"/>
      <c r="H22" s="59">
        <f t="shared" si="1"/>
        <v>0</v>
      </c>
      <c r="I22" s="59"/>
      <c r="J22" s="59">
        <f t="shared" si="2"/>
        <v>0</v>
      </c>
    </row>
    <row r="23" spans="1:10" x14ac:dyDescent="0.25">
      <c r="A23" s="35">
        <v>18236111</v>
      </c>
      <c r="B23" s="61" t="s">
        <v>88</v>
      </c>
      <c r="C23" s="59">
        <v>-2501219.66</v>
      </c>
      <c r="D23" s="59"/>
      <c r="E23" s="59"/>
      <c r="F23" s="59">
        <f t="shared" si="0"/>
        <v>2501219.66</v>
      </c>
      <c r="G23" s="59"/>
      <c r="H23" s="59">
        <f t="shared" si="1"/>
        <v>0</v>
      </c>
      <c r="I23" s="59"/>
      <c r="J23" s="59">
        <f t="shared" si="2"/>
        <v>0</v>
      </c>
    </row>
    <row r="24" spans="1:10" x14ac:dyDescent="0.25">
      <c r="A24" s="35">
        <v>18230401</v>
      </c>
      <c r="B24" s="61" t="s">
        <v>89</v>
      </c>
      <c r="C24" s="59">
        <v>13262.01</v>
      </c>
      <c r="D24" s="59"/>
      <c r="E24" s="59"/>
      <c r="F24" s="59">
        <f t="shared" si="0"/>
        <v>-13262.01</v>
      </c>
      <c r="G24" s="59"/>
      <c r="H24" s="59">
        <f t="shared" si="1"/>
        <v>0</v>
      </c>
      <c r="I24" s="59"/>
      <c r="J24" s="59">
        <f t="shared" si="2"/>
        <v>0</v>
      </c>
    </row>
    <row r="25" spans="1:10" x14ac:dyDescent="0.25">
      <c r="A25" s="35">
        <v>18220031</v>
      </c>
      <c r="B25" s="61" t="s">
        <v>90</v>
      </c>
      <c r="C25" s="59">
        <v>-18818583.699999999</v>
      </c>
      <c r="D25" s="59"/>
      <c r="E25" s="59"/>
      <c r="F25" s="59">
        <f t="shared" si="0"/>
        <v>18818583.699999999</v>
      </c>
      <c r="G25" s="59"/>
      <c r="H25" s="59">
        <f t="shared" si="1"/>
        <v>0</v>
      </c>
      <c r="I25" s="59"/>
      <c r="J25" s="59">
        <f t="shared" si="2"/>
        <v>0</v>
      </c>
    </row>
    <row r="26" spans="1:10" x14ac:dyDescent="0.25">
      <c r="A26" s="35">
        <v>18220041</v>
      </c>
      <c r="B26" s="61" t="s">
        <v>91</v>
      </c>
      <c r="C26" s="59">
        <v>-20738990.239999998</v>
      </c>
      <c r="D26" s="59">
        <f>-124558.5/31*18</f>
        <v>-72324.290322580651</v>
      </c>
      <c r="E26" s="59"/>
      <c r="F26" s="59">
        <f t="shared" si="0"/>
        <v>20811314.530322578</v>
      </c>
      <c r="G26" s="59"/>
      <c r="H26" s="59">
        <f t="shared" si="1"/>
        <v>0</v>
      </c>
      <c r="I26" s="59"/>
      <c r="J26" s="59">
        <f t="shared" si="2"/>
        <v>0</v>
      </c>
    </row>
    <row r="27" spans="1:10" x14ac:dyDescent="0.25">
      <c r="A27" s="35">
        <v>101</v>
      </c>
      <c r="B27" s="61" t="s">
        <v>92</v>
      </c>
      <c r="C27" s="59">
        <v>0</v>
      </c>
      <c r="D27" s="59"/>
      <c r="E27" s="59">
        <v>3935</v>
      </c>
      <c r="F27" s="59"/>
      <c r="G27" s="59"/>
      <c r="H27" s="59">
        <f t="shared" si="1"/>
        <v>3935</v>
      </c>
      <c r="I27" s="59"/>
      <c r="J27" s="59">
        <f t="shared" si="2"/>
        <v>3935</v>
      </c>
    </row>
    <row r="28" spans="1:10" x14ac:dyDescent="0.25">
      <c r="A28" s="35">
        <v>101</v>
      </c>
      <c r="B28" s="61" t="s">
        <v>93</v>
      </c>
      <c r="C28" s="59">
        <v>0</v>
      </c>
      <c r="D28" s="59"/>
      <c r="E28" s="59">
        <v>11324.4</v>
      </c>
      <c r="F28" s="59"/>
      <c r="G28" s="59"/>
      <c r="H28" s="59">
        <f t="shared" si="1"/>
        <v>11324.4</v>
      </c>
      <c r="I28" s="59"/>
      <c r="J28" s="59">
        <f t="shared" si="2"/>
        <v>11324.4</v>
      </c>
    </row>
    <row r="29" spans="1:10" x14ac:dyDescent="0.25">
      <c r="A29" s="35">
        <v>101</v>
      </c>
      <c r="B29" s="61" t="s">
        <v>94</v>
      </c>
      <c r="C29" s="59">
        <v>0</v>
      </c>
      <c r="D29" s="59"/>
      <c r="E29" s="59">
        <v>3565.94</v>
      </c>
      <c r="F29" s="59"/>
      <c r="G29" s="59"/>
      <c r="H29" s="59">
        <f t="shared" si="1"/>
        <v>3565.94</v>
      </c>
      <c r="I29" s="59"/>
      <c r="J29" s="59">
        <f t="shared" si="2"/>
        <v>3565.94</v>
      </c>
    </row>
    <row r="30" spans="1:10" x14ac:dyDescent="0.25">
      <c r="A30" s="35">
        <v>105</v>
      </c>
      <c r="B30" s="61" t="s">
        <v>95</v>
      </c>
      <c r="C30" s="59">
        <v>0</v>
      </c>
      <c r="D30" s="59"/>
      <c r="E30" s="59">
        <v>26606.68</v>
      </c>
      <c r="F30" s="59"/>
      <c r="G30" s="59"/>
      <c r="H30" s="59">
        <f t="shared" si="1"/>
        <v>26606.68</v>
      </c>
      <c r="I30" s="59"/>
      <c r="J30" s="59">
        <f t="shared" si="2"/>
        <v>26606.68</v>
      </c>
    </row>
    <row r="31" spans="1:10" x14ac:dyDescent="0.25">
      <c r="A31" s="35">
        <v>182.3</v>
      </c>
      <c r="B31" s="61" t="s">
        <v>96</v>
      </c>
      <c r="C31" s="59">
        <v>0</v>
      </c>
      <c r="D31" s="59"/>
      <c r="E31" s="59"/>
      <c r="F31" s="59">
        <f>-SUM(F10:F26)</f>
        <v>19731438.329677422</v>
      </c>
      <c r="G31" s="59">
        <f>I31/31*13</f>
        <v>-229025.07297622805</v>
      </c>
      <c r="H31" s="59">
        <f t="shared" si="1"/>
        <v>19502413.256701194</v>
      </c>
      <c r="I31" s="59">
        <v>-546136.71248177462</v>
      </c>
      <c r="J31" s="59">
        <f t="shared" si="2"/>
        <v>18956276.544219419</v>
      </c>
    </row>
    <row r="32" spans="1:10" x14ac:dyDescent="0.25">
      <c r="A32" s="35"/>
      <c r="B32" s="61"/>
      <c r="C32" s="63"/>
      <c r="D32" s="63"/>
      <c r="E32" s="63"/>
      <c r="F32" s="63"/>
      <c r="G32" s="63"/>
      <c r="H32" s="63"/>
      <c r="I32" s="63"/>
      <c r="J32" s="63"/>
    </row>
    <row r="33" spans="1:10" ht="15.75" thickBot="1" x14ac:dyDescent="0.3">
      <c r="A33" s="36" t="s">
        <v>58</v>
      </c>
      <c r="B33" s="61"/>
      <c r="C33" s="62">
        <f t="shared" ref="C33:J33" si="3">SUM(C10:C32)</f>
        <v>19849194.639999997</v>
      </c>
      <c r="D33" s="62">
        <f t="shared" si="3"/>
        <v>-72324.290322580651</v>
      </c>
      <c r="E33" s="62">
        <f t="shared" si="3"/>
        <v>0</v>
      </c>
      <c r="F33" s="62">
        <f t="shared" si="3"/>
        <v>0</v>
      </c>
      <c r="G33" s="62">
        <f t="shared" si="3"/>
        <v>-229025.07297622805</v>
      </c>
      <c r="H33" s="62">
        <f t="shared" si="3"/>
        <v>19547845.276701193</v>
      </c>
      <c r="I33" s="62">
        <f t="shared" si="3"/>
        <v>-546136.71248177462</v>
      </c>
      <c r="J33" s="62">
        <f t="shared" si="3"/>
        <v>19001708.564219419</v>
      </c>
    </row>
    <row r="34" spans="1:10" ht="15.75" thickTop="1" x14ac:dyDescent="0.25">
      <c r="A34" s="36"/>
      <c r="B34" s="61"/>
      <c r="C34" s="59"/>
      <c r="D34" s="60" t="s">
        <v>97</v>
      </c>
      <c r="E34" s="60"/>
      <c r="F34" s="60"/>
      <c r="G34" s="60" t="s">
        <v>97</v>
      </c>
      <c r="I34" s="60" t="s">
        <v>97</v>
      </c>
      <c r="J34" s="59"/>
    </row>
    <row r="35" spans="1:10" x14ac:dyDescent="0.25">
      <c r="I35" s="58" t="s">
        <v>98</v>
      </c>
    </row>
    <row r="37" spans="1:10" x14ac:dyDescent="0.25">
      <c r="A37" s="58" t="s">
        <v>98</v>
      </c>
      <c r="B37" s="57" t="s">
        <v>99</v>
      </c>
    </row>
  </sheetData>
  <pageMargins left="0.7" right="0.7" top="0.75" bottom="0.7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37" sqref="G37"/>
    </sheetView>
  </sheetViews>
  <sheetFormatPr defaultRowHeight="12.75" x14ac:dyDescent="0.2"/>
  <cols>
    <col min="1" max="1" width="12.85546875" style="13" bestFit="1" customWidth="1"/>
    <col min="2" max="2" width="18" style="13" bestFit="1" customWidth="1"/>
    <col min="3" max="3" width="28.28515625" style="13" bestFit="1" customWidth="1"/>
    <col min="4" max="4" width="56" style="13" bestFit="1" customWidth="1"/>
    <col min="5" max="5" width="21.85546875" style="13" bestFit="1" customWidth="1"/>
    <col min="6" max="6" width="18" style="13" bestFit="1" customWidth="1"/>
    <col min="7" max="7" width="12.85546875" style="13" bestFit="1" customWidth="1"/>
    <col min="8" max="8" width="36" style="13" bestFit="1" customWidth="1"/>
    <col min="9" max="16384" width="9.140625" style="13"/>
  </cols>
  <sheetData>
    <row r="1" spans="1:8" ht="25.5" x14ac:dyDescent="0.2">
      <c r="A1" s="15" t="s">
        <v>11</v>
      </c>
      <c r="B1" s="15" t="s">
        <v>12</v>
      </c>
      <c r="C1" s="15" t="s">
        <v>13</v>
      </c>
      <c r="D1" s="15" t="s">
        <v>14</v>
      </c>
      <c r="E1" s="15" t="s">
        <v>15</v>
      </c>
      <c r="F1" s="15" t="s">
        <v>16</v>
      </c>
      <c r="G1" s="14" t="s">
        <v>17</v>
      </c>
      <c r="H1" s="15" t="s">
        <v>18</v>
      </c>
    </row>
    <row r="2" spans="1:8" x14ac:dyDescent="0.2">
      <c r="A2" s="13" t="s">
        <v>19</v>
      </c>
      <c r="B2" s="13" t="s">
        <v>20</v>
      </c>
      <c r="C2" s="13" t="s">
        <v>21</v>
      </c>
      <c r="D2" s="13" t="s">
        <v>22</v>
      </c>
      <c r="E2" s="12">
        <v>124558.5</v>
      </c>
      <c r="F2" s="11">
        <v>42941</v>
      </c>
      <c r="G2" s="13" t="s">
        <v>20</v>
      </c>
      <c r="H2" s="13" t="s">
        <v>21</v>
      </c>
    </row>
    <row r="3" spans="1:8" x14ac:dyDescent="0.2">
      <c r="A3" s="13" t="s">
        <v>19</v>
      </c>
      <c r="B3" s="13" t="s">
        <v>20</v>
      </c>
      <c r="C3" s="13" t="s">
        <v>21</v>
      </c>
      <c r="D3" s="13" t="s">
        <v>22</v>
      </c>
      <c r="E3" s="12">
        <v>124558.5</v>
      </c>
      <c r="F3" s="11">
        <v>42972</v>
      </c>
      <c r="G3" s="13" t="s">
        <v>20</v>
      </c>
      <c r="H3" s="13" t="s">
        <v>21</v>
      </c>
    </row>
    <row r="4" spans="1:8" x14ac:dyDescent="0.2">
      <c r="A4" s="13" t="s">
        <v>19</v>
      </c>
      <c r="B4" s="13" t="s">
        <v>20</v>
      </c>
      <c r="C4" s="13" t="s">
        <v>21</v>
      </c>
      <c r="D4" s="13" t="s">
        <v>22</v>
      </c>
      <c r="E4" s="12">
        <v>124558.5</v>
      </c>
      <c r="F4" s="11">
        <v>43003</v>
      </c>
      <c r="G4" s="13" t="s">
        <v>20</v>
      </c>
      <c r="H4" s="13" t="s">
        <v>21</v>
      </c>
    </row>
    <row r="5" spans="1:8" x14ac:dyDescent="0.2">
      <c r="A5" s="13" t="s">
        <v>19</v>
      </c>
      <c r="B5" s="13" t="s">
        <v>20</v>
      </c>
      <c r="C5" s="13" t="s">
        <v>21</v>
      </c>
      <c r="D5" s="13" t="s">
        <v>22</v>
      </c>
      <c r="E5" s="12">
        <v>124558.5</v>
      </c>
      <c r="F5" s="11">
        <v>43033</v>
      </c>
      <c r="G5" s="13" t="s">
        <v>20</v>
      </c>
      <c r="H5" s="13" t="s">
        <v>21</v>
      </c>
    </row>
    <row r="6" spans="1:8" x14ac:dyDescent="0.2">
      <c r="A6" s="13" t="s">
        <v>19</v>
      </c>
      <c r="B6" s="13" t="s">
        <v>20</v>
      </c>
      <c r="C6" s="13" t="s">
        <v>21</v>
      </c>
      <c r="D6" s="13" t="s">
        <v>22</v>
      </c>
      <c r="E6" s="12">
        <v>124558.5</v>
      </c>
      <c r="F6" s="11">
        <v>43064</v>
      </c>
      <c r="G6" s="13" t="s">
        <v>20</v>
      </c>
      <c r="H6" s="13" t="s">
        <v>21</v>
      </c>
    </row>
    <row r="7" spans="1:8" x14ac:dyDescent="0.2">
      <c r="A7" s="13" t="s">
        <v>19</v>
      </c>
      <c r="B7" s="13" t="s">
        <v>20</v>
      </c>
      <c r="C7" s="13" t="s">
        <v>21</v>
      </c>
      <c r="D7" s="13" t="s">
        <v>23</v>
      </c>
      <c r="E7" s="12">
        <v>72324.289999999994</v>
      </c>
      <c r="F7" s="11">
        <v>43094</v>
      </c>
      <c r="G7" s="13" t="s">
        <v>20</v>
      </c>
      <c r="H7" s="13" t="s">
        <v>21</v>
      </c>
    </row>
    <row r="8" spans="1:8" x14ac:dyDescent="0.2">
      <c r="A8" s="13" t="s">
        <v>19</v>
      </c>
      <c r="B8" s="13" t="s">
        <v>24</v>
      </c>
      <c r="C8" s="13" t="s">
        <v>25</v>
      </c>
      <c r="D8" s="13" t="s">
        <v>26</v>
      </c>
      <c r="E8" s="12">
        <v>229846.5</v>
      </c>
      <c r="F8" s="11">
        <v>43100</v>
      </c>
      <c r="G8" s="13" t="s">
        <v>27</v>
      </c>
      <c r="H8" s="13" t="s">
        <v>28</v>
      </c>
    </row>
    <row r="9" spans="1:8" hidden="1" x14ac:dyDescent="0.2">
      <c r="A9" s="13" t="s">
        <v>19</v>
      </c>
      <c r="B9" s="13" t="s">
        <v>29</v>
      </c>
      <c r="C9" s="13" t="s">
        <v>30</v>
      </c>
      <c r="D9" s="13" t="s">
        <v>31</v>
      </c>
      <c r="E9" s="12">
        <v>-124558.5</v>
      </c>
      <c r="F9" s="11">
        <v>42947</v>
      </c>
      <c r="G9" s="13" t="s">
        <v>31</v>
      </c>
      <c r="H9" s="13" t="s">
        <v>31</v>
      </c>
    </row>
    <row r="10" spans="1:8" hidden="1" x14ac:dyDescent="0.2">
      <c r="A10" s="13" t="s">
        <v>19</v>
      </c>
      <c r="B10" s="13" t="s">
        <v>29</v>
      </c>
      <c r="C10" s="13" t="s">
        <v>30</v>
      </c>
      <c r="D10" s="13" t="s">
        <v>31</v>
      </c>
      <c r="E10" s="12">
        <v>-124558.5</v>
      </c>
      <c r="F10" s="11">
        <v>42978</v>
      </c>
      <c r="G10" s="13" t="s">
        <v>31</v>
      </c>
      <c r="H10" s="13" t="s">
        <v>31</v>
      </c>
    </row>
    <row r="11" spans="1:8" hidden="1" x14ac:dyDescent="0.2">
      <c r="A11" s="13" t="s">
        <v>19</v>
      </c>
      <c r="B11" s="13" t="s">
        <v>29</v>
      </c>
      <c r="C11" s="13" t="s">
        <v>30</v>
      </c>
      <c r="D11" s="13" t="s">
        <v>31</v>
      </c>
      <c r="E11" s="12">
        <v>-124558.5</v>
      </c>
      <c r="F11" s="11">
        <v>43008</v>
      </c>
      <c r="G11" s="13" t="s">
        <v>31</v>
      </c>
      <c r="H11" s="13" t="s">
        <v>31</v>
      </c>
    </row>
    <row r="12" spans="1:8" hidden="1" x14ac:dyDescent="0.2">
      <c r="A12" s="13" t="s">
        <v>19</v>
      </c>
      <c r="B12" s="13" t="s">
        <v>29</v>
      </c>
      <c r="C12" s="13" t="s">
        <v>30</v>
      </c>
      <c r="D12" s="13" t="s">
        <v>31</v>
      </c>
      <c r="E12" s="12">
        <v>-124558.5</v>
      </c>
      <c r="F12" s="11">
        <v>43039</v>
      </c>
      <c r="G12" s="13" t="s">
        <v>31</v>
      </c>
      <c r="H12" s="13" t="s">
        <v>31</v>
      </c>
    </row>
    <row r="13" spans="1:8" hidden="1" x14ac:dyDescent="0.2">
      <c r="A13" s="13" t="s">
        <v>19</v>
      </c>
      <c r="B13" s="13" t="s">
        <v>29</v>
      </c>
      <c r="C13" s="13" t="s">
        <v>30</v>
      </c>
      <c r="D13" s="13" t="s">
        <v>31</v>
      </c>
      <c r="E13" s="12">
        <v>-124558.5</v>
      </c>
      <c r="F13" s="11">
        <v>43069</v>
      </c>
      <c r="G13" s="13" t="s">
        <v>31</v>
      </c>
      <c r="H13" s="13" t="s">
        <v>31</v>
      </c>
    </row>
    <row r="14" spans="1:8" hidden="1" x14ac:dyDescent="0.2">
      <c r="A14" s="13" t="s">
        <v>19</v>
      </c>
      <c r="B14" s="13" t="s">
        <v>29</v>
      </c>
      <c r="C14" s="13" t="s">
        <v>30</v>
      </c>
      <c r="D14" s="13" t="s">
        <v>31</v>
      </c>
      <c r="E14" s="12">
        <v>-302170.78999999998</v>
      </c>
      <c r="F14" s="11">
        <v>43100</v>
      </c>
      <c r="G14" s="13" t="s">
        <v>31</v>
      </c>
      <c r="H14" s="13" t="s">
        <v>31</v>
      </c>
    </row>
    <row r="15" spans="1:8" x14ac:dyDescent="0.2">
      <c r="A15" s="15" t="s">
        <v>31</v>
      </c>
      <c r="B15" s="15" t="s">
        <v>31</v>
      </c>
      <c r="C15" s="15" t="s">
        <v>31</v>
      </c>
      <c r="D15" s="15" t="s">
        <v>31</v>
      </c>
      <c r="E15" s="10">
        <v>0</v>
      </c>
      <c r="F15" s="9"/>
      <c r="G15" s="15" t="s">
        <v>31</v>
      </c>
      <c r="H15" s="15" t="s">
        <v>31</v>
      </c>
    </row>
    <row r="16" spans="1:8" x14ac:dyDescent="0.2">
      <c r="E16" s="8">
        <f>SUM(E2:E8)</f>
        <v>924963.29</v>
      </c>
      <c r="F16" s="8"/>
    </row>
    <row r="17" spans="4:5" x14ac:dyDescent="0.2">
      <c r="E17" s="7"/>
    </row>
    <row r="18" spans="4:5" x14ac:dyDescent="0.2">
      <c r="D18" s="6"/>
    </row>
    <row r="19" spans="4:5" x14ac:dyDescent="0.2">
      <c r="E19" s="5"/>
    </row>
    <row r="20" spans="4:5" x14ac:dyDescent="0.2">
      <c r="D20" s="6"/>
      <c r="E20" s="4"/>
    </row>
    <row r="22" spans="4:5" x14ac:dyDescent="0.2">
      <c r="E22" s="3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H30" sqref="H30"/>
    </sheetView>
  </sheetViews>
  <sheetFormatPr defaultRowHeight="12.75" x14ac:dyDescent="0.2"/>
  <cols>
    <col min="1" max="1" width="12.85546875" style="13" bestFit="1" customWidth="1"/>
    <col min="2" max="2" width="18" style="13" bestFit="1" customWidth="1"/>
    <col min="3" max="3" width="28.28515625" style="13" bestFit="1" customWidth="1"/>
    <col min="4" max="4" width="33.42578125" style="13" bestFit="1" customWidth="1"/>
    <col min="5" max="5" width="21.85546875" style="13" bestFit="1" customWidth="1"/>
    <col min="6" max="6" width="18" style="13" bestFit="1" customWidth="1"/>
    <col min="7" max="7" width="12.85546875" style="13" bestFit="1" customWidth="1"/>
    <col min="8" max="8" width="36" style="13" bestFit="1" customWidth="1"/>
    <col min="9" max="16384" width="9.140625" style="13"/>
  </cols>
  <sheetData>
    <row r="1" spans="1:8" ht="25.5" x14ac:dyDescent="0.2">
      <c r="A1" s="15" t="s">
        <v>11</v>
      </c>
      <c r="B1" s="15" t="s">
        <v>12</v>
      </c>
      <c r="C1" s="15" t="s">
        <v>13</v>
      </c>
      <c r="D1" s="15" t="s">
        <v>14</v>
      </c>
      <c r="E1" s="15" t="s">
        <v>15</v>
      </c>
      <c r="F1" s="15" t="s">
        <v>16</v>
      </c>
      <c r="G1" s="14" t="s">
        <v>17</v>
      </c>
      <c r="H1" s="15" t="s">
        <v>18</v>
      </c>
    </row>
    <row r="2" spans="1:8" x14ac:dyDescent="0.2">
      <c r="A2" s="13" t="s">
        <v>19</v>
      </c>
      <c r="B2" s="13" t="s">
        <v>20</v>
      </c>
      <c r="C2" s="13" t="s">
        <v>21</v>
      </c>
      <c r="D2" s="13" t="s">
        <v>32</v>
      </c>
      <c r="E2" s="12">
        <v>541710.88</v>
      </c>
      <c r="F2" s="11">
        <v>43125</v>
      </c>
      <c r="G2" s="13" t="s">
        <v>33</v>
      </c>
      <c r="H2" s="13" t="s">
        <v>34</v>
      </c>
    </row>
    <row r="3" spans="1:8" x14ac:dyDescent="0.2">
      <c r="A3" s="13" t="s">
        <v>19</v>
      </c>
      <c r="B3" s="13" t="s">
        <v>20</v>
      </c>
      <c r="C3" s="13" t="s">
        <v>21</v>
      </c>
      <c r="D3" s="13" t="s">
        <v>32</v>
      </c>
      <c r="E3" s="12">
        <v>541710.88</v>
      </c>
      <c r="F3" s="11">
        <v>43156</v>
      </c>
      <c r="G3" s="13" t="s">
        <v>33</v>
      </c>
      <c r="H3" s="13" t="s">
        <v>34</v>
      </c>
    </row>
    <row r="4" spans="1:8" x14ac:dyDescent="0.2">
      <c r="A4" s="13" t="s">
        <v>19</v>
      </c>
      <c r="B4" s="13" t="s">
        <v>20</v>
      </c>
      <c r="C4" s="13" t="s">
        <v>21</v>
      </c>
      <c r="D4" s="13" t="s">
        <v>32</v>
      </c>
      <c r="E4" s="12">
        <v>541710.88</v>
      </c>
      <c r="F4" s="11">
        <v>43184</v>
      </c>
      <c r="G4" s="13" t="s">
        <v>33</v>
      </c>
      <c r="H4" s="13" t="s">
        <v>34</v>
      </c>
    </row>
    <row r="5" spans="1:8" x14ac:dyDescent="0.2">
      <c r="A5" s="13" t="s">
        <v>19</v>
      </c>
      <c r="B5" s="13" t="s">
        <v>20</v>
      </c>
      <c r="C5" s="13" t="s">
        <v>21</v>
      </c>
      <c r="D5" s="13" t="s">
        <v>32</v>
      </c>
      <c r="E5" s="12">
        <v>541710.88</v>
      </c>
      <c r="F5" s="11">
        <v>43215</v>
      </c>
      <c r="G5" s="13" t="s">
        <v>33</v>
      </c>
      <c r="H5" s="13" t="s">
        <v>34</v>
      </c>
    </row>
    <row r="6" spans="1:8" x14ac:dyDescent="0.2">
      <c r="A6" s="13" t="s">
        <v>19</v>
      </c>
      <c r="B6" s="13" t="s">
        <v>20</v>
      </c>
      <c r="C6" s="13" t="s">
        <v>21</v>
      </c>
      <c r="D6" s="13" t="s">
        <v>32</v>
      </c>
      <c r="E6" s="12">
        <v>541710.88</v>
      </c>
      <c r="F6" s="11">
        <v>43245</v>
      </c>
      <c r="G6" s="13" t="s">
        <v>33</v>
      </c>
      <c r="H6" s="13" t="s">
        <v>34</v>
      </c>
    </row>
    <row r="7" spans="1:8" x14ac:dyDescent="0.2">
      <c r="A7" s="13" t="s">
        <v>19</v>
      </c>
      <c r="B7" s="13" t="s">
        <v>20</v>
      </c>
      <c r="C7" s="13" t="s">
        <v>21</v>
      </c>
      <c r="D7" s="13" t="s">
        <v>32</v>
      </c>
      <c r="E7" s="12">
        <v>541710.88</v>
      </c>
      <c r="F7" s="11">
        <v>43276</v>
      </c>
      <c r="G7" s="13">
        <v>18239191</v>
      </c>
      <c r="H7" s="13" t="s">
        <v>34</v>
      </c>
    </row>
    <row r="8" spans="1:8" hidden="1" x14ac:dyDescent="0.2">
      <c r="A8" s="13" t="s">
        <v>19</v>
      </c>
      <c r="B8" s="13" t="s">
        <v>29</v>
      </c>
      <c r="C8" s="13" t="s">
        <v>30</v>
      </c>
      <c r="D8" s="13" t="s">
        <v>31</v>
      </c>
      <c r="E8" s="12">
        <v>-541710.88</v>
      </c>
      <c r="F8" s="11">
        <v>43131</v>
      </c>
      <c r="G8" s="13" t="s">
        <v>31</v>
      </c>
      <c r="H8" s="13" t="s">
        <v>31</v>
      </c>
    </row>
    <row r="9" spans="1:8" hidden="1" x14ac:dyDescent="0.2">
      <c r="A9" s="13" t="s">
        <v>19</v>
      </c>
      <c r="B9" s="13" t="s">
        <v>29</v>
      </c>
      <c r="C9" s="13" t="s">
        <v>30</v>
      </c>
      <c r="D9" s="13" t="s">
        <v>31</v>
      </c>
      <c r="E9" s="12">
        <v>-541710.88</v>
      </c>
      <c r="F9" s="11">
        <v>43159</v>
      </c>
      <c r="G9" s="13" t="s">
        <v>31</v>
      </c>
      <c r="H9" s="13" t="s">
        <v>31</v>
      </c>
    </row>
    <row r="10" spans="1:8" hidden="1" x14ac:dyDescent="0.2">
      <c r="A10" s="13" t="s">
        <v>19</v>
      </c>
      <c r="B10" s="13" t="s">
        <v>29</v>
      </c>
      <c r="C10" s="13" t="s">
        <v>30</v>
      </c>
      <c r="D10" s="13" t="s">
        <v>31</v>
      </c>
      <c r="E10" s="12">
        <v>-541710.88</v>
      </c>
      <c r="F10" s="11">
        <v>43190</v>
      </c>
      <c r="G10" s="13" t="s">
        <v>31</v>
      </c>
      <c r="H10" s="13" t="s">
        <v>31</v>
      </c>
    </row>
    <row r="11" spans="1:8" hidden="1" x14ac:dyDescent="0.2">
      <c r="A11" s="13" t="s">
        <v>19</v>
      </c>
      <c r="B11" s="13" t="s">
        <v>29</v>
      </c>
      <c r="C11" s="13" t="s">
        <v>30</v>
      </c>
      <c r="D11" s="13" t="s">
        <v>31</v>
      </c>
      <c r="E11" s="12">
        <v>-541710.88</v>
      </c>
      <c r="F11" s="11">
        <v>43220</v>
      </c>
      <c r="G11" s="13" t="s">
        <v>31</v>
      </c>
      <c r="H11" s="13" t="s">
        <v>31</v>
      </c>
    </row>
    <row r="12" spans="1:8" hidden="1" x14ac:dyDescent="0.2">
      <c r="A12" s="13" t="s">
        <v>19</v>
      </c>
      <c r="B12" s="13" t="s">
        <v>35</v>
      </c>
      <c r="C12" s="13" t="s">
        <v>36</v>
      </c>
      <c r="D12" s="13" t="s">
        <v>31</v>
      </c>
      <c r="E12" s="12">
        <v>-541710.88</v>
      </c>
      <c r="F12" s="11">
        <v>43251</v>
      </c>
      <c r="G12" s="13" t="s">
        <v>31</v>
      </c>
      <c r="H12" s="13" t="s">
        <v>31</v>
      </c>
    </row>
    <row r="13" spans="1:8" hidden="1" x14ac:dyDescent="0.2">
      <c r="A13" s="13" t="s">
        <v>19</v>
      </c>
      <c r="B13" s="13" t="s">
        <v>35</v>
      </c>
      <c r="C13" s="13" t="s">
        <v>36</v>
      </c>
      <c r="D13" s="13" t="s">
        <v>31</v>
      </c>
      <c r="E13" s="12">
        <v>-541710.88</v>
      </c>
      <c r="F13" s="11">
        <v>43281</v>
      </c>
      <c r="G13" s="13" t="s">
        <v>31</v>
      </c>
      <c r="H13" s="13" t="s">
        <v>31</v>
      </c>
    </row>
    <row r="14" spans="1:8" x14ac:dyDescent="0.2">
      <c r="A14" s="15" t="s">
        <v>31</v>
      </c>
      <c r="B14" s="15" t="s">
        <v>31</v>
      </c>
      <c r="C14" s="15" t="s">
        <v>31</v>
      </c>
      <c r="D14" s="15" t="s">
        <v>31</v>
      </c>
      <c r="E14" s="10">
        <v>0</v>
      </c>
      <c r="F14" s="9"/>
      <c r="G14" s="15" t="s">
        <v>31</v>
      </c>
      <c r="H14" s="15" t="s">
        <v>31</v>
      </c>
    </row>
    <row r="15" spans="1:8" x14ac:dyDescent="0.2">
      <c r="E15" s="8">
        <f>SUM(E2:E7)</f>
        <v>3250265.28</v>
      </c>
    </row>
    <row r="16" spans="1:8" x14ac:dyDescent="0.2">
      <c r="E16" s="7"/>
      <c r="F16" s="8"/>
    </row>
    <row r="17" spans="4:5" x14ac:dyDescent="0.2">
      <c r="D17" s="6"/>
      <c r="E17" s="4"/>
    </row>
    <row r="19" spans="4:5" x14ac:dyDescent="0.2">
      <c r="D19" s="6"/>
      <c r="E19" s="4"/>
    </row>
    <row r="20" spans="4:5" x14ac:dyDescent="0.2">
      <c r="E20" s="8"/>
    </row>
    <row r="21" spans="4:5" x14ac:dyDescent="0.2">
      <c r="E21" s="4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opLeftCell="A28" workbookViewId="0">
      <selection activeCell="K51" sqref="K51"/>
    </sheetView>
  </sheetViews>
  <sheetFormatPr defaultRowHeight="12.75" x14ac:dyDescent="0.2"/>
  <cols>
    <col min="1" max="1" width="19.7109375" bestFit="1" customWidth="1"/>
    <col min="2" max="3" width="16.42578125" bestFit="1" customWidth="1"/>
    <col min="4" max="4" width="17.28515625" bestFit="1" customWidth="1"/>
    <col min="5" max="5" width="18.140625" bestFit="1" customWidth="1"/>
    <col min="7" max="8" width="15.5703125" bestFit="1" customWidth="1"/>
    <col min="9" max="9" width="12.28515625" bestFit="1" customWidth="1"/>
    <col min="10" max="10" width="12.85546875" bestFit="1" customWidth="1"/>
    <col min="11" max="11" width="18.140625" bestFit="1" customWidth="1"/>
    <col min="13" max="13" width="12.28515625" customWidth="1"/>
    <col min="14" max="16" width="12.28515625" bestFit="1" customWidth="1"/>
    <col min="17" max="17" width="18.140625" bestFit="1" customWidth="1"/>
    <col min="19" max="19" width="13.5703125" bestFit="1" customWidth="1"/>
  </cols>
  <sheetData>
    <row r="1" spans="1:19" ht="26.25" thickBot="1" x14ac:dyDescent="0.25">
      <c r="A1" s="25" t="s">
        <v>112</v>
      </c>
      <c r="G1" s="25">
        <v>18220061</v>
      </c>
      <c r="M1" s="25" t="s">
        <v>100</v>
      </c>
    </row>
    <row r="2" spans="1:19" x14ac:dyDescent="0.2">
      <c r="A2" s="26" t="s">
        <v>37</v>
      </c>
      <c r="B2" s="27" t="s">
        <v>38</v>
      </c>
      <c r="C2" s="27" t="s">
        <v>39</v>
      </c>
      <c r="D2" s="27" t="s">
        <v>0</v>
      </c>
      <c r="E2" s="28" t="s">
        <v>40</v>
      </c>
      <c r="G2" s="26" t="s">
        <v>37</v>
      </c>
      <c r="H2" s="27" t="s">
        <v>38</v>
      </c>
      <c r="I2" s="27" t="s">
        <v>39</v>
      </c>
      <c r="J2" s="27" t="s">
        <v>0</v>
      </c>
      <c r="K2" s="28" t="s">
        <v>40</v>
      </c>
      <c r="M2" s="26" t="s">
        <v>37</v>
      </c>
      <c r="N2" s="27" t="s">
        <v>38</v>
      </c>
      <c r="O2" s="27" t="s">
        <v>39</v>
      </c>
      <c r="P2" s="27" t="s">
        <v>0</v>
      </c>
      <c r="Q2" s="28" t="s">
        <v>40</v>
      </c>
    </row>
    <row r="3" spans="1:19" x14ac:dyDescent="0.2">
      <c r="A3" s="29" t="s">
        <v>41</v>
      </c>
      <c r="B3" s="30">
        <v>0</v>
      </c>
      <c r="C3" s="30">
        <v>0</v>
      </c>
      <c r="D3" s="30">
        <v>0</v>
      </c>
      <c r="E3" s="31">
        <v>66451968.469999999</v>
      </c>
      <c r="G3" s="29" t="s">
        <v>41</v>
      </c>
      <c r="H3" s="30">
        <v>0</v>
      </c>
      <c r="I3" s="30">
        <v>0</v>
      </c>
      <c r="J3" s="30">
        <v>0</v>
      </c>
      <c r="K3" s="31">
        <v>-30211680.609999999</v>
      </c>
      <c r="M3" s="29" t="s">
        <v>41</v>
      </c>
      <c r="N3" s="30">
        <v>0</v>
      </c>
      <c r="O3" s="30">
        <v>0</v>
      </c>
      <c r="P3" s="30">
        <v>0</v>
      </c>
      <c r="Q3" s="31">
        <v>-38187430.439999998</v>
      </c>
    </row>
    <row r="4" spans="1:19" x14ac:dyDescent="0.2">
      <c r="A4" s="29" t="s">
        <v>42</v>
      </c>
      <c r="B4" s="30">
        <v>0</v>
      </c>
      <c r="C4" s="30">
        <v>0</v>
      </c>
      <c r="D4" s="30">
        <v>0</v>
      </c>
      <c r="E4" s="31">
        <v>66451968.469999999</v>
      </c>
      <c r="G4" s="29" t="s">
        <v>42</v>
      </c>
      <c r="H4" s="30">
        <v>0</v>
      </c>
      <c r="I4" s="30">
        <v>0</v>
      </c>
      <c r="J4" s="30">
        <v>0</v>
      </c>
      <c r="K4" s="31">
        <v>-30211680.609999999</v>
      </c>
      <c r="M4" s="29" t="s">
        <v>42</v>
      </c>
      <c r="N4" s="30">
        <v>0</v>
      </c>
      <c r="O4" s="30">
        <v>124558.5</v>
      </c>
      <c r="P4" s="30">
        <v>-124558.5</v>
      </c>
      <c r="Q4" s="31">
        <v>-38311988.939999998</v>
      </c>
    </row>
    <row r="5" spans="1:19" x14ac:dyDescent="0.2">
      <c r="A5" s="29" t="s">
        <v>43</v>
      </c>
      <c r="B5" s="30">
        <v>0</v>
      </c>
      <c r="C5" s="30">
        <v>0</v>
      </c>
      <c r="D5" s="30">
        <v>0</v>
      </c>
      <c r="E5" s="31">
        <v>66451968.469999999</v>
      </c>
      <c r="G5" s="29" t="s">
        <v>43</v>
      </c>
      <c r="H5" s="30">
        <v>0</v>
      </c>
      <c r="I5" s="30">
        <v>0</v>
      </c>
      <c r="J5" s="30">
        <v>0</v>
      </c>
      <c r="K5" s="31">
        <v>-30211680.609999999</v>
      </c>
      <c r="M5" s="29" t="s">
        <v>43</v>
      </c>
      <c r="N5" s="30">
        <v>0</v>
      </c>
      <c r="O5" s="30">
        <v>124558.5</v>
      </c>
      <c r="P5" s="30">
        <v>-124558.5</v>
      </c>
      <c r="Q5" s="31">
        <v>-38436547.439999998</v>
      </c>
    </row>
    <row r="6" spans="1:19" x14ac:dyDescent="0.2">
      <c r="A6" s="29" t="s">
        <v>44</v>
      </c>
      <c r="B6" s="30">
        <v>0</v>
      </c>
      <c r="C6" s="30">
        <v>0</v>
      </c>
      <c r="D6" s="30">
        <v>0</v>
      </c>
      <c r="E6" s="31">
        <v>66451968.469999999</v>
      </c>
      <c r="G6" s="29" t="s">
        <v>44</v>
      </c>
      <c r="H6" s="30">
        <v>0</v>
      </c>
      <c r="I6" s="30">
        <v>0</v>
      </c>
      <c r="J6" s="30">
        <v>0</v>
      </c>
      <c r="K6" s="31">
        <v>-30211680.609999999</v>
      </c>
      <c r="M6" s="29" t="s">
        <v>44</v>
      </c>
      <c r="N6" s="30">
        <v>0</v>
      </c>
      <c r="O6" s="30">
        <v>124558.5</v>
      </c>
      <c r="P6" s="30">
        <v>-124558.5</v>
      </c>
      <c r="Q6" s="31">
        <v>-38561105.939999998</v>
      </c>
    </row>
    <row r="7" spans="1:19" x14ac:dyDescent="0.2">
      <c r="A7" s="29" t="s">
        <v>45</v>
      </c>
      <c r="B7" s="30">
        <v>0</v>
      </c>
      <c r="C7" s="30">
        <v>0</v>
      </c>
      <c r="D7" s="30">
        <v>0</v>
      </c>
      <c r="E7" s="31">
        <v>66451968.469999999</v>
      </c>
      <c r="G7" s="29" t="s">
        <v>45</v>
      </c>
      <c r="H7" s="30">
        <v>0</v>
      </c>
      <c r="I7" s="30">
        <v>0</v>
      </c>
      <c r="J7" s="30">
        <v>0</v>
      </c>
      <c r="K7" s="31">
        <v>-30211680.609999999</v>
      </c>
      <c r="M7" s="29" t="s">
        <v>45</v>
      </c>
      <c r="N7" s="30">
        <v>0</v>
      </c>
      <c r="O7" s="30">
        <v>124558.5</v>
      </c>
      <c r="P7" s="30">
        <v>-124558.5</v>
      </c>
      <c r="Q7" s="31">
        <v>-38685664.439999998</v>
      </c>
    </row>
    <row r="8" spans="1:19" x14ac:dyDescent="0.2">
      <c r="A8" s="29" t="s">
        <v>46</v>
      </c>
      <c r="B8" s="30">
        <v>0</v>
      </c>
      <c r="C8" s="30">
        <v>0</v>
      </c>
      <c r="D8" s="30">
        <v>0</v>
      </c>
      <c r="E8" s="31">
        <v>66451968.469999999</v>
      </c>
      <c r="G8" s="29" t="s">
        <v>46</v>
      </c>
      <c r="H8" s="30">
        <v>0</v>
      </c>
      <c r="I8" s="30">
        <v>0</v>
      </c>
      <c r="J8" s="30">
        <v>0</v>
      </c>
      <c r="K8" s="31">
        <v>-30211680.609999999</v>
      </c>
      <c r="M8" s="29" t="s">
        <v>46</v>
      </c>
      <c r="N8" s="30">
        <v>0</v>
      </c>
      <c r="O8" s="30">
        <v>124558.5</v>
      </c>
      <c r="P8" s="30">
        <v>-124558.5</v>
      </c>
      <c r="Q8" s="31">
        <v>-38810222.939999998</v>
      </c>
    </row>
    <row r="9" spans="1:19" x14ac:dyDescent="0.2">
      <c r="A9" s="29" t="s">
        <v>47</v>
      </c>
      <c r="B9" s="30">
        <v>0</v>
      </c>
      <c r="C9" s="30">
        <v>0</v>
      </c>
      <c r="D9" s="30">
        <v>0</v>
      </c>
      <c r="E9" s="31">
        <v>66451968.469999999</v>
      </c>
      <c r="G9" s="29" t="s">
        <v>47</v>
      </c>
      <c r="H9" s="30">
        <v>0</v>
      </c>
      <c r="I9" s="30">
        <v>0</v>
      </c>
      <c r="J9" s="30">
        <v>0</v>
      </c>
      <c r="K9" s="31">
        <v>-30211680.609999999</v>
      </c>
      <c r="M9" s="29" t="s">
        <v>47</v>
      </c>
      <c r="N9" s="30">
        <v>0</v>
      </c>
      <c r="O9" s="30">
        <v>124558.5</v>
      </c>
      <c r="P9" s="30">
        <v>-124558.5</v>
      </c>
      <c r="Q9" s="31">
        <v>-38934781.439999998</v>
      </c>
    </row>
    <row r="10" spans="1:19" x14ac:dyDescent="0.2">
      <c r="A10" s="29" t="s">
        <v>48</v>
      </c>
      <c r="B10" s="30">
        <v>0</v>
      </c>
      <c r="C10" s="30">
        <v>0</v>
      </c>
      <c r="D10" s="30">
        <v>0</v>
      </c>
      <c r="E10" s="31">
        <v>66451968.469999999</v>
      </c>
      <c r="G10" s="29" t="s">
        <v>48</v>
      </c>
      <c r="H10" s="30">
        <v>0</v>
      </c>
      <c r="I10" s="30">
        <v>0</v>
      </c>
      <c r="J10" s="30">
        <v>0</v>
      </c>
      <c r="K10" s="31">
        <v>-30211680.609999999</v>
      </c>
      <c r="M10" s="29" t="s">
        <v>48</v>
      </c>
      <c r="N10" s="30">
        <v>0</v>
      </c>
      <c r="O10" s="30">
        <v>124558.5</v>
      </c>
      <c r="P10" s="30">
        <v>-124558.5</v>
      </c>
      <c r="Q10" s="31">
        <v>-39059339.939999998</v>
      </c>
    </row>
    <row r="11" spans="1:19" x14ac:dyDescent="0.2">
      <c r="A11" s="29" t="s">
        <v>49</v>
      </c>
      <c r="B11" s="30">
        <v>0</v>
      </c>
      <c r="C11" s="30">
        <v>0</v>
      </c>
      <c r="D11" s="30">
        <v>0</v>
      </c>
      <c r="E11" s="31">
        <v>66451968.469999999</v>
      </c>
      <c r="G11" s="29" t="s">
        <v>49</v>
      </c>
      <c r="H11" s="30">
        <v>0</v>
      </c>
      <c r="I11" s="30">
        <v>0</v>
      </c>
      <c r="J11" s="30">
        <v>0</v>
      </c>
      <c r="K11" s="31">
        <v>-30211680.609999999</v>
      </c>
      <c r="M11" s="29" t="s">
        <v>49</v>
      </c>
      <c r="N11" s="30">
        <v>0</v>
      </c>
      <c r="O11" s="30">
        <v>124558.5</v>
      </c>
      <c r="P11" s="30">
        <v>-124558.5</v>
      </c>
      <c r="Q11" s="31">
        <v>-39183898.439999998</v>
      </c>
      <c r="S11">
        <f>124558.5*(18/31)</f>
        <v>72324.290322580651</v>
      </c>
    </row>
    <row r="12" spans="1:19" x14ac:dyDescent="0.2">
      <c r="A12" s="29" t="s">
        <v>50</v>
      </c>
      <c r="B12" s="30">
        <v>0</v>
      </c>
      <c r="C12" s="30">
        <v>0</v>
      </c>
      <c r="D12" s="30">
        <v>0</v>
      </c>
      <c r="E12" s="31">
        <v>66451968.469999999</v>
      </c>
      <c r="G12" s="29" t="s">
        <v>50</v>
      </c>
      <c r="H12" s="30">
        <v>0</v>
      </c>
      <c r="I12" s="30">
        <v>0</v>
      </c>
      <c r="J12" s="30">
        <v>0</v>
      </c>
      <c r="K12" s="31">
        <v>-30211680.609999999</v>
      </c>
      <c r="M12" s="29" t="s">
        <v>50</v>
      </c>
      <c r="N12" s="30">
        <v>0</v>
      </c>
      <c r="O12" s="30">
        <v>124558.5</v>
      </c>
      <c r="P12" s="30">
        <v>-124558.5</v>
      </c>
      <c r="Q12" s="31">
        <v>-39308456.939999998</v>
      </c>
    </row>
    <row r="13" spans="1:19" x14ac:dyDescent="0.2">
      <c r="A13" s="29" t="s">
        <v>51</v>
      </c>
      <c r="B13" s="30">
        <v>0</v>
      </c>
      <c r="C13" s="30">
        <v>0</v>
      </c>
      <c r="D13" s="30">
        <v>0</v>
      </c>
      <c r="E13" s="31">
        <v>66451968.469999999</v>
      </c>
      <c r="G13" s="29" t="s">
        <v>51</v>
      </c>
      <c r="H13" s="30">
        <v>0</v>
      </c>
      <c r="I13" s="30">
        <v>0</v>
      </c>
      <c r="J13" s="30">
        <v>0</v>
      </c>
      <c r="K13" s="31">
        <v>-30211680.609999999</v>
      </c>
      <c r="M13" s="29" t="s">
        <v>51</v>
      </c>
      <c r="N13" s="30">
        <v>0</v>
      </c>
      <c r="O13" s="30">
        <v>124558.5</v>
      </c>
      <c r="P13" s="30">
        <v>-124558.5</v>
      </c>
      <c r="Q13" s="31">
        <v>-39433015.439999998</v>
      </c>
    </row>
    <row r="14" spans="1:19" x14ac:dyDescent="0.2">
      <c r="A14" s="29" t="s">
        <v>52</v>
      </c>
      <c r="B14" s="30">
        <v>0</v>
      </c>
      <c r="C14" s="30">
        <v>0</v>
      </c>
      <c r="D14" s="30">
        <v>0</v>
      </c>
      <c r="E14" s="31">
        <v>66451968.469999999</v>
      </c>
      <c r="G14" s="29" t="s">
        <v>52</v>
      </c>
      <c r="H14" s="30">
        <v>0</v>
      </c>
      <c r="I14" s="30">
        <v>0</v>
      </c>
      <c r="J14" s="30">
        <v>0</v>
      </c>
      <c r="K14" s="31">
        <v>-30211680.609999999</v>
      </c>
      <c r="M14" s="29" t="s">
        <v>52</v>
      </c>
      <c r="N14" s="30">
        <v>0</v>
      </c>
      <c r="O14" s="30">
        <v>124558.5</v>
      </c>
      <c r="P14" s="30">
        <v>-124558.5</v>
      </c>
      <c r="Q14" s="31">
        <v>-39557573.939999998</v>
      </c>
    </row>
    <row r="15" spans="1:19" x14ac:dyDescent="0.2">
      <c r="A15" s="29" t="s">
        <v>53</v>
      </c>
      <c r="B15" s="30">
        <v>0</v>
      </c>
      <c r="C15" s="30">
        <v>66451968.469999999</v>
      </c>
      <c r="D15" s="30">
        <v>-66451968.469999999</v>
      </c>
      <c r="E15" s="31">
        <v>0</v>
      </c>
      <c r="G15" s="29" t="s">
        <v>53</v>
      </c>
      <c r="H15" s="30">
        <v>30211680.609999999</v>
      </c>
      <c r="I15" s="30">
        <v>0</v>
      </c>
      <c r="J15" s="30">
        <v>30211680.609999999</v>
      </c>
      <c r="K15" s="31">
        <v>0</v>
      </c>
      <c r="M15" s="29" t="s">
        <v>53</v>
      </c>
      <c r="N15" s="30">
        <v>39629898.229999997</v>
      </c>
      <c r="O15" s="2">
        <v>72324.289999999994</v>
      </c>
      <c r="P15" s="30">
        <v>39557573.939999998</v>
      </c>
      <c r="Q15" s="31">
        <v>0</v>
      </c>
    </row>
    <row r="16" spans="1:19" x14ac:dyDescent="0.2">
      <c r="A16" s="29" t="s">
        <v>54</v>
      </c>
      <c r="B16" s="30">
        <v>0</v>
      </c>
      <c r="C16" s="30">
        <v>0</v>
      </c>
      <c r="D16" s="30">
        <v>0</v>
      </c>
      <c r="E16" s="31">
        <v>0</v>
      </c>
      <c r="G16" s="29" t="s">
        <v>54</v>
      </c>
      <c r="H16" s="30">
        <v>0</v>
      </c>
      <c r="I16" s="30">
        <v>0</v>
      </c>
      <c r="J16" s="30">
        <v>0</v>
      </c>
      <c r="K16" s="31">
        <v>0</v>
      </c>
      <c r="M16" s="29" t="s">
        <v>54</v>
      </c>
      <c r="N16" s="30">
        <v>0</v>
      </c>
      <c r="O16" s="30">
        <v>0</v>
      </c>
      <c r="P16" s="30">
        <v>0</v>
      </c>
      <c r="Q16" s="31">
        <v>0</v>
      </c>
    </row>
    <row r="17" spans="1:17" x14ac:dyDescent="0.2">
      <c r="A17" s="29" t="s">
        <v>55</v>
      </c>
      <c r="B17" s="30">
        <v>0</v>
      </c>
      <c r="C17" s="30">
        <v>0</v>
      </c>
      <c r="D17" s="30">
        <v>0</v>
      </c>
      <c r="E17" s="31">
        <v>0</v>
      </c>
      <c r="G17" s="29" t="s">
        <v>55</v>
      </c>
      <c r="H17" s="30">
        <v>0</v>
      </c>
      <c r="I17" s="30">
        <v>0</v>
      </c>
      <c r="J17" s="30">
        <v>0</v>
      </c>
      <c r="K17" s="31">
        <v>0</v>
      </c>
      <c r="M17" s="29" t="s">
        <v>55</v>
      </c>
      <c r="N17" s="30">
        <v>0</v>
      </c>
      <c r="O17" s="30">
        <v>0</v>
      </c>
      <c r="P17" s="30">
        <v>0</v>
      </c>
      <c r="Q17" s="31">
        <v>0</v>
      </c>
    </row>
    <row r="18" spans="1:17" x14ac:dyDescent="0.2">
      <c r="A18" s="29" t="s">
        <v>56</v>
      </c>
      <c r="B18" s="30">
        <v>0</v>
      </c>
      <c r="C18" s="30">
        <v>0</v>
      </c>
      <c r="D18" s="30">
        <v>0</v>
      </c>
      <c r="E18" s="31">
        <v>0</v>
      </c>
      <c r="G18" s="29" t="s">
        <v>56</v>
      </c>
      <c r="H18" s="30">
        <v>0</v>
      </c>
      <c r="I18" s="30">
        <v>0</v>
      </c>
      <c r="J18" s="30">
        <v>0</v>
      </c>
      <c r="K18" s="31">
        <v>0</v>
      </c>
      <c r="M18" s="29" t="s">
        <v>56</v>
      </c>
      <c r="N18" s="30">
        <v>0</v>
      </c>
      <c r="O18" s="30">
        <v>0</v>
      </c>
      <c r="P18" s="30">
        <v>0</v>
      </c>
      <c r="Q18" s="31">
        <v>0</v>
      </c>
    </row>
    <row r="19" spans="1:17" x14ac:dyDescent="0.2">
      <c r="A19" s="29" t="s">
        <v>57</v>
      </c>
      <c r="B19" s="30">
        <v>0</v>
      </c>
      <c r="C19" s="30">
        <v>0</v>
      </c>
      <c r="D19" s="30">
        <v>0</v>
      </c>
      <c r="E19" s="31">
        <v>0</v>
      </c>
      <c r="G19" s="29" t="s">
        <v>57</v>
      </c>
      <c r="H19" s="30">
        <v>0</v>
      </c>
      <c r="I19" s="30">
        <v>0</v>
      </c>
      <c r="J19" s="30">
        <v>0</v>
      </c>
      <c r="K19" s="31">
        <v>0</v>
      </c>
      <c r="M19" s="29" t="s">
        <v>57</v>
      </c>
      <c r="N19" s="30">
        <v>0</v>
      </c>
      <c r="O19" s="30">
        <v>0</v>
      </c>
      <c r="P19" s="30">
        <v>0</v>
      </c>
      <c r="Q19" s="31">
        <v>0</v>
      </c>
    </row>
    <row r="20" spans="1:17" ht="13.5" thickBot="1" x14ac:dyDescent="0.25">
      <c r="A20" s="32" t="s">
        <v>58</v>
      </c>
      <c r="B20" s="33">
        <v>0</v>
      </c>
      <c r="C20" s="33">
        <v>66451968.469999999</v>
      </c>
      <c r="D20" s="33">
        <v>-66451968.469999999</v>
      </c>
      <c r="E20" s="34">
        <v>0</v>
      </c>
      <c r="G20" s="32" t="s">
        <v>58</v>
      </c>
      <c r="H20" s="33">
        <v>30211680.609999999</v>
      </c>
      <c r="I20" s="33">
        <v>0</v>
      </c>
      <c r="J20" s="33">
        <v>30211680.609999999</v>
      </c>
      <c r="K20" s="34">
        <v>0</v>
      </c>
      <c r="M20" s="32" t="s">
        <v>58</v>
      </c>
      <c r="N20" s="33">
        <v>39629898.229999997</v>
      </c>
      <c r="O20" s="33">
        <v>1442467.79</v>
      </c>
      <c r="P20" s="33">
        <v>38187430.439999998</v>
      </c>
      <c r="Q20" s="34">
        <v>0</v>
      </c>
    </row>
    <row r="21" spans="1:17" x14ac:dyDescent="0.2">
      <c r="A21" s="23"/>
      <c r="B21" s="24"/>
      <c r="C21" s="24"/>
      <c r="D21" s="24"/>
      <c r="E21" s="24"/>
      <c r="M21" s="25"/>
    </row>
    <row r="22" spans="1:17" ht="13.5" thickBot="1" x14ac:dyDescent="0.25">
      <c r="A22" s="25" t="s">
        <v>110</v>
      </c>
      <c r="G22" s="25">
        <v>182.3</v>
      </c>
      <c r="M22" s="25">
        <v>18220031</v>
      </c>
    </row>
    <row r="23" spans="1:17" x14ac:dyDescent="0.2">
      <c r="A23" s="26" t="s">
        <v>37</v>
      </c>
      <c r="B23" s="27" t="s">
        <v>38</v>
      </c>
      <c r="C23" s="27" t="s">
        <v>39</v>
      </c>
      <c r="D23" s="27" t="s">
        <v>0</v>
      </c>
      <c r="E23" s="28" t="s">
        <v>40</v>
      </c>
      <c r="G23" s="26" t="s">
        <v>37</v>
      </c>
      <c r="H23" s="27" t="s">
        <v>38</v>
      </c>
      <c r="I23" s="27" t="s">
        <v>39</v>
      </c>
      <c r="J23" s="27" t="s">
        <v>0</v>
      </c>
      <c r="K23" s="28" t="s">
        <v>40</v>
      </c>
      <c r="M23" s="26" t="s">
        <v>37</v>
      </c>
      <c r="N23" s="27" t="s">
        <v>38</v>
      </c>
      <c r="O23" s="27" t="s">
        <v>39</v>
      </c>
      <c r="P23" s="27" t="s">
        <v>0</v>
      </c>
      <c r="Q23" s="28" t="s">
        <v>40</v>
      </c>
    </row>
    <row r="24" spans="1:17" x14ac:dyDescent="0.2">
      <c r="A24" s="29" t="s">
        <v>41</v>
      </c>
      <c r="B24" s="30">
        <v>0</v>
      </c>
      <c r="C24" s="30">
        <v>0</v>
      </c>
      <c r="D24" s="30">
        <v>0</v>
      </c>
      <c r="E24" s="31">
        <v>-7569296.6399999997</v>
      </c>
      <c r="G24" s="29" t="s">
        <v>41</v>
      </c>
      <c r="H24" s="30">
        <v>0</v>
      </c>
      <c r="I24" s="30">
        <v>0</v>
      </c>
      <c r="J24" s="30">
        <v>0</v>
      </c>
      <c r="K24" s="31">
        <v>23573704.41</v>
      </c>
      <c r="M24" s="29" t="s">
        <v>41</v>
      </c>
      <c r="N24" s="30">
        <v>0</v>
      </c>
      <c r="O24" s="30">
        <v>0</v>
      </c>
      <c r="P24" s="30">
        <v>0</v>
      </c>
      <c r="Q24" s="31">
        <v>-18818583.699999999</v>
      </c>
    </row>
    <row r="25" spans="1:17" x14ac:dyDescent="0.2">
      <c r="A25" s="29" t="s">
        <v>42</v>
      </c>
      <c r="B25" s="30">
        <v>201333.25</v>
      </c>
      <c r="C25" s="30">
        <v>0</v>
      </c>
      <c r="D25" s="30">
        <v>201333.25</v>
      </c>
      <c r="E25" s="31">
        <v>-7367963.3899999997</v>
      </c>
      <c r="G25" s="29" t="s">
        <v>42</v>
      </c>
      <c r="H25" s="30">
        <v>0</v>
      </c>
      <c r="I25" s="30">
        <v>450679.35</v>
      </c>
      <c r="J25" s="30">
        <v>-450679.35</v>
      </c>
      <c r="K25" s="31">
        <v>23123025.059999999</v>
      </c>
      <c r="M25" s="29" t="s">
        <v>42</v>
      </c>
      <c r="N25" s="30">
        <v>0</v>
      </c>
      <c r="O25" s="30">
        <v>0</v>
      </c>
      <c r="P25" s="30">
        <v>0</v>
      </c>
      <c r="Q25" s="31">
        <v>-18818583.699999999</v>
      </c>
    </row>
    <row r="26" spans="1:17" x14ac:dyDescent="0.2">
      <c r="A26" s="29" t="s">
        <v>43</v>
      </c>
      <c r="B26" s="30">
        <v>34785.07</v>
      </c>
      <c r="C26" s="30">
        <v>0</v>
      </c>
      <c r="D26" s="30">
        <v>34785.07</v>
      </c>
      <c r="E26" s="31">
        <v>-7333178.3200000003</v>
      </c>
      <c r="G26" s="29" t="s">
        <v>43</v>
      </c>
      <c r="H26" s="30">
        <v>25172.58</v>
      </c>
      <c r="I26" s="30">
        <v>0</v>
      </c>
      <c r="J26" s="30">
        <v>25172.58</v>
      </c>
      <c r="K26" s="31">
        <v>23148197.640000001</v>
      </c>
      <c r="M26" s="29" t="s">
        <v>43</v>
      </c>
      <c r="N26" s="30">
        <v>0</v>
      </c>
      <c r="O26" s="30">
        <v>0</v>
      </c>
      <c r="P26" s="30">
        <v>0</v>
      </c>
      <c r="Q26" s="31">
        <v>-18818583.699999999</v>
      </c>
    </row>
    <row r="27" spans="1:17" x14ac:dyDescent="0.2">
      <c r="A27" s="29" t="s">
        <v>44</v>
      </c>
      <c r="B27" s="30">
        <v>37254.61</v>
      </c>
      <c r="C27" s="30">
        <v>0</v>
      </c>
      <c r="D27" s="30">
        <v>37254.61</v>
      </c>
      <c r="E27" s="31">
        <v>-7295923.71</v>
      </c>
      <c r="G27" s="29" t="s">
        <v>44</v>
      </c>
      <c r="H27" s="30">
        <v>18116.77</v>
      </c>
      <c r="I27" s="30">
        <v>0</v>
      </c>
      <c r="J27" s="30">
        <v>18116.77</v>
      </c>
      <c r="K27" s="31">
        <v>23166314.41</v>
      </c>
      <c r="M27" s="29" t="s">
        <v>44</v>
      </c>
      <c r="N27" s="30">
        <v>0</v>
      </c>
      <c r="O27" s="30">
        <v>0</v>
      </c>
      <c r="P27" s="30">
        <v>0</v>
      </c>
      <c r="Q27" s="31">
        <v>-18818583.699999999</v>
      </c>
    </row>
    <row r="28" spans="1:17" x14ac:dyDescent="0.2">
      <c r="A28" s="29" t="s">
        <v>45</v>
      </c>
      <c r="B28" s="30">
        <v>43537.26</v>
      </c>
      <c r="C28" s="30">
        <v>0</v>
      </c>
      <c r="D28" s="30">
        <v>43537.26</v>
      </c>
      <c r="E28" s="31">
        <v>-7252386.4500000002</v>
      </c>
      <c r="G28" s="29" t="s">
        <v>45</v>
      </c>
      <c r="H28" s="30">
        <v>166.31</v>
      </c>
      <c r="I28" s="30">
        <v>0</v>
      </c>
      <c r="J28" s="30">
        <v>166.31</v>
      </c>
      <c r="K28" s="31">
        <v>23166480.719999999</v>
      </c>
      <c r="M28" s="29" t="s">
        <v>45</v>
      </c>
      <c r="N28" s="30">
        <v>0</v>
      </c>
      <c r="O28" s="30">
        <v>0</v>
      </c>
      <c r="P28" s="30">
        <v>0</v>
      </c>
      <c r="Q28" s="31">
        <v>-18818583.699999999</v>
      </c>
    </row>
    <row r="29" spans="1:17" x14ac:dyDescent="0.2">
      <c r="A29" s="29" t="s">
        <v>46</v>
      </c>
      <c r="B29" s="30">
        <v>43595.48</v>
      </c>
      <c r="C29" s="30">
        <v>0</v>
      </c>
      <c r="D29" s="30">
        <v>43595.48</v>
      </c>
      <c r="E29" s="31">
        <v>-7208790.9699999997</v>
      </c>
      <c r="G29" s="29" t="s">
        <v>46</v>
      </c>
      <c r="H29" s="30">
        <v>0</v>
      </c>
      <c r="I29" s="30">
        <v>0</v>
      </c>
      <c r="J29" s="30">
        <v>0</v>
      </c>
      <c r="K29" s="31">
        <v>23166480.719999999</v>
      </c>
      <c r="M29" s="29" t="s">
        <v>46</v>
      </c>
      <c r="N29" s="30">
        <v>0</v>
      </c>
      <c r="O29" s="30">
        <v>0</v>
      </c>
      <c r="P29" s="30">
        <v>0</v>
      </c>
      <c r="Q29" s="31">
        <v>-18818583.699999999</v>
      </c>
    </row>
    <row r="30" spans="1:17" x14ac:dyDescent="0.2">
      <c r="A30" s="29" t="s">
        <v>47</v>
      </c>
      <c r="B30" s="30">
        <v>43595.47</v>
      </c>
      <c r="C30" s="30">
        <v>0</v>
      </c>
      <c r="D30" s="30">
        <v>43595.47</v>
      </c>
      <c r="E30" s="31">
        <v>-7165195.5</v>
      </c>
      <c r="G30" s="29" t="s">
        <v>47</v>
      </c>
      <c r="H30" s="30">
        <v>0</v>
      </c>
      <c r="I30" s="30">
        <v>0</v>
      </c>
      <c r="J30" s="30">
        <v>0</v>
      </c>
      <c r="K30" s="31">
        <v>23166480.719999999</v>
      </c>
      <c r="M30" s="29" t="s">
        <v>47</v>
      </c>
      <c r="N30" s="30">
        <v>0</v>
      </c>
      <c r="O30" s="30">
        <v>0</v>
      </c>
      <c r="P30" s="30">
        <v>0</v>
      </c>
      <c r="Q30" s="31">
        <v>-18818583.699999999</v>
      </c>
    </row>
    <row r="31" spans="1:17" x14ac:dyDescent="0.2">
      <c r="A31" s="29" t="s">
        <v>48</v>
      </c>
      <c r="B31" s="30">
        <v>43595.48</v>
      </c>
      <c r="C31" s="30">
        <v>0</v>
      </c>
      <c r="D31" s="30">
        <v>43595.48</v>
      </c>
      <c r="E31" s="31">
        <v>-7121600.0199999996</v>
      </c>
      <c r="G31" s="29" t="s">
        <v>48</v>
      </c>
      <c r="H31" s="30">
        <v>0</v>
      </c>
      <c r="I31" s="30">
        <v>0</v>
      </c>
      <c r="J31" s="30">
        <v>0</v>
      </c>
      <c r="K31" s="31">
        <v>23166480.719999999</v>
      </c>
      <c r="M31" s="29" t="s">
        <v>48</v>
      </c>
      <c r="N31" s="30">
        <v>0</v>
      </c>
      <c r="O31" s="30">
        <v>0</v>
      </c>
      <c r="P31" s="30">
        <v>0</v>
      </c>
      <c r="Q31" s="31">
        <v>-18818583.699999999</v>
      </c>
    </row>
    <row r="32" spans="1:17" x14ac:dyDescent="0.2">
      <c r="A32" s="29" t="s">
        <v>49</v>
      </c>
      <c r="B32" s="30">
        <v>43595.47</v>
      </c>
      <c r="C32" s="30">
        <v>0</v>
      </c>
      <c r="D32" s="30">
        <v>43595.47</v>
      </c>
      <c r="E32" s="31">
        <v>-7078004.5499999998</v>
      </c>
      <c r="G32" s="29" t="s">
        <v>49</v>
      </c>
      <c r="H32" s="30">
        <v>0</v>
      </c>
      <c r="I32" s="30">
        <v>0</v>
      </c>
      <c r="J32" s="30">
        <v>0</v>
      </c>
      <c r="K32" s="31">
        <v>23166480.719999999</v>
      </c>
      <c r="M32" s="29" t="s">
        <v>49</v>
      </c>
      <c r="N32" s="30">
        <v>0</v>
      </c>
      <c r="O32" s="30">
        <v>0</v>
      </c>
      <c r="P32" s="30">
        <v>0</v>
      </c>
      <c r="Q32" s="31">
        <v>-18818583.699999999</v>
      </c>
    </row>
    <row r="33" spans="1:17" x14ac:dyDescent="0.2">
      <c r="A33" s="29" t="s">
        <v>50</v>
      </c>
      <c r="B33" s="30">
        <v>43595.48</v>
      </c>
      <c r="C33" s="30">
        <v>0</v>
      </c>
      <c r="D33" s="30">
        <v>43595.48</v>
      </c>
      <c r="E33" s="31">
        <v>-7034409.0700000003</v>
      </c>
      <c r="G33" s="29" t="s">
        <v>50</v>
      </c>
      <c r="H33" s="30">
        <v>0</v>
      </c>
      <c r="I33" s="30">
        <v>0</v>
      </c>
      <c r="J33" s="30">
        <v>0</v>
      </c>
      <c r="K33" s="31">
        <v>23166480.719999999</v>
      </c>
      <c r="M33" s="29" t="s">
        <v>50</v>
      </c>
      <c r="N33" s="30">
        <v>0</v>
      </c>
      <c r="O33" s="30">
        <v>0</v>
      </c>
      <c r="P33" s="30">
        <v>0</v>
      </c>
      <c r="Q33" s="31">
        <v>-18818583.699999999</v>
      </c>
    </row>
    <row r="34" spans="1:17" x14ac:dyDescent="0.2">
      <c r="A34" s="29" t="s">
        <v>51</v>
      </c>
      <c r="B34" s="30">
        <v>43595.47</v>
      </c>
      <c r="C34" s="30">
        <v>0</v>
      </c>
      <c r="D34" s="30">
        <v>43595.47</v>
      </c>
      <c r="E34" s="31">
        <v>-6990813.5999999996</v>
      </c>
      <c r="G34" s="29" t="s">
        <v>51</v>
      </c>
      <c r="H34" s="30">
        <v>0</v>
      </c>
      <c r="I34" s="30">
        <v>0</v>
      </c>
      <c r="J34" s="30">
        <v>0</v>
      </c>
      <c r="K34" s="31">
        <v>23166480.719999999</v>
      </c>
      <c r="M34" s="29" t="s">
        <v>51</v>
      </c>
      <c r="N34" s="30">
        <v>0</v>
      </c>
      <c r="O34" s="30">
        <v>0</v>
      </c>
      <c r="P34" s="30">
        <v>0</v>
      </c>
      <c r="Q34" s="31">
        <v>-18818583.699999999</v>
      </c>
    </row>
    <row r="35" spans="1:17" x14ac:dyDescent="0.2">
      <c r="A35" s="29" t="s">
        <v>52</v>
      </c>
      <c r="B35" s="30">
        <v>43595.48</v>
      </c>
      <c r="C35" s="30">
        <v>0</v>
      </c>
      <c r="D35" s="30">
        <v>43595.48</v>
      </c>
      <c r="E35" s="31">
        <v>-6947218.1200000001</v>
      </c>
      <c r="G35" s="29" t="s">
        <v>52</v>
      </c>
      <c r="H35" s="30">
        <v>0</v>
      </c>
      <c r="I35" s="30">
        <v>0</v>
      </c>
      <c r="J35" s="30">
        <v>0</v>
      </c>
      <c r="K35" s="31">
        <v>23166480.719999999</v>
      </c>
      <c r="M35" s="29" t="s">
        <v>52</v>
      </c>
      <c r="N35" s="30">
        <v>0</v>
      </c>
      <c r="O35" s="30">
        <v>0</v>
      </c>
      <c r="P35" s="30">
        <v>0</v>
      </c>
      <c r="Q35" s="31">
        <v>-18818583.699999999</v>
      </c>
    </row>
    <row r="36" spans="1:17" x14ac:dyDescent="0.2">
      <c r="A36" s="29" t="s">
        <v>53</v>
      </c>
      <c r="B36" s="30">
        <v>121660.98</v>
      </c>
      <c r="C36" s="30">
        <v>0</v>
      </c>
      <c r="D36" s="30">
        <v>121660.98</v>
      </c>
      <c r="E36" s="31">
        <v>-6825557.1399999997</v>
      </c>
      <c r="G36" s="29" t="s">
        <v>53</v>
      </c>
      <c r="H36" s="30">
        <v>3304886.87</v>
      </c>
      <c r="I36" s="30">
        <v>26471367.59</v>
      </c>
      <c r="J36" s="30">
        <v>-23166480.719999999</v>
      </c>
      <c r="K36" s="31">
        <v>0</v>
      </c>
      <c r="M36" s="29" t="s">
        <v>53</v>
      </c>
      <c r="N36" s="30">
        <v>18818583.699999999</v>
      </c>
      <c r="O36" s="30">
        <v>0</v>
      </c>
      <c r="P36" s="30">
        <v>18818583.699999999</v>
      </c>
      <c r="Q36" s="31">
        <v>0</v>
      </c>
    </row>
    <row r="37" spans="1:17" x14ac:dyDescent="0.2">
      <c r="A37" s="29" t="s">
        <v>54</v>
      </c>
      <c r="B37" s="30">
        <v>0</v>
      </c>
      <c r="C37" s="30">
        <v>0</v>
      </c>
      <c r="D37" s="30">
        <v>0</v>
      </c>
      <c r="E37" s="31">
        <v>-6825557.1399999997</v>
      </c>
      <c r="G37" s="29" t="s">
        <v>54</v>
      </c>
      <c r="H37" s="30">
        <v>0</v>
      </c>
      <c r="I37" s="30">
        <v>0</v>
      </c>
      <c r="J37" s="30">
        <v>0</v>
      </c>
      <c r="K37" s="31">
        <v>0</v>
      </c>
      <c r="M37" s="29" t="s">
        <v>54</v>
      </c>
      <c r="N37" s="30">
        <v>0</v>
      </c>
      <c r="O37" s="30">
        <v>0</v>
      </c>
      <c r="P37" s="30">
        <v>0</v>
      </c>
      <c r="Q37" s="31">
        <v>0</v>
      </c>
    </row>
    <row r="38" spans="1:17" x14ac:dyDescent="0.2">
      <c r="A38" s="29" t="s">
        <v>55</v>
      </c>
      <c r="B38" s="30">
        <v>0</v>
      </c>
      <c r="C38" s="30">
        <v>0</v>
      </c>
      <c r="D38" s="30">
        <v>0</v>
      </c>
      <c r="E38" s="31">
        <v>-6825557.1399999997</v>
      </c>
      <c r="G38" s="29" t="s">
        <v>55</v>
      </c>
      <c r="H38" s="30">
        <v>0</v>
      </c>
      <c r="I38" s="30">
        <v>0</v>
      </c>
      <c r="J38" s="30">
        <v>0</v>
      </c>
      <c r="K38" s="31">
        <v>0</v>
      </c>
      <c r="M38" s="29" t="s">
        <v>55</v>
      </c>
      <c r="N38" s="30">
        <v>0</v>
      </c>
      <c r="O38" s="30">
        <v>0</v>
      </c>
      <c r="P38" s="30">
        <v>0</v>
      </c>
      <c r="Q38" s="31">
        <v>0</v>
      </c>
    </row>
    <row r="39" spans="1:17" x14ac:dyDescent="0.2">
      <c r="A39" s="29" t="s">
        <v>56</v>
      </c>
      <c r="B39" s="30">
        <v>0</v>
      </c>
      <c r="C39" s="30">
        <v>0</v>
      </c>
      <c r="D39" s="30">
        <v>0</v>
      </c>
      <c r="E39" s="31">
        <v>-6825557.1399999997</v>
      </c>
      <c r="G39" s="29" t="s">
        <v>56</v>
      </c>
      <c r="H39" s="30">
        <v>0</v>
      </c>
      <c r="I39" s="30">
        <v>0</v>
      </c>
      <c r="J39" s="30">
        <v>0</v>
      </c>
      <c r="K39" s="31">
        <v>0</v>
      </c>
      <c r="M39" s="29" t="s">
        <v>56</v>
      </c>
      <c r="N39" s="30">
        <v>0</v>
      </c>
      <c r="O39" s="30">
        <v>0</v>
      </c>
      <c r="P39" s="30">
        <v>0</v>
      </c>
      <c r="Q39" s="31">
        <v>0</v>
      </c>
    </row>
    <row r="40" spans="1:17" x14ac:dyDescent="0.2">
      <c r="A40" s="29" t="s">
        <v>57</v>
      </c>
      <c r="B40" s="30">
        <v>0</v>
      </c>
      <c r="C40" s="30">
        <v>0</v>
      </c>
      <c r="D40" s="30">
        <v>0</v>
      </c>
      <c r="E40" s="31">
        <v>-6825557.1399999997</v>
      </c>
      <c r="G40" s="29" t="s">
        <v>57</v>
      </c>
      <c r="H40" s="30">
        <v>0</v>
      </c>
      <c r="I40" s="30">
        <v>0</v>
      </c>
      <c r="J40" s="30">
        <v>0</v>
      </c>
      <c r="K40" s="31">
        <v>0</v>
      </c>
      <c r="M40" s="29" t="s">
        <v>57</v>
      </c>
      <c r="N40" s="30">
        <v>0</v>
      </c>
      <c r="O40" s="30">
        <v>0</v>
      </c>
      <c r="P40" s="30">
        <v>0</v>
      </c>
      <c r="Q40" s="31">
        <v>0</v>
      </c>
    </row>
    <row r="41" spans="1:17" ht="13.5" thickBot="1" x14ac:dyDescent="0.25">
      <c r="A41" s="32" t="s">
        <v>58</v>
      </c>
      <c r="B41" s="33">
        <v>743739.5</v>
      </c>
      <c r="C41" s="33">
        <v>0</v>
      </c>
      <c r="D41" s="33">
        <v>743739.5</v>
      </c>
      <c r="E41" s="34">
        <v>-6825557.1399999997</v>
      </c>
      <c r="G41" s="32" t="s">
        <v>58</v>
      </c>
      <c r="H41" s="33">
        <v>3348342.53</v>
      </c>
      <c r="I41" s="33">
        <v>26922046.940000001</v>
      </c>
      <c r="J41" s="33">
        <v>-23573704.41</v>
      </c>
      <c r="K41" s="34">
        <v>0</v>
      </c>
      <c r="M41" s="32" t="s">
        <v>58</v>
      </c>
      <c r="N41" s="33">
        <v>18818583.699999999</v>
      </c>
      <c r="O41" s="33">
        <v>0</v>
      </c>
      <c r="P41" s="33">
        <v>18818583.699999999</v>
      </c>
      <c r="Q41" s="34">
        <v>0</v>
      </c>
    </row>
    <row r="42" spans="1:17" x14ac:dyDescent="0.2">
      <c r="A42" s="37"/>
      <c r="B42" s="30"/>
      <c r="C42" s="30"/>
      <c r="D42" s="30"/>
      <c r="E42" s="30"/>
      <c r="G42" s="37"/>
      <c r="H42" s="30"/>
      <c r="I42" s="30"/>
      <c r="J42" s="30"/>
      <c r="K42" s="30"/>
      <c r="M42" s="37"/>
      <c r="N42" s="30"/>
      <c r="O42" s="30"/>
      <c r="P42" s="30"/>
      <c r="Q42" s="30"/>
    </row>
    <row r="43" spans="1:17" ht="26.25" thickBot="1" x14ac:dyDescent="0.25">
      <c r="A43" s="25" t="s">
        <v>111</v>
      </c>
      <c r="G43" s="25" t="s">
        <v>120</v>
      </c>
      <c r="M43" s="25" t="s">
        <v>119</v>
      </c>
    </row>
    <row r="44" spans="1:17" x14ac:dyDescent="0.2">
      <c r="A44" s="26" t="s">
        <v>37</v>
      </c>
      <c r="B44" s="27" t="s">
        <v>38</v>
      </c>
      <c r="C44" s="27" t="s">
        <v>39</v>
      </c>
      <c r="D44" s="27" t="s">
        <v>0</v>
      </c>
      <c r="E44" s="28" t="s">
        <v>40</v>
      </c>
      <c r="G44" s="26" t="s">
        <v>37</v>
      </c>
      <c r="H44" s="27" t="s">
        <v>38</v>
      </c>
      <c r="I44" s="27" t="s">
        <v>39</v>
      </c>
      <c r="J44" s="27" t="s">
        <v>0</v>
      </c>
      <c r="K44" s="28" t="s">
        <v>40</v>
      </c>
      <c r="M44" s="26" t="s">
        <v>37</v>
      </c>
      <c r="N44" s="27" t="s">
        <v>38</v>
      </c>
      <c r="O44" s="27" t="s">
        <v>39</v>
      </c>
      <c r="P44" s="27" t="s">
        <v>0</v>
      </c>
      <c r="Q44" s="28" t="s">
        <v>40</v>
      </c>
    </row>
    <row r="45" spans="1:17" x14ac:dyDescent="0.2">
      <c r="A45" s="29" t="s">
        <v>41</v>
      </c>
      <c r="B45" s="30">
        <v>0</v>
      </c>
      <c r="C45" s="30">
        <v>0</v>
      </c>
      <c r="D45" s="30">
        <v>0</v>
      </c>
      <c r="E45" s="31">
        <v>-6825557.1399999997</v>
      </c>
      <c r="G45" s="29" t="s">
        <v>41</v>
      </c>
      <c r="H45" s="30">
        <v>0</v>
      </c>
      <c r="I45" s="30">
        <v>0</v>
      </c>
      <c r="J45" s="30">
        <v>0</v>
      </c>
      <c r="K45" s="31">
        <v>19501591.829999998</v>
      </c>
      <c r="M45" s="29" t="s">
        <v>41</v>
      </c>
      <c r="N45" s="30">
        <v>0</v>
      </c>
      <c r="O45" s="30">
        <v>0</v>
      </c>
      <c r="P45" s="30">
        <v>0</v>
      </c>
      <c r="Q45" s="31">
        <v>0</v>
      </c>
    </row>
    <row r="46" spans="1:17" x14ac:dyDescent="0.2">
      <c r="A46" s="29" t="s">
        <v>42</v>
      </c>
      <c r="B46" s="30">
        <v>113759.28</v>
      </c>
      <c r="C46" s="30">
        <v>0</v>
      </c>
      <c r="D46" s="30">
        <v>113759.28</v>
      </c>
      <c r="E46" s="31">
        <v>-6711797.8600000003</v>
      </c>
      <c r="G46" s="29" t="s">
        <v>42</v>
      </c>
      <c r="H46" s="30">
        <v>0</v>
      </c>
      <c r="I46" s="30">
        <v>541710.88</v>
      </c>
      <c r="J46" s="30">
        <v>-541710.88</v>
      </c>
      <c r="K46" s="31">
        <v>18959880.949999999</v>
      </c>
      <c r="M46" s="29" t="s">
        <v>42</v>
      </c>
      <c r="N46" s="30">
        <v>0</v>
      </c>
      <c r="O46" s="30">
        <v>0</v>
      </c>
      <c r="P46" s="30">
        <v>0</v>
      </c>
      <c r="Q46" s="31">
        <v>0</v>
      </c>
    </row>
    <row r="47" spans="1:17" x14ac:dyDescent="0.2">
      <c r="A47" s="29" t="s">
        <v>43</v>
      </c>
      <c r="B47" s="30">
        <v>113759.29</v>
      </c>
      <c r="C47" s="30">
        <v>0</v>
      </c>
      <c r="D47" s="30">
        <v>113759.29</v>
      </c>
      <c r="E47" s="31">
        <v>-6598038.5700000003</v>
      </c>
      <c r="G47" s="29" t="s">
        <v>43</v>
      </c>
      <c r="H47" s="30">
        <v>0</v>
      </c>
      <c r="I47" s="30">
        <v>541710.88</v>
      </c>
      <c r="J47" s="30">
        <v>-541710.88</v>
      </c>
      <c r="K47" s="31">
        <v>18418170.07</v>
      </c>
      <c r="M47" s="29" t="s">
        <v>43</v>
      </c>
      <c r="N47" s="30">
        <v>0</v>
      </c>
      <c r="O47" s="30">
        <v>0</v>
      </c>
      <c r="P47" s="30">
        <v>0</v>
      </c>
      <c r="Q47" s="31">
        <v>0</v>
      </c>
    </row>
    <row r="48" spans="1:17" x14ac:dyDescent="0.2">
      <c r="A48" s="29" t="s">
        <v>44</v>
      </c>
      <c r="B48" s="30">
        <v>113759.28</v>
      </c>
      <c r="C48" s="30">
        <v>0</v>
      </c>
      <c r="D48" s="30">
        <v>113759.28</v>
      </c>
      <c r="E48" s="31">
        <v>-6484279.29</v>
      </c>
      <c r="G48" s="29" t="s">
        <v>44</v>
      </c>
      <c r="H48" s="30">
        <v>0</v>
      </c>
      <c r="I48" s="30">
        <v>541710.88</v>
      </c>
      <c r="J48" s="30">
        <v>-541710.88</v>
      </c>
      <c r="K48" s="31">
        <v>17876459.190000001</v>
      </c>
      <c r="M48" s="29" t="s">
        <v>44</v>
      </c>
      <c r="N48" s="30">
        <v>0</v>
      </c>
      <c r="O48" s="30">
        <v>0</v>
      </c>
      <c r="P48" s="30">
        <v>0</v>
      </c>
      <c r="Q48" s="31">
        <v>0</v>
      </c>
    </row>
    <row r="49" spans="1:19" x14ac:dyDescent="0.2">
      <c r="A49" s="29" t="s">
        <v>45</v>
      </c>
      <c r="B49" s="30">
        <v>113759.29</v>
      </c>
      <c r="C49" s="30">
        <v>0</v>
      </c>
      <c r="D49" s="30">
        <v>113759.29</v>
      </c>
      <c r="E49" s="31">
        <v>-6370520</v>
      </c>
      <c r="G49" s="29" t="s">
        <v>45</v>
      </c>
      <c r="H49" s="30">
        <v>0</v>
      </c>
      <c r="I49" s="30">
        <v>541710.88</v>
      </c>
      <c r="J49" s="30">
        <v>-541710.88</v>
      </c>
      <c r="K49" s="31">
        <v>17334748.309999999</v>
      </c>
      <c r="M49" s="29" t="s">
        <v>45</v>
      </c>
      <c r="N49" s="30">
        <v>0</v>
      </c>
      <c r="O49" s="30">
        <v>0</v>
      </c>
      <c r="P49" s="30">
        <v>0</v>
      </c>
      <c r="Q49" s="31">
        <v>0</v>
      </c>
    </row>
    <row r="50" spans="1:19" x14ac:dyDescent="0.2">
      <c r="A50" s="29" t="s">
        <v>46</v>
      </c>
      <c r="B50" s="30">
        <v>113759.28</v>
      </c>
      <c r="C50" s="30">
        <v>0</v>
      </c>
      <c r="D50" s="30">
        <v>113759.28</v>
      </c>
      <c r="E50" s="31">
        <v>-6256760.7199999997</v>
      </c>
      <c r="G50" s="29" t="s">
        <v>46</v>
      </c>
      <c r="H50" s="30">
        <v>0</v>
      </c>
      <c r="I50" s="30">
        <v>541710.88</v>
      </c>
      <c r="J50" s="30">
        <v>-541710.88</v>
      </c>
      <c r="K50" s="31">
        <v>16793037.43</v>
      </c>
      <c r="M50" s="29" t="s">
        <v>46</v>
      </c>
      <c r="N50" s="30">
        <v>0</v>
      </c>
      <c r="O50" s="30">
        <v>0</v>
      </c>
      <c r="P50" s="30">
        <v>0</v>
      </c>
      <c r="Q50" s="31">
        <v>0</v>
      </c>
      <c r="S50" s="50">
        <f>541710.88*(13/31)</f>
        <v>227169.07870967744</v>
      </c>
    </row>
    <row r="51" spans="1:19" x14ac:dyDescent="0.2">
      <c r="A51" s="29" t="s">
        <v>47</v>
      </c>
      <c r="B51" s="30">
        <v>113759.29</v>
      </c>
      <c r="C51" s="30">
        <v>0</v>
      </c>
      <c r="D51" s="30">
        <v>113759.29</v>
      </c>
      <c r="E51" s="1">
        <v>-6143001.4299999997</v>
      </c>
      <c r="G51" s="29" t="s">
        <v>47</v>
      </c>
      <c r="H51" s="30">
        <v>0</v>
      </c>
      <c r="I51" s="30">
        <v>541710.88</v>
      </c>
      <c r="J51" s="30">
        <v>-541710.88</v>
      </c>
      <c r="K51" s="1">
        <v>16251326.550000001</v>
      </c>
      <c r="M51" s="29" t="s">
        <v>47</v>
      </c>
      <c r="N51" s="30">
        <v>0</v>
      </c>
      <c r="O51" s="30">
        <v>0</v>
      </c>
      <c r="P51" s="30">
        <v>0</v>
      </c>
      <c r="Q51" s="31">
        <v>0</v>
      </c>
    </row>
    <row r="52" spans="1:19" x14ac:dyDescent="0.2">
      <c r="A52" s="29" t="s">
        <v>48</v>
      </c>
      <c r="B52" s="30">
        <v>113759.28</v>
      </c>
      <c r="C52" s="30">
        <v>0</v>
      </c>
      <c r="D52" s="30">
        <v>113759.28</v>
      </c>
      <c r="E52" s="31">
        <v>-6029242.1500000004</v>
      </c>
      <c r="G52" s="29" t="s">
        <v>48</v>
      </c>
      <c r="H52" s="30">
        <v>0</v>
      </c>
      <c r="I52" s="30">
        <v>541710.88</v>
      </c>
      <c r="J52" s="30">
        <v>-541710.88</v>
      </c>
      <c r="K52" s="31">
        <v>15709615.67</v>
      </c>
      <c r="M52" s="29" t="s">
        <v>48</v>
      </c>
      <c r="N52" s="30">
        <v>0</v>
      </c>
      <c r="O52" s="30">
        <v>0</v>
      </c>
      <c r="P52" s="30">
        <v>0</v>
      </c>
      <c r="Q52" s="31">
        <v>0</v>
      </c>
    </row>
    <row r="53" spans="1:19" x14ac:dyDescent="0.2">
      <c r="A53" s="29" t="s">
        <v>49</v>
      </c>
      <c r="B53" s="30">
        <v>0</v>
      </c>
      <c r="C53" s="30">
        <v>0</v>
      </c>
      <c r="D53" s="30">
        <v>0</v>
      </c>
      <c r="E53" s="31">
        <v>-6029242.1500000004</v>
      </c>
      <c r="G53" s="29" t="s">
        <v>49</v>
      </c>
      <c r="H53" s="30">
        <v>0</v>
      </c>
      <c r="I53" s="30">
        <v>0</v>
      </c>
      <c r="J53" s="30">
        <v>0</v>
      </c>
      <c r="K53" s="31">
        <v>15709615.67</v>
      </c>
      <c r="M53" s="29" t="s">
        <v>49</v>
      </c>
      <c r="N53" s="30">
        <v>0</v>
      </c>
      <c r="O53" s="30">
        <v>0</v>
      </c>
      <c r="P53" s="30">
        <v>0</v>
      </c>
      <c r="Q53" s="31">
        <v>0</v>
      </c>
    </row>
    <row r="54" spans="1:19" x14ac:dyDescent="0.2">
      <c r="A54" s="29" t="s">
        <v>50</v>
      </c>
      <c r="B54" s="30">
        <v>0</v>
      </c>
      <c r="C54" s="30">
        <v>0</v>
      </c>
      <c r="D54" s="30">
        <v>0</v>
      </c>
      <c r="E54" s="31">
        <v>-6029242.1500000004</v>
      </c>
      <c r="G54" s="29" t="s">
        <v>50</v>
      </c>
      <c r="H54" s="30">
        <v>0</v>
      </c>
      <c r="I54" s="30">
        <v>0</v>
      </c>
      <c r="J54" s="30">
        <v>0</v>
      </c>
      <c r="K54" s="31">
        <v>15709615.67</v>
      </c>
      <c r="M54" s="29" t="s">
        <v>50</v>
      </c>
      <c r="N54" s="30">
        <v>0</v>
      </c>
      <c r="O54" s="30">
        <v>0</v>
      </c>
      <c r="P54" s="30">
        <v>0</v>
      </c>
      <c r="Q54" s="31">
        <v>0</v>
      </c>
    </row>
    <row r="55" spans="1:19" x14ac:dyDescent="0.2">
      <c r="A55" s="29" t="s">
        <v>51</v>
      </c>
      <c r="B55" s="30">
        <v>0</v>
      </c>
      <c r="C55" s="30">
        <v>0</v>
      </c>
      <c r="D55" s="30">
        <v>0</v>
      </c>
      <c r="E55" s="31">
        <v>-6029242.1500000004</v>
      </c>
      <c r="G55" s="29" t="s">
        <v>51</v>
      </c>
      <c r="H55" s="30">
        <v>0</v>
      </c>
      <c r="I55" s="30">
        <v>0</v>
      </c>
      <c r="J55" s="30">
        <v>0</v>
      </c>
      <c r="K55" s="31">
        <v>15709615.67</v>
      </c>
      <c r="M55" s="29" t="s">
        <v>51</v>
      </c>
      <c r="N55" s="30">
        <v>0</v>
      </c>
      <c r="O55" s="30">
        <v>0</v>
      </c>
      <c r="P55" s="30">
        <v>0</v>
      </c>
      <c r="Q55" s="31">
        <v>0</v>
      </c>
    </row>
    <row r="56" spans="1:19" x14ac:dyDescent="0.2">
      <c r="A56" s="29" t="s">
        <v>52</v>
      </c>
      <c r="B56" s="30">
        <v>0</v>
      </c>
      <c r="C56" s="30">
        <v>0</v>
      </c>
      <c r="D56" s="30">
        <v>0</v>
      </c>
      <c r="E56" s="31">
        <v>-6029242.1500000004</v>
      </c>
      <c r="G56" s="29" t="s">
        <v>52</v>
      </c>
      <c r="H56" s="30">
        <v>0</v>
      </c>
      <c r="I56" s="30">
        <v>0</v>
      </c>
      <c r="J56" s="30">
        <v>0</v>
      </c>
      <c r="K56" s="31">
        <v>15709615.67</v>
      </c>
      <c r="M56" s="29" t="s">
        <v>52</v>
      </c>
      <c r="N56" s="30">
        <v>0</v>
      </c>
      <c r="O56" s="30">
        <v>0</v>
      </c>
      <c r="P56" s="30">
        <v>0</v>
      </c>
      <c r="Q56" s="31">
        <v>0</v>
      </c>
    </row>
    <row r="57" spans="1:19" x14ac:dyDescent="0.2">
      <c r="A57" s="29" t="s">
        <v>53</v>
      </c>
      <c r="B57" s="30">
        <v>0</v>
      </c>
      <c r="C57" s="30">
        <v>0</v>
      </c>
      <c r="D57" s="30">
        <v>0</v>
      </c>
      <c r="E57" s="31">
        <v>-6029242.1500000004</v>
      </c>
      <c r="G57" s="29" t="s">
        <v>53</v>
      </c>
      <c r="H57" s="30">
        <v>0</v>
      </c>
      <c r="I57" s="30">
        <v>0</v>
      </c>
      <c r="J57" s="30">
        <v>0</v>
      </c>
      <c r="K57" s="31">
        <v>15709615.67</v>
      </c>
      <c r="M57" s="29" t="s">
        <v>53</v>
      </c>
      <c r="N57" s="30">
        <v>19731438.329999998</v>
      </c>
      <c r="O57" s="2">
        <v>229846.5</v>
      </c>
      <c r="P57" s="30">
        <v>19501591.829999998</v>
      </c>
      <c r="Q57" s="31">
        <v>19501591.829999998</v>
      </c>
    </row>
    <row r="58" spans="1:19" x14ac:dyDescent="0.2">
      <c r="A58" s="29" t="s">
        <v>54</v>
      </c>
      <c r="B58" s="30">
        <v>0</v>
      </c>
      <c r="C58" s="30">
        <v>0</v>
      </c>
      <c r="D58" s="30">
        <v>0</v>
      </c>
      <c r="E58" s="31">
        <v>-6029242.1500000004</v>
      </c>
      <c r="G58" s="29" t="s">
        <v>54</v>
      </c>
      <c r="H58" s="30">
        <v>0</v>
      </c>
      <c r="I58" s="30">
        <v>0</v>
      </c>
      <c r="J58" s="30">
        <v>0</v>
      </c>
      <c r="K58" s="31">
        <v>15709615.67</v>
      </c>
      <c r="M58" s="29" t="s">
        <v>54</v>
      </c>
      <c r="N58" s="30">
        <v>0</v>
      </c>
      <c r="O58" s="30">
        <v>0</v>
      </c>
      <c r="P58" s="30">
        <v>0</v>
      </c>
      <c r="Q58" s="31">
        <v>19501591.829999998</v>
      </c>
    </row>
    <row r="59" spans="1:19" x14ac:dyDescent="0.2">
      <c r="A59" s="29" t="s">
        <v>55</v>
      </c>
      <c r="B59" s="30">
        <v>0</v>
      </c>
      <c r="C59" s="30">
        <v>0</v>
      </c>
      <c r="D59" s="30">
        <v>0</v>
      </c>
      <c r="E59" s="31">
        <v>-6029242.1500000004</v>
      </c>
      <c r="G59" s="29" t="s">
        <v>55</v>
      </c>
      <c r="H59" s="30">
        <v>0</v>
      </c>
      <c r="I59" s="30">
        <v>0</v>
      </c>
      <c r="J59" s="30">
        <v>0</v>
      </c>
      <c r="K59" s="31">
        <v>15709615.67</v>
      </c>
      <c r="M59" s="29" t="s">
        <v>55</v>
      </c>
      <c r="N59" s="30">
        <v>0</v>
      </c>
      <c r="O59" s="30">
        <v>0</v>
      </c>
      <c r="P59" s="30">
        <v>0</v>
      </c>
      <c r="Q59" s="31">
        <v>19501591.829999998</v>
      </c>
    </row>
    <row r="60" spans="1:19" x14ac:dyDescent="0.2">
      <c r="A60" s="29" t="s">
        <v>56</v>
      </c>
      <c r="B60" s="30">
        <v>0</v>
      </c>
      <c r="C60" s="30">
        <v>0</v>
      </c>
      <c r="D60" s="30">
        <v>0</v>
      </c>
      <c r="E60" s="31">
        <v>-6029242.1500000004</v>
      </c>
      <c r="G60" s="29" t="s">
        <v>56</v>
      </c>
      <c r="H60" s="30">
        <v>0</v>
      </c>
      <c r="I60" s="30">
        <v>0</v>
      </c>
      <c r="J60" s="30">
        <v>0</v>
      </c>
      <c r="K60" s="31">
        <v>15709615.67</v>
      </c>
      <c r="M60" s="29" t="s">
        <v>56</v>
      </c>
      <c r="N60" s="30">
        <v>0</v>
      </c>
      <c r="O60" s="30">
        <v>0</v>
      </c>
      <c r="P60" s="30">
        <v>0</v>
      </c>
      <c r="Q60" s="31">
        <v>19501591.829999998</v>
      </c>
    </row>
    <row r="61" spans="1:19" x14ac:dyDescent="0.2">
      <c r="A61" s="29" t="s">
        <v>57</v>
      </c>
      <c r="B61" s="30">
        <v>0</v>
      </c>
      <c r="C61" s="30">
        <v>0</v>
      </c>
      <c r="D61" s="30">
        <v>0</v>
      </c>
      <c r="E61" s="31">
        <v>-6029242.1500000004</v>
      </c>
      <c r="G61" s="29" t="s">
        <v>57</v>
      </c>
      <c r="H61" s="30">
        <v>0</v>
      </c>
      <c r="I61" s="30">
        <v>0</v>
      </c>
      <c r="J61" s="30">
        <v>0</v>
      </c>
      <c r="K61" s="31">
        <v>15709615.67</v>
      </c>
      <c r="M61" s="29" t="s">
        <v>57</v>
      </c>
      <c r="N61" s="30">
        <v>0</v>
      </c>
      <c r="O61" s="30">
        <v>0</v>
      </c>
      <c r="P61" s="30">
        <v>0</v>
      </c>
      <c r="Q61" s="31">
        <v>19501591.829999998</v>
      </c>
    </row>
    <row r="62" spans="1:19" ht="13.5" thickBot="1" x14ac:dyDescent="0.25">
      <c r="A62" s="32" t="s">
        <v>58</v>
      </c>
      <c r="B62" s="33">
        <v>796314.99</v>
      </c>
      <c r="C62" s="33">
        <v>0</v>
      </c>
      <c r="D62" s="33">
        <v>796314.99</v>
      </c>
      <c r="E62" s="34">
        <v>-6029242.1500000004</v>
      </c>
      <c r="G62" s="32" t="s">
        <v>58</v>
      </c>
      <c r="H62" s="33">
        <v>0</v>
      </c>
      <c r="I62" s="33">
        <v>3791976.16</v>
      </c>
      <c r="J62" s="33">
        <v>-3791976.16</v>
      </c>
      <c r="K62" s="34">
        <v>15709615.67</v>
      </c>
      <c r="M62" s="32" t="s">
        <v>58</v>
      </c>
      <c r="N62" s="33">
        <v>19731438.329999998</v>
      </c>
      <c r="O62" s="33">
        <v>229846.5</v>
      </c>
      <c r="P62" s="33">
        <v>19501591.829999998</v>
      </c>
      <c r="Q62" s="34">
        <v>19501591.829999998</v>
      </c>
    </row>
    <row r="64" spans="1:19" ht="13.5" thickBot="1" x14ac:dyDescent="0.25">
      <c r="A64" s="25" t="s">
        <v>121</v>
      </c>
    </row>
    <row r="65" spans="1:5" x14ac:dyDescent="0.2">
      <c r="A65" s="27" t="s">
        <v>37</v>
      </c>
      <c r="B65" s="27" t="s">
        <v>38</v>
      </c>
      <c r="C65" s="27" t="s">
        <v>39</v>
      </c>
      <c r="D65" s="27" t="s">
        <v>122</v>
      </c>
      <c r="E65" s="28" t="s">
        <v>40</v>
      </c>
    </row>
    <row r="66" spans="1:5" x14ac:dyDescent="0.2">
      <c r="A66" s="29" t="s">
        <v>41</v>
      </c>
      <c r="B66" s="30"/>
      <c r="C66" s="30"/>
      <c r="D66" s="30"/>
      <c r="E66" s="31"/>
    </row>
    <row r="67" spans="1:5" x14ac:dyDescent="0.2">
      <c r="A67" s="68">
        <v>1</v>
      </c>
      <c r="B67" s="30"/>
      <c r="C67" s="30"/>
      <c r="D67" s="30"/>
      <c r="E67" s="31"/>
    </row>
    <row r="68" spans="1:5" x14ac:dyDescent="0.2">
      <c r="A68" s="68">
        <v>2</v>
      </c>
      <c r="B68" s="30"/>
      <c r="C68" s="30"/>
      <c r="D68" s="30"/>
      <c r="E68" s="31"/>
    </row>
    <row r="69" spans="1:5" x14ac:dyDescent="0.2">
      <c r="A69" s="68">
        <v>3</v>
      </c>
      <c r="B69" s="30"/>
      <c r="C69" s="30"/>
      <c r="D69" s="30"/>
      <c r="E69" s="31"/>
    </row>
    <row r="70" spans="1:5" x14ac:dyDescent="0.2">
      <c r="A70" s="68">
        <v>4</v>
      </c>
      <c r="B70" s="30"/>
      <c r="C70" s="30"/>
      <c r="D70" s="30"/>
      <c r="E70" s="31"/>
    </row>
    <row r="71" spans="1:5" ht="10.9" customHeight="1" x14ac:dyDescent="0.2">
      <c r="A71" s="68">
        <v>5</v>
      </c>
      <c r="B71" s="30"/>
      <c r="C71" s="30"/>
      <c r="D71" s="30"/>
      <c r="E71" s="31"/>
    </row>
    <row r="72" spans="1:5" x14ac:dyDescent="0.2">
      <c r="A72" s="68">
        <v>6</v>
      </c>
      <c r="B72" s="30"/>
      <c r="C72" s="30"/>
      <c r="D72" s="30"/>
      <c r="E72" s="31"/>
    </row>
    <row r="73" spans="1:5" x14ac:dyDescent="0.2">
      <c r="A73" s="68">
        <v>7</v>
      </c>
      <c r="B73" s="30"/>
      <c r="C73" s="30"/>
      <c r="D73" s="30"/>
      <c r="E73" s="31"/>
    </row>
    <row r="74" spans="1:5" x14ac:dyDescent="0.2">
      <c r="A74" s="68">
        <v>8</v>
      </c>
      <c r="B74" s="30"/>
      <c r="C74" s="30"/>
      <c r="D74" s="30"/>
      <c r="E74" s="31"/>
    </row>
    <row r="75" spans="1:5" x14ac:dyDescent="0.2">
      <c r="A75" s="68">
        <v>9</v>
      </c>
      <c r="B75" s="30"/>
      <c r="C75" s="30"/>
      <c r="D75" s="30"/>
      <c r="E75" s="31"/>
    </row>
    <row r="76" spans="1:5" x14ac:dyDescent="0.2">
      <c r="A76" s="68">
        <v>10</v>
      </c>
      <c r="B76" s="30"/>
      <c r="C76" s="30"/>
      <c r="D76" s="30"/>
      <c r="E76" s="31"/>
    </row>
    <row r="77" spans="1:5" x14ac:dyDescent="0.2">
      <c r="A77" s="68">
        <v>11</v>
      </c>
      <c r="B77" s="30"/>
      <c r="C77" s="30"/>
      <c r="D77" s="30"/>
      <c r="E77" s="31"/>
    </row>
    <row r="78" spans="1:5" x14ac:dyDescent="0.2">
      <c r="A78" s="68">
        <v>12</v>
      </c>
      <c r="B78" s="30">
        <v>19731438.329999998</v>
      </c>
      <c r="C78" s="30">
        <v>229846.5</v>
      </c>
      <c r="D78" s="30">
        <v>19501591.829999998</v>
      </c>
      <c r="E78" s="31">
        <v>19501591.829999998</v>
      </c>
    </row>
    <row r="79" spans="1:5" x14ac:dyDescent="0.2">
      <c r="A79" s="68">
        <v>13</v>
      </c>
      <c r="B79" s="30"/>
      <c r="C79" s="30"/>
      <c r="D79" s="30"/>
      <c r="E79" s="31">
        <v>19501591.829999998</v>
      </c>
    </row>
    <row r="80" spans="1:5" x14ac:dyDescent="0.2">
      <c r="A80" s="68">
        <v>14</v>
      </c>
      <c r="B80" s="30"/>
      <c r="C80" s="30"/>
      <c r="D80" s="30"/>
      <c r="E80" s="31">
        <v>19501591.829999998</v>
      </c>
    </row>
    <row r="81" spans="1:5" x14ac:dyDescent="0.2">
      <c r="A81" s="68">
        <v>15</v>
      </c>
      <c r="B81" s="30"/>
      <c r="C81" s="30"/>
      <c r="D81" s="30"/>
      <c r="E81" s="31">
        <v>19501591.829999998</v>
      </c>
    </row>
    <row r="82" spans="1:5" x14ac:dyDescent="0.2">
      <c r="A82" s="68">
        <v>16</v>
      </c>
      <c r="B82" s="30"/>
      <c r="C82" s="30"/>
      <c r="D82" s="30"/>
      <c r="E82" s="31">
        <v>19501591.829999998</v>
      </c>
    </row>
    <row r="83" spans="1:5" ht="13.5" thickBot="1" x14ac:dyDescent="0.25">
      <c r="A83" s="69" t="s">
        <v>58</v>
      </c>
      <c r="B83" s="33">
        <v>19731438.329999998</v>
      </c>
      <c r="C83" s="33">
        <v>229846.5</v>
      </c>
      <c r="D83" s="33">
        <v>19501591.829999998</v>
      </c>
      <c r="E83" s="34">
        <v>19501591.829999998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DEB51B-B38B-4F72-907A-FD70679645D2}"/>
</file>

<file path=customXml/itemProps2.xml><?xml version="1.0" encoding="utf-8"?>
<ds:datastoreItem xmlns:ds="http://schemas.openxmlformats.org/officeDocument/2006/customXml" ds:itemID="{FD92A781-0D44-4EBA-9BD3-4DE8F8C4CA31}"/>
</file>

<file path=customXml/itemProps3.xml><?xml version="1.0" encoding="utf-8"?>
<ds:datastoreItem xmlns:ds="http://schemas.openxmlformats.org/officeDocument/2006/customXml" ds:itemID="{3F343CEA-75AD-42D2-B7E5-FE39806CCB73}"/>
</file>

<file path=customXml/itemProps4.xml><?xml version="1.0" encoding="utf-8"?>
<ds:datastoreItem xmlns:ds="http://schemas.openxmlformats.org/officeDocument/2006/customXml" ds:itemID="{6428BA1E-3A6D-4C8E-AF32-626F42DEF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TY Amortiz</vt:lpstr>
      <vt:lpstr>AttachH pg1 Accntng Instrctn</vt:lpstr>
      <vt:lpstr>2017 6ME amortization SAP</vt:lpstr>
      <vt:lpstr>2018 6ME amortization SAP</vt:lpstr>
      <vt:lpstr>SAP Support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2016-12-12T21:31:46Z</cp:lastPrinted>
  <dcterms:created xsi:type="dcterms:W3CDTF">2016-10-18T00:18:55Z</dcterms:created>
  <dcterms:modified xsi:type="dcterms:W3CDTF">2018-11-05T22:11:35Z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