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homrc\AppData\Local\Box\Box Edit\Documents\mLfzCgfHvEe0JrYqsJntbw==\"/>
    </mc:Choice>
  </mc:AlternateContent>
  <xr:revisionPtr revIDLastSave="0" documentId="13_ncr:1_{6BCF4FE1-4D3A-48C9-825C-E600827707C6}" xr6:coauthVersionLast="47" xr6:coauthVersionMax="47" xr10:uidLastSave="{00000000-0000-0000-0000-000000000000}"/>
  <bookViews>
    <workbookView xWindow="-108" yWindow="-108" windowWidth="20376" windowHeight="12216" tabRatio="900" firstSheet="3" activeTab="7" xr2:uid="{00000000-000D-0000-FFFF-FFFF00000000}"/>
  </bookViews>
  <sheets>
    <sheet name="CGP-AEB-TAS-8 ExpEarns" sheetId="7" r:id="rId1"/>
    <sheet name="CGP-AEB-TAS-7 RiskPremElec" sheetId="5" r:id="rId2"/>
    <sheet name="CGP-AEB-TAS-7 RiskPremGas" sheetId="6" r:id="rId3"/>
    <sheet name="CGP-AEB-TAS-6 MRP" sheetId="4" r:id="rId4"/>
    <sheet name="CGP-AEB-TAS-5 CAPM LT Beta" sheetId="3" r:id="rId5"/>
    <sheet name="CGP-AEB-TAS-4 CAPM" sheetId="2" r:id="rId6"/>
    <sheet name="CGP-AEB-TAS-3 Constant DCF" sheetId="1" r:id="rId7"/>
    <sheet name="CGP-AEB-TAS-2 Summary" sheetId="8" r:id="rId8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hidden="1">{"quarterly",#N/A,FALSE,"Income Statement";#N/A,#N/A,FALSE,"print segment";#N/A,#N/A,FALSE,"Balance Sheet";#N/A,#N/A,FALSE,"Annl Inc";#N/A,#N/A,FALSE,"Cash Flow"}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44607.1334606481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7">'CGP-AEB-TAS-2 Summary'!$A$1:$F$39</definedName>
    <definedName name="_xlnm.Print_Area" localSheetId="6">'CGP-AEB-TAS-3 Constant DCF'!$A$1:$Q$105</definedName>
    <definedName name="_xlnm.Print_Area" localSheetId="5">'CGP-AEB-TAS-4 CAPM'!$B$1:$I$278</definedName>
    <definedName name="_xlnm.Print_Area" localSheetId="3">'CGP-AEB-TAS-6 MRP'!$A$1:$G$535</definedName>
    <definedName name="_xlnm.Print_Area" localSheetId="1">'CGP-AEB-TAS-7 RiskPremElec'!$B$1:$E$150,'CGP-AEB-TAS-7 RiskPremElec'!$F$1:$O$65</definedName>
    <definedName name="_xlnm.Print_Area" localSheetId="2">'CGP-AEB-TAS-7 RiskPremGas'!$B$1:$E$145,'CGP-AEB-TAS-7 RiskPremGas'!$G$1:$P$65</definedName>
    <definedName name="_xlnm.Print_Area" localSheetId="0">'CGP-AEB-TAS-8 ExpEarns'!$A$1:$M$34</definedName>
    <definedName name="_xlnm.Print_Titles" localSheetId="3">'CGP-AEB-TAS-6 MRP'!$12:$18</definedName>
    <definedName name="_xlnm.Print_Titles" localSheetId="1">'CGP-AEB-TAS-7 RiskPremElec'!$1:$5</definedName>
    <definedName name="_xlnm.Print_Titles" localSheetId="2">'CGP-AEB-TAS-7 RiskPremGas'!$1:$5</definedName>
    <definedName name="w" hidden="1">{"quarterly",#N/A,FALSE,"Income Statement";#N/A,#N/A,FALSE,"print segment";#N/A,#N/A,FALSE,"Balance Sheet";#N/A,#N/A,FALSE,"Annl Inc";#N/A,#N/A,FALSE,"Cash Flow"}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hidden="1">{"page1",#N/A,FALSE,"A";"page2",#N/A,FALSE,"A"}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J7" i="7"/>
  <c r="J8" i="7"/>
  <c r="J9" i="7"/>
  <c r="J10" i="7"/>
  <c r="J11" i="7"/>
  <c r="J12" i="7"/>
  <c r="J13" i="7"/>
  <c r="J15" i="7"/>
  <c r="J16" i="7"/>
  <c r="J17" i="7"/>
  <c r="J18" i="7"/>
  <c r="J19" i="7"/>
  <c r="E133" i="2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6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6" i="5"/>
  <c r="E124" i="6" l="1"/>
  <c r="K15" i="7"/>
  <c r="L15" i="7" s="1"/>
  <c r="M15" i="7" s="1"/>
  <c r="K8" i="7"/>
  <c r="L8" i="7" s="1"/>
  <c r="M8" i="7" s="1"/>
  <c r="K9" i="7"/>
  <c r="L9" i="7" s="1"/>
  <c r="M9" i="7" s="1"/>
  <c r="K11" i="7"/>
  <c r="L11" i="7" s="1"/>
  <c r="M11" i="7" s="1"/>
  <c r="K13" i="7"/>
  <c r="L13" i="7" s="1"/>
  <c r="M13" i="7" s="1"/>
  <c r="K17" i="7"/>
  <c r="L17" i="7" s="1"/>
  <c r="M17" i="7" s="1"/>
  <c r="K18" i="7"/>
  <c r="L18" i="7" s="1"/>
  <c r="M18" i="7" s="1"/>
  <c r="C124" i="6"/>
  <c r="D124" i="6"/>
  <c r="C125" i="6"/>
  <c r="D125" i="6"/>
  <c r="E125" i="6"/>
  <c r="J50" i="5"/>
  <c r="K50" i="6" s="1"/>
  <c r="J51" i="5"/>
  <c r="K51" i="6" s="1"/>
  <c r="J52" i="5"/>
  <c r="K52" i="6" s="1"/>
  <c r="C128" i="5"/>
  <c r="D128" i="5"/>
  <c r="E128" i="5"/>
  <c r="C129" i="5"/>
  <c r="D129" i="5"/>
  <c r="E129" i="5"/>
  <c r="E19" i="4"/>
  <c r="E21" i="4"/>
  <c r="E22" i="4"/>
  <c r="E25" i="4"/>
  <c r="E20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F337" i="4" s="1"/>
  <c r="H337" i="4" s="1"/>
  <c r="E60" i="4"/>
  <c r="E61" i="4"/>
  <c r="E62" i="4"/>
  <c r="E63" i="4"/>
  <c r="E64" i="4"/>
  <c r="E65" i="4"/>
  <c r="E66" i="4"/>
  <c r="E67" i="4"/>
  <c r="E68" i="4"/>
  <c r="E69" i="4"/>
  <c r="E70" i="4"/>
  <c r="E71" i="4"/>
  <c r="F362" i="4" s="1"/>
  <c r="H362" i="4" s="1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F409" i="4" s="1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F422" i="4" s="1"/>
  <c r="H422" i="4" s="1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F446" i="4" s="1"/>
  <c r="H446" i="4" s="1"/>
  <c r="E225" i="4"/>
  <c r="E226" i="4"/>
  <c r="E227" i="4"/>
  <c r="E228" i="4"/>
  <c r="E229" i="4"/>
  <c r="E230" i="4"/>
  <c r="E231" i="4"/>
  <c r="E232" i="4"/>
  <c r="F418" i="4" s="1"/>
  <c r="H418" i="4" s="1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F374" i="4" s="1"/>
  <c r="H374" i="4" s="1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F406" i="4" s="1"/>
  <c r="H406" i="4" s="1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F306" i="4" s="1"/>
  <c r="E307" i="4"/>
  <c r="E308" i="4"/>
  <c r="E309" i="4"/>
  <c r="E310" i="4"/>
  <c r="E311" i="4"/>
  <c r="E312" i="4"/>
  <c r="E313" i="4"/>
  <c r="E314" i="4"/>
  <c r="E315" i="4"/>
  <c r="F315" i="4" s="1"/>
  <c r="E316" i="4"/>
  <c r="F316" i="4" s="1"/>
  <c r="E317" i="4"/>
  <c r="E318" i="4"/>
  <c r="E319" i="4"/>
  <c r="E320" i="4"/>
  <c r="F509" i="4" s="1"/>
  <c r="E321" i="4"/>
  <c r="E322" i="4"/>
  <c r="E323" i="4"/>
  <c r="E324" i="4"/>
  <c r="E325" i="4"/>
  <c r="E326" i="4"/>
  <c r="E327" i="4"/>
  <c r="F327" i="4" s="1"/>
  <c r="H327" i="4" s="1"/>
  <c r="E328" i="4"/>
  <c r="E329" i="4"/>
  <c r="E330" i="4"/>
  <c r="E331" i="4"/>
  <c r="E332" i="4"/>
  <c r="E333" i="4"/>
  <c r="E334" i="4"/>
  <c r="E335" i="4"/>
  <c r="E336" i="4"/>
  <c r="F336" i="4" s="1"/>
  <c r="E337" i="4"/>
  <c r="E338" i="4"/>
  <c r="E339" i="4"/>
  <c r="E340" i="4"/>
  <c r="E341" i="4"/>
  <c r="E342" i="4"/>
  <c r="E343" i="4"/>
  <c r="F343" i="4" s="1"/>
  <c r="E344" i="4"/>
  <c r="E345" i="4"/>
  <c r="E346" i="4"/>
  <c r="E347" i="4"/>
  <c r="E348" i="4"/>
  <c r="E349" i="4"/>
  <c r="E350" i="4"/>
  <c r="E351" i="4"/>
  <c r="F351" i="4" s="1"/>
  <c r="H351" i="4" s="1"/>
  <c r="E352" i="4"/>
  <c r="E353" i="4"/>
  <c r="E354" i="4"/>
  <c r="F354" i="4" s="1"/>
  <c r="E355" i="4"/>
  <c r="E356" i="4"/>
  <c r="E357" i="4"/>
  <c r="E358" i="4"/>
  <c r="E359" i="4"/>
  <c r="E360" i="4"/>
  <c r="E361" i="4"/>
  <c r="E362" i="4"/>
  <c r="E363" i="4"/>
  <c r="F363" i="4" s="1"/>
  <c r="H363" i="4" s="1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F384" i="4" s="1"/>
  <c r="J384" i="4" s="1"/>
  <c r="E385" i="4"/>
  <c r="E386" i="4"/>
  <c r="E387" i="4"/>
  <c r="E388" i="4"/>
  <c r="F388" i="4" s="1"/>
  <c r="H388" i="4" s="1"/>
  <c r="E389" i="4"/>
  <c r="E390" i="4"/>
  <c r="E391" i="4"/>
  <c r="E392" i="4"/>
  <c r="E393" i="4"/>
  <c r="E394" i="4"/>
  <c r="E395" i="4"/>
  <c r="E396" i="4"/>
  <c r="F396" i="4" s="1"/>
  <c r="H396" i="4" s="1"/>
  <c r="E397" i="4"/>
  <c r="E398" i="4"/>
  <c r="E399" i="4"/>
  <c r="F399" i="4" s="1"/>
  <c r="H399" i="4" s="1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F432" i="4" s="1"/>
  <c r="E433" i="4"/>
  <c r="E434" i="4"/>
  <c r="E435" i="4"/>
  <c r="E436" i="4"/>
  <c r="E437" i="4"/>
  <c r="E438" i="4"/>
  <c r="E439" i="4"/>
  <c r="F439" i="4" s="1"/>
  <c r="H439" i="4" s="1"/>
  <c r="E440" i="4"/>
  <c r="F440" i="4" s="1"/>
  <c r="H440" i="4" s="1"/>
  <c r="E441" i="4"/>
  <c r="E442" i="4"/>
  <c r="E443" i="4"/>
  <c r="E444" i="4"/>
  <c r="E445" i="4"/>
  <c r="E446" i="4"/>
  <c r="E447" i="4"/>
  <c r="E448" i="4"/>
  <c r="F448" i="4" s="1"/>
  <c r="J448" i="4" s="1"/>
  <c r="E449" i="4"/>
  <c r="E450" i="4"/>
  <c r="E451" i="4"/>
  <c r="E452" i="4"/>
  <c r="E453" i="4"/>
  <c r="E454" i="4"/>
  <c r="E455" i="4"/>
  <c r="E456" i="4"/>
  <c r="F456" i="4" s="1"/>
  <c r="J456" i="4" s="1"/>
  <c r="E457" i="4"/>
  <c r="E458" i="4"/>
  <c r="E459" i="4"/>
  <c r="E460" i="4"/>
  <c r="F460" i="4" s="1"/>
  <c r="H460" i="4" s="1"/>
  <c r="E461" i="4"/>
  <c r="E462" i="4"/>
  <c r="E463" i="4"/>
  <c r="E464" i="4"/>
  <c r="E465" i="4"/>
  <c r="E466" i="4"/>
  <c r="E467" i="4"/>
  <c r="E468" i="4"/>
  <c r="E469" i="4"/>
  <c r="E470" i="4"/>
  <c r="E471" i="4"/>
  <c r="F471" i="4" s="1"/>
  <c r="H471" i="4" s="1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F504" i="4" s="1"/>
  <c r="E505" i="4"/>
  <c r="E506" i="4"/>
  <c r="E507" i="4"/>
  <c r="E508" i="4"/>
  <c r="E509" i="4"/>
  <c r="E510" i="4"/>
  <c r="E511" i="4"/>
  <c r="E512" i="4"/>
  <c r="F512" i="4" s="1"/>
  <c r="H512" i="4" s="1"/>
  <c r="E513" i="4"/>
  <c r="E514" i="4"/>
  <c r="E515" i="4"/>
  <c r="E516" i="4"/>
  <c r="E517" i="4"/>
  <c r="E518" i="4"/>
  <c r="E519" i="4"/>
  <c r="E520" i="4"/>
  <c r="F520" i="4" s="1"/>
  <c r="J520" i="4" s="1"/>
  <c r="E521" i="4"/>
  <c r="F20" i="4"/>
  <c r="H20" i="4" s="1"/>
  <c r="F23" i="4"/>
  <c r="H23" i="4" s="1"/>
  <c r="F24" i="4"/>
  <c r="H24" i="4" s="1"/>
  <c r="F27" i="4"/>
  <c r="H27" i="4" s="1"/>
  <c r="F30" i="4"/>
  <c r="H30" i="4" s="1"/>
  <c r="F33" i="4"/>
  <c r="H33" i="4" s="1"/>
  <c r="F34" i="4"/>
  <c r="H34" i="4" s="1"/>
  <c r="F61" i="4"/>
  <c r="H61" i="4" s="1"/>
  <c r="F69" i="4"/>
  <c r="H69" i="4" s="1"/>
  <c r="F70" i="4"/>
  <c r="H70" i="4" s="1"/>
  <c r="F76" i="4"/>
  <c r="H76" i="4" s="1"/>
  <c r="F78" i="4"/>
  <c r="H78" i="4" s="1"/>
  <c r="F79" i="4"/>
  <c r="H79" i="4" s="1"/>
  <c r="F80" i="4"/>
  <c r="H80" i="4" s="1"/>
  <c r="F82" i="4"/>
  <c r="H82" i="4" s="1"/>
  <c r="F88" i="4"/>
  <c r="H88" i="4" s="1"/>
  <c r="F91" i="4"/>
  <c r="H91" i="4" s="1"/>
  <c r="F93" i="4"/>
  <c r="H93" i="4" s="1"/>
  <c r="F94" i="4"/>
  <c r="H94" i="4" s="1"/>
  <c r="F101" i="4"/>
  <c r="H101" i="4" s="1"/>
  <c r="F103" i="4"/>
  <c r="H103" i="4" s="1"/>
  <c r="F109" i="4"/>
  <c r="H109" i="4" s="1"/>
  <c r="F131" i="4"/>
  <c r="H131" i="4" s="1"/>
  <c r="F135" i="4"/>
  <c r="H135" i="4" s="1"/>
  <c r="F136" i="4"/>
  <c r="H136" i="4" s="1"/>
  <c r="F142" i="4"/>
  <c r="H142" i="4" s="1"/>
  <c r="F145" i="4"/>
  <c r="H145" i="4" s="1"/>
  <c r="F157" i="4"/>
  <c r="H157" i="4" s="1"/>
  <c r="F161" i="4"/>
  <c r="H161" i="4" s="1"/>
  <c r="F171" i="4"/>
  <c r="H171" i="4" s="1"/>
  <c r="F172" i="4"/>
  <c r="H172" i="4" s="1"/>
  <c r="F181" i="4"/>
  <c r="H181" i="4" s="1"/>
  <c r="F184" i="4"/>
  <c r="H184" i="4" s="1"/>
  <c r="F189" i="4"/>
  <c r="H189" i="4" s="1"/>
  <c r="F198" i="4"/>
  <c r="H198" i="4" s="1"/>
  <c r="F204" i="4"/>
  <c r="H204" i="4" s="1"/>
  <c r="F213" i="4"/>
  <c r="H213" i="4" s="1"/>
  <c r="F214" i="4"/>
  <c r="H214" i="4" s="1"/>
  <c r="F223" i="4"/>
  <c r="H223" i="4" s="1"/>
  <c r="F240" i="4"/>
  <c r="H240" i="4" s="1"/>
  <c r="F244" i="4"/>
  <c r="H244" i="4" s="1"/>
  <c r="F249" i="4"/>
  <c r="H249" i="4" s="1"/>
  <c r="F258" i="4"/>
  <c r="H258" i="4" s="1"/>
  <c r="F259" i="4"/>
  <c r="H259" i="4" s="1"/>
  <c r="F269" i="4"/>
  <c r="H269" i="4" s="1"/>
  <c r="F285" i="4"/>
  <c r="H285" i="4" s="1"/>
  <c r="F296" i="4"/>
  <c r="H296" i="4" s="1"/>
  <c r="F298" i="4"/>
  <c r="H298" i="4" s="1"/>
  <c r="F307" i="4"/>
  <c r="H307" i="4" s="1"/>
  <c r="F314" i="4"/>
  <c r="H314" i="4" s="1"/>
  <c r="F318" i="4"/>
  <c r="H318" i="4" s="1"/>
  <c r="F321" i="4"/>
  <c r="H321" i="4" s="1"/>
  <c r="F322" i="4"/>
  <c r="H322" i="4"/>
  <c r="F323" i="4"/>
  <c r="H323" i="4" s="1"/>
  <c r="F324" i="4"/>
  <c r="H324" i="4" s="1"/>
  <c r="F326" i="4"/>
  <c r="H326" i="4" s="1"/>
  <c r="F335" i="4"/>
  <c r="H335" i="4" s="1"/>
  <c r="F340" i="4"/>
  <c r="H340" i="4" s="1"/>
  <c r="F361" i="4"/>
  <c r="J361" i="4" s="1"/>
  <c r="F364" i="4"/>
  <c r="H364" i="4" s="1"/>
  <c r="F367" i="4"/>
  <c r="H367" i="4" s="1"/>
  <c r="F370" i="4"/>
  <c r="H370" i="4"/>
  <c r="F377" i="4"/>
  <c r="H377" i="4" s="1"/>
  <c r="F383" i="4"/>
  <c r="H383" i="4" s="1"/>
  <c r="F392" i="4"/>
  <c r="H392" i="4" s="1"/>
  <c r="F395" i="4"/>
  <c r="H395" i="4" s="1"/>
  <c r="F401" i="4"/>
  <c r="F403" i="4"/>
  <c r="H403" i="4" s="1"/>
  <c r="F408" i="4"/>
  <c r="H408" i="4" s="1"/>
  <c r="F419" i="4"/>
  <c r="H419" i="4" s="1"/>
  <c r="F421" i="4"/>
  <c r="H421" i="4" s="1"/>
  <c r="F433" i="4"/>
  <c r="J433" i="4" s="1"/>
  <c r="F435" i="4"/>
  <c r="H435" i="4" s="1"/>
  <c r="F436" i="4"/>
  <c r="J436" i="4" s="1"/>
  <c r="F438" i="4"/>
  <c r="H438" i="4" s="1"/>
  <c r="F441" i="4"/>
  <c r="J441" i="4" s="1"/>
  <c r="F442" i="4"/>
  <c r="J442" i="4" s="1"/>
  <c r="F443" i="4"/>
  <c r="H443" i="4" s="1"/>
  <c r="F445" i="4"/>
  <c r="J445" i="4" s="1"/>
  <c r="F447" i="4"/>
  <c r="H447" i="4" s="1"/>
  <c r="F455" i="4"/>
  <c r="H455" i="4" s="1"/>
  <c r="F457" i="4"/>
  <c r="H457" i="4" s="1"/>
  <c r="F463" i="4"/>
  <c r="H463" i="4" s="1"/>
  <c r="F464" i="4"/>
  <c r="H464" i="4" s="1"/>
  <c r="F465" i="4"/>
  <c r="J465" i="4" s="1"/>
  <c r="F472" i="4"/>
  <c r="H472" i="4" s="1"/>
  <c r="F473" i="4"/>
  <c r="J473" i="4" s="1"/>
  <c r="F475" i="4"/>
  <c r="H475" i="4" s="1"/>
  <c r="F477" i="4"/>
  <c r="H477" i="4" s="1"/>
  <c r="F478" i="4"/>
  <c r="H478" i="4" s="1"/>
  <c r="F479" i="4"/>
  <c r="H479" i="4" s="1"/>
  <c r="F480" i="4"/>
  <c r="H480" i="4" s="1"/>
  <c r="F482" i="4"/>
  <c r="H482" i="4" s="1"/>
  <c r="F488" i="4"/>
  <c r="H488" i="4" s="1"/>
  <c r="F493" i="4"/>
  <c r="H493" i="4" s="1"/>
  <c r="F495" i="4"/>
  <c r="H495" i="4" s="1"/>
  <c r="F496" i="4"/>
  <c r="H496" i="4" s="1"/>
  <c r="F499" i="4"/>
  <c r="H499" i="4" s="1"/>
  <c r="F501" i="4"/>
  <c r="J501" i="4" s="1"/>
  <c r="F507" i="4"/>
  <c r="H507" i="4" s="1"/>
  <c r="F508" i="4"/>
  <c r="J508" i="4" s="1"/>
  <c r="F511" i="4"/>
  <c r="H511" i="4" s="1"/>
  <c r="F516" i="4"/>
  <c r="J516" i="4" s="1"/>
  <c r="F519" i="4"/>
  <c r="J519" i="4" s="1"/>
  <c r="J20" i="4"/>
  <c r="J23" i="4"/>
  <c r="J27" i="4"/>
  <c r="J30" i="4"/>
  <c r="J61" i="4"/>
  <c r="J69" i="4"/>
  <c r="J70" i="4"/>
  <c r="J76" i="4"/>
  <c r="J78" i="4"/>
  <c r="J79" i="4"/>
  <c r="J88" i="4"/>
  <c r="J91" i="4"/>
  <c r="J93" i="4"/>
  <c r="J94" i="4"/>
  <c r="J101" i="4"/>
  <c r="J103" i="4"/>
  <c r="J136" i="4"/>
  <c r="J142" i="4"/>
  <c r="J145" i="4"/>
  <c r="J157" i="4"/>
  <c r="J161" i="4"/>
  <c r="J172" i="4"/>
  <c r="J181" i="4"/>
  <c r="J184" i="4"/>
  <c r="J223" i="4"/>
  <c r="J249" i="4"/>
  <c r="J258" i="4"/>
  <c r="J269" i="4"/>
  <c r="J296" i="4"/>
  <c r="J298" i="4"/>
  <c r="J318" i="4"/>
  <c r="J322" i="4"/>
  <c r="J326" i="4"/>
  <c r="J335" i="4"/>
  <c r="J364" i="4"/>
  <c r="J370" i="4"/>
  <c r="J438" i="4"/>
  <c r="J447" i="4"/>
  <c r="J480" i="4"/>
  <c r="J511" i="4"/>
  <c r="E196" i="2"/>
  <c r="E197" i="2"/>
  <c r="E198" i="2"/>
  <c r="E229" i="2" s="1"/>
  <c r="E199" i="2"/>
  <c r="E201" i="2"/>
  <c r="E232" i="2" s="1"/>
  <c r="E263" i="2" s="1"/>
  <c r="E202" i="2"/>
  <c r="E233" i="2" s="1"/>
  <c r="E264" i="2" s="1"/>
  <c r="E203" i="2"/>
  <c r="E234" i="2" s="1"/>
  <c r="E265" i="2" s="1"/>
  <c r="E204" i="2"/>
  <c r="E235" i="2" s="1"/>
  <c r="E266" i="2" s="1"/>
  <c r="E205" i="2"/>
  <c r="E206" i="2"/>
  <c r="E207" i="2"/>
  <c r="E238" i="2" s="1"/>
  <c r="C20" i="3"/>
  <c r="D20" i="3"/>
  <c r="E20" i="3"/>
  <c r="F20" i="3"/>
  <c r="G20" i="3"/>
  <c r="H20" i="3"/>
  <c r="I20" i="3"/>
  <c r="J20" i="3"/>
  <c r="K20" i="3"/>
  <c r="C72" i="2"/>
  <c r="D10" i="2"/>
  <c r="D11" i="2" s="1"/>
  <c r="D12" i="2" s="1"/>
  <c r="D13" i="2" s="1"/>
  <c r="B168" i="2"/>
  <c r="B169" i="2"/>
  <c r="C76" i="2"/>
  <c r="C78" i="2"/>
  <c r="B172" i="2"/>
  <c r="C79" i="2"/>
  <c r="B175" i="2"/>
  <c r="B176" i="2"/>
  <c r="B40" i="2"/>
  <c r="E40" i="2"/>
  <c r="B41" i="2"/>
  <c r="C41" i="2"/>
  <c r="D41" i="2"/>
  <c r="D42" i="2" s="1"/>
  <c r="D135" i="2" s="1"/>
  <c r="D228" i="2" s="1"/>
  <c r="E41" i="2"/>
  <c r="B42" i="2"/>
  <c r="C42" i="2"/>
  <c r="E42" i="2"/>
  <c r="B43" i="2"/>
  <c r="C43" i="2"/>
  <c r="E43" i="2"/>
  <c r="E44" i="2"/>
  <c r="B45" i="2"/>
  <c r="E45" i="2"/>
  <c r="C46" i="2"/>
  <c r="E46" i="2"/>
  <c r="C47" i="2"/>
  <c r="E47" i="2"/>
  <c r="C48" i="2"/>
  <c r="E48" i="2"/>
  <c r="B49" i="2"/>
  <c r="C49" i="2"/>
  <c r="E49" i="2"/>
  <c r="B50" i="2"/>
  <c r="C50" i="2"/>
  <c r="E50" i="2"/>
  <c r="B51" i="2"/>
  <c r="C51" i="2"/>
  <c r="E51" i="2"/>
  <c r="C52" i="2"/>
  <c r="E52" i="2"/>
  <c r="B58" i="2"/>
  <c r="C71" i="2"/>
  <c r="E71" i="2"/>
  <c r="B72" i="2"/>
  <c r="D72" i="2"/>
  <c r="D73" i="2" s="1"/>
  <c r="D74" i="2" s="1"/>
  <c r="D75" i="2" s="1"/>
  <c r="E72" i="2"/>
  <c r="C73" i="2"/>
  <c r="E73" i="2"/>
  <c r="E74" i="2"/>
  <c r="B75" i="2"/>
  <c r="E75" i="2"/>
  <c r="B76" i="2"/>
  <c r="E76" i="2"/>
  <c r="B77" i="2"/>
  <c r="E77" i="2"/>
  <c r="E78" i="2"/>
  <c r="B79" i="2"/>
  <c r="E79" i="2"/>
  <c r="B80" i="2"/>
  <c r="E80" i="2"/>
  <c r="B81" i="2"/>
  <c r="C81" i="2"/>
  <c r="E81" i="2"/>
  <c r="B82" i="2"/>
  <c r="E82" i="2"/>
  <c r="B83" i="2"/>
  <c r="E83" i="2"/>
  <c r="B89" i="2"/>
  <c r="B102" i="2"/>
  <c r="B257" i="2" s="1"/>
  <c r="D102" i="2"/>
  <c r="D195" i="2" s="1"/>
  <c r="B103" i="2"/>
  <c r="B258" i="2" s="1"/>
  <c r="C103" i="2"/>
  <c r="C196" i="2" s="1"/>
  <c r="D103" i="2"/>
  <c r="D196" i="2" s="1"/>
  <c r="C104" i="2"/>
  <c r="B106" i="2"/>
  <c r="B230" i="2" s="1"/>
  <c r="B107" i="2"/>
  <c r="C107" i="2"/>
  <c r="B108" i="2"/>
  <c r="B263" i="2" s="1"/>
  <c r="C109" i="2"/>
  <c r="C202" i="2" s="1"/>
  <c r="C110" i="2"/>
  <c r="C203" i="2" s="1"/>
  <c r="B111" i="2"/>
  <c r="B266" i="2" s="1"/>
  <c r="C112" i="2"/>
  <c r="C205" i="2" s="1"/>
  <c r="B113" i="2"/>
  <c r="B268" i="2" s="1"/>
  <c r="B118" i="2"/>
  <c r="B211" i="2" s="1"/>
  <c r="B120" i="2"/>
  <c r="B275" i="2" s="1"/>
  <c r="D132" i="2"/>
  <c r="D225" i="2" s="1"/>
  <c r="B133" i="2"/>
  <c r="C133" i="2"/>
  <c r="D133" i="2"/>
  <c r="D226" i="2" s="1"/>
  <c r="B134" i="2"/>
  <c r="C134" i="2"/>
  <c r="E134" i="2"/>
  <c r="C135" i="2"/>
  <c r="E135" i="2"/>
  <c r="E136" i="2"/>
  <c r="B137" i="2"/>
  <c r="C137" i="2"/>
  <c r="E137" i="2"/>
  <c r="B138" i="2"/>
  <c r="C138" i="2"/>
  <c r="E138" i="2"/>
  <c r="C139" i="2"/>
  <c r="E139" i="2"/>
  <c r="C140" i="2"/>
  <c r="E140" i="2"/>
  <c r="B141" i="2"/>
  <c r="C141" i="2"/>
  <c r="E141" i="2"/>
  <c r="B142" i="2"/>
  <c r="E142" i="2"/>
  <c r="B143" i="2"/>
  <c r="C143" i="2"/>
  <c r="E143" i="2"/>
  <c r="B144" i="2"/>
  <c r="C144" i="2"/>
  <c r="E144" i="2"/>
  <c r="B145" i="2"/>
  <c r="E145" i="2"/>
  <c r="B149" i="2"/>
  <c r="B242" i="2" s="1"/>
  <c r="B150" i="2"/>
  <c r="B151" i="2"/>
  <c r="D163" i="2"/>
  <c r="D256" i="2" s="1"/>
  <c r="C164" i="2"/>
  <c r="D164" i="2"/>
  <c r="E164" i="2"/>
  <c r="B165" i="2"/>
  <c r="C165" i="2"/>
  <c r="D165" i="2"/>
  <c r="D258" i="2" s="1"/>
  <c r="E165" i="2"/>
  <c r="C166" i="2"/>
  <c r="E166" i="2"/>
  <c r="E167" i="2"/>
  <c r="E168" i="2"/>
  <c r="C169" i="2"/>
  <c r="E169" i="2"/>
  <c r="C170" i="2"/>
  <c r="E170" i="2"/>
  <c r="C171" i="2"/>
  <c r="E171" i="2"/>
  <c r="C172" i="2"/>
  <c r="E172" i="2"/>
  <c r="B173" i="2"/>
  <c r="E173" i="2"/>
  <c r="C174" i="2"/>
  <c r="E174" i="2"/>
  <c r="C175" i="2"/>
  <c r="E175" i="2"/>
  <c r="C176" i="2"/>
  <c r="E176" i="2"/>
  <c r="B180" i="2"/>
  <c r="B181" i="2"/>
  <c r="B182" i="2"/>
  <c r="B195" i="2"/>
  <c r="E200" i="2"/>
  <c r="B206" i="2"/>
  <c r="E227" i="2"/>
  <c r="E258" i="2" s="1"/>
  <c r="E228" i="2"/>
  <c r="E259" i="2" s="1"/>
  <c r="E230" i="2"/>
  <c r="E261" i="2" s="1"/>
  <c r="B231" i="2"/>
  <c r="E231" i="2"/>
  <c r="E262" i="2" s="1"/>
  <c r="C236" i="2"/>
  <c r="E236" i="2"/>
  <c r="E237" i="2"/>
  <c r="E268" i="2" s="1"/>
  <c r="B243" i="2"/>
  <c r="B244" i="2"/>
  <c r="D257" i="2"/>
  <c r="C258" i="2"/>
  <c r="C259" i="2"/>
  <c r="E260" i="2"/>
  <c r="E267" i="2"/>
  <c r="E269" i="2"/>
  <c r="B273" i="2"/>
  <c r="B274" i="2"/>
  <c r="A77" i="1"/>
  <c r="B42" i="1"/>
  <c r="E7" i="1"/>
  <c r="K7" i="1" s="1"/>
  <c r="J7" i="1"/>
  <c r="E8" i="1"/>
  <c r="J8" i="1"/>
  <c r="A44" i="1"/>
  <c r="B44" i="1"/>
  <c r="E9" i="1"/>
  <c r="K9" i="1" s="1"/>
  <c r="O9" i="1" s="1"/>
  <c r="J9" i="1"/>
  <c r="A45" i="1"/>
  <c r="B45" i="1"/>
  <c r="E10" i="1"/>
  <c r="M10" i="1" s="1"/>
  <c r="Q10" i="1" s="1"/>
  <c r="J10" i="1"/>
  <c r="A81" i="1"/>
  <c r="B81" i="1"/>
  <c r="E11" i="1"/>
  <c r="J11" i="1"/>
  <c r="A47" i="1"/>
  <c r="E12" i="1"/>
  <c r="M12" i="1" s="1"/>
  <c r="Q12" i="1" s="1"/>
  <c r="J12" i="1"/>
  <c r="A83" i="1"/>
  <c r="E13" i="1"/>
  <c r="M13" i="1" s="1"/>
  <c r="Q13" i="1" s="1"/>
  <c r="J13" i="1"/>
  <c r="E14" i="1"/>
  <c r="J14" i="1"/>
  <c r="A85" i="1"/>
  <c r="B50" i="1"/>
  <c r="E15" i="1"/>
  <c r="M15" i="1" s="1"/>
  <c r="Q15" i="1" s="1"/>
  <c r="J15" i="1"/>
  <c r="B51" i="1"/>
  <c r="E16" i="1"/>
  <c r="M16" i="1" s="1"/>
  <c r="Q16" i="1" s="1"/>
  <c r="J16" i="1"/>
  <c r="A52" i="1"/>
  <c r="B52" i="1"/>
  <c r="E17" i="1"/>
  <c r="J17" i="1"/>
  <c r="A53" i="1"/>
  <c r="E18" i="1"/>
  <c r="K18" i="1" s="1"/>
  <c r="O18" i="1" s="1"/>
  <c r="J18" i="1"/>
  <c r="A89" i="1"/>
  <c r="E19" i="1"/>
  <c r="M19" i="1" s="1"/>
  <c r="Q19" i="1" s="1"/>
  <c r="J19" i="1"/>
  <c r="F19" i="1"/>
  <c r="L19" i="1" s="1"/>
  <c r="P19" i="1" s="1"/>
  <c r="K19" i="1"/>
  <c r="O19" i="1" s="1"/>
  <c r="G20" i="1"/>
  <c r="H20" i="1"/>
  <c r="I20" i="1"/>
  <c r="G21" i="1"/>
  <c r="H21" i="1"/>
  <c r="I21" i="1"/>
  <c r="E42" i="1"/>
  <c r="G42" i="1"/>
  <c r="H42" i="1"/>
  <c r="I42" i="1"/>
  <c r="A43" i="1"/>
  <c r="B43" i="1"/>
  <c r="E43" i="1"/>
  <c r="G43" i="1"/>
  <c r="H43" i="1"/>
  <c r="I43" i="1"/>
  <c r="E44" i="1"/>
  <c r="G44" i="1"/>
  <c r="H44" i="1"/>
  <c r="I44" i="1"/>
  <c r="E45" i="1"/>
  <c r="G45" i="1"/>
  <c r="H45" i="1"/>
  <c r="I45" i="1"/>
  <c r="E46" i="1"/>
  <c r="G46" i="1"/>
  <c r="H46" i="1"/>
  <c r="I46" i="1"/>
  <c r="B47" i="1"/>
  <c r="E47" i="1"/>
  <c r="G47" i="1"/>
  <c r="H47" i="1"/>
  <c r="I47" i="1"/>
  <c r="A48" i="1"/>
  <c r="B48" i="1"/>
  <c r="E48" i="1"/>
  <c r="G48" i="1"/>
  <c r="H48" i="1"/>
  <c r="I48" i="1"/>
  <c r="A49" i="1"/>
  <c r="B49" i="1"/>
  <c r="E49" i="1"/>
  <c r="G49" i="1"/>
  <c r="H49" i="1"/>
  <c r="I49" i="1"/>
  <c r="A50" i="1"/>
  <c r="E50" i="1"/>
  <c r="G50" i="1"/>
  <c r="H50" i="1"/>
  <c r="I50" i="1"/>
  <c r="A51" i="1"/>
  <c r="E51" i="1"/>
  <c r="G51" i="1"/>
  <c r="H51" i="1"/>
  <c r="I51" i="1"/>
  <c r="E52" i="1"/>
  <c r="G52" i="1"/>
  <c r="H52" i="1"/>
  <c r="I52" i="1"/>
  <c r="B53" i="1"/>
  <c r="E53" i="1"/>
  <c r="G53" i="1"/>
  <c r="H53" i="1"/>
  <c r="I53" i="1"/>
  <c r="J53" i="1" s="1"/>
  <c r="A54" i="1"/>
  <c r="B54" i="1"/>
  <c r="E54" i="1"/>
  <c r="G54" i="1"/>
  <c r="H54" i="1"/>
  <c r="I54" i="1"/>
  <c r="M54" i="1" s="1"/>
  <c r="Q54" i="1" s="1"/>
  <c r="A60" i="1"/>
  <c r="E77" i="1"/>
  <c r="G77" i="1"/>
  <c r="J77" i="1" s="1"/>
  <c r="H77" i="1"/>
  <c r="I77" i="1"/>
  <c r="A78" i="1"/>
  <c r="B78" i="1"/>
  <c r="E78" i="1"/>
  <c r="G78" i="1"/>
  <c r="H78" i="1"/>
  <c r="I78" i="1"/>
  <c r="A79" i="1"/>
  <c r="E79" i="1"/>
  <c r="G79" i="1"/>
  <c r="H79" i="1"/>
  <c r="I79" i="1"/>
  <c r="E80" i="1"/>
  <c r="G80" i="1"/>
  <c r="H80" i="1"/>
  <c r="I80" i="1"/>
  <c r="E81" i="1"/>
  <c r="G81" i="1"/>
  <c r="H81" i="1"/>
  <c r="I81" i="1"/>
  <c r="B82" i="1"/>
  <c r="E82" i="1"/>
  <c r="G82" i="1"/>
  <c r="J82" i="1" s="1"/>
  <c r="H82" i="1"/>
  <c r="I82" i="1"/>
  <c r="B83" i="1"/>
  <c r="E83" i="1"/>
  <c r="G83" i="1"/>
  <c r="H83" i="1"/>
  <c r="I83" i="1"/>
  <c r="A84" i="1"/>
  <c r="B84" i="1"/>
  <c r="E84" i="1"/>
  <c r="G84" i="1"/>
  <c r="H84" i="1"/>
  <c r="I84" i="1"/>
  <c r="B85" i="1"/>
  <c r="E85" i="1"/>
  <c r="G85" i="1"/>
  <c r="H85" i="1"/>
  <c r="I85" i="1"/>
  <c r="A86" i="1"/>
  <c r="B86" i="1"/>
  <c r="E86" i="1"/>
  <c r="G86" i="1"/>
  <c r="J86" i="1" s="1"/>
  <c r="H86" i="1"/>
  <c r="I86" i="1"/>
  <c r="A87" i="1"/>
  <c r="B87" i="1"/>
  <c r="E87" i="1"/>
  <c r="G87" i="1"/>
  <c r="H87" i="1"/>
  <c r="I87" i="1"/>
  <c r="B88" i="1"/>
  <c r="E88" i="1"/>
  <c r="G88" i="1"/>
  <c r="H88" i="1"/>
  <c r="I88" i="1"/>
  <c r="B89" i="1"/>
  <c r="E89" i="1"/>
  <c r="G89" i="1"/>
  <c r="H89" i="1"/>
  <c r="I89" i="1"/>
  <c r="A95" i="1"/>
  <c r="H306" i="4" l="1"/>
  <c r="J306" i="4"/>
  <c r="H316" i="4"/>
  <c r="J316" i="4"/>
  <c r="H315" i="4"/>
  <c r="J315" i="4"/>
  <c r="H354" i="4"/>
  <c r="J354" i="4"/>
  <c r="J509" i="4"/>
  <c r="H509" i="4"/>
  <c r="H343" i="4"/>
  <c r="J343" i="4"/>
  <c r="H409" i="4"/>
  <c r="J409" i="4"/>
  <c r="F376" i="4"/>
  <c r="H376" i="4" s="1"/>
  <c r="F344" i="4"/>
  <c r="H344" i="4" s="1"/>
  <c r="F288" i="4"/>
  <c r="K82" i="1"/>
  <c r="O82" i="1" s="1"/>
  <c r="F487" i="4"/>
  <c r="H487" i="4" s="1"/>
  <c r="F268" i="4"/>
  <c r="H268" i="4" s="1"/>
  <c r="F454" i="4"/>
  <c r="J454" i="4" s="1"/>
  <c r="F355" i="4"/>
  <c r="H355" i="4" s="1"/>
  <c r="C267" i="2"/>
  <c r="J79" i="1"/>
  <c r="F79" i="1" s="1"/>
  <c r="L79" i="1" s="1"/>
  <c r="P79" i="1" s="1"/>
  <c r="C265" i="2"/>
  <c r="C227" i="2"/>
  <c r="J408" i="4"/>
  <c r="F483" i="4"/>
  <c r="H483" i="4" s="1"/>
  <c r="F429" i="4"/>
  <c r="F331" i="4"/>
  <c r="H331" i="4" s="1"/>
  <c r="C264" i="2"/>
  <c r="B227" i="2"/>
  <c r="B201" i="2"/>
  <c r="J457" i="4"/>
  <c r="J395" i="4"/>
  <c r="J189" i="4"/>
  <c r="F505" i="4"/>
  <c r="F449" i="4"/>
  <c r="F426" i="4"/>
  <c r="F413" i="4"/>
  <c r="H413" i="4" s="1"/>
  <c r="F347" i="4"/>
  <c r="H347" i="4" s="1"/>
  <c r="F330" i="4"/>
  <c r="H330" i="4" s="1"/>
  <c r="F51" i="4"/>
  <c r="F400" i="4"/>
  <c r="F352" i="4"/>
  <c r="F500" i="4"/>
  <c r="J171" i="4"/>
  <c r="F468" i="4"/>
  <c r="F339" i="4"/>
  <c r="H339" i="4" s="1"/>
  <c r="F486" i="4"/>
  <c r="H486" i="4" s="1"/>
  <c r="F405" i="4"/>
  <c r="H405" i="4" s="1"/>
  <c r="J45" i="1"/>
  <c r="F45" i="1" s="1"/>
  <c r="L45" i="1" s="1"/>
  <c r="P45" i="1" s="1"/>
  <c r="C234" i="2"/>
  <c r="J340" i="4"/>
  <c r="C233" i="2"/>
  <c r="F494" i="4"/>
  <c r="H494" i="4" s="1"/>
  <c r="F414" i="4"/>
  <c r="J414" i="4" s="1"/>
  <c r="F302" i="4"/>
  <c r="F513" i="4"/>
  <c r="F461" i="4"/>
  <c r="H461" i="4" s="1"/>
  <c r="I90" i="1"/>
  <c r="H90" i="1"/>
  <c r="O14" i="1"/>
  <c r="M14" i="1"/>
  <c r="Q14" i="1" s="1"/>
  <c r="K14" i="1"/>
  <c r="B232" i="2"/>
  <c r="B226" i="2"/>
  <c r="D167" i="2"/>
  <c r="D260" i="2" s="1"/>
  <c r="J455" i="4"/>
  <c r="J377" i="4"/>
  <c r="J24" i="4"/>
  <c r="F502" i="4"/>
  <c r="H502" i="4" s="1"/>
  <c r="F491" i="4"/>
  <c r="H491" i="4" s="1"/>
  <c r="F425" i="4"/>
  <c r="J425" i="4" s="1"/>
  <c r="F410" i="4"/>
  <c r="H410" i="4" s="1"/>
  <c r="F381" i="4"/>
  <c r="H381" i="4" s="1"/>
  <c r="F346" i="4"/>
  <c r="H346" i="4" s="1"/>
  <c r="F424" i="4"/>
  <c r="F368" i="4"/>
  <c r="H368" i="4" s="1"/>
  <c r="F328" i="4"/>
  <c r="H328" i="4" s="1"/>
  <c r="F311" i="4"/>
  <c r="H311" i="4" s="1"/>
  <c r="F476" i="4"/>
  <c r="H476" i="4" s="1"/>
  <c r="F391" i="4"/>
  <c r="H391" i="4" s="1"/>
  <c r="J477" i="4"/>
  <c r="J214" i="4"/>
  <c r="F506" i="4"/>
  <c r="H506" i="4" s="1"/>
  <c r="F450" i="4"/>
  <c r="H450" i="4" s="1"/>
  <c r="F402" i="4"/>
  <c r="J402" i="4" s="1"/>
  <c r="J49" i="1"/>
  <c r="F18" i="1"/>
  <c r="L18" i="1" s="1"/>
  <c r="P18" i="1" s="1"/>
  <c r="F13" i="1"/>
  <c r="L13" i="1" s="1"/>
  <c r="P13" i="1" s="1"/>
  <c r="B213" i="2"/>
  <c r="B196" i="2"/>
  <c r="J321" i="4"/>
  <c r="J131" i="4"/>
  <c r="F490" i="4"/>
  <c r="H490" i="4" s="1"/>
  <c r="F470" i="4"/>
  <c r="H470" i="4" s="1"/>
  <c r="H436" i="4"/>
  <c r="F416" i="4"/>
  <c r="J416" i="4" s="1"/>
  <c r="F360" i="4"/>
  <c r="F304" i="4"/>
  <c r="F503" i="4"/>
  <c r="H503" i="4" s="1"/>
  <c r="F469" i="4"/>
  <c r="H469" i="4" s="1"/>
  <c r="F224" i="4"/>
  <c r="H224" i="4" s="1"/>
  <c r="F462" i="4"/>
  <c r="H462" i="4" s="1"/>
  <c r="F510" i="4"/>
  <c r="F498" i="4"/>
  <c r="F166" i="4"/>
  <c r="H166" i="4" s="1"/>
  <c r="F431" i="4"/>
  <c r="H431" i="4" s="1"/>
  <c r="F423" i="4"/>
  <c r="H423" i="4" s="1"/>
  <c r="F415" i="4"/>
  <c r="F407" i="4"/>
  <c r="H407" i="4" s="1"/>
  <c r="F375" i="4"/>
  <c r="F319" i="4"/>
  <c r="F303" i="4"/>
  <c r="F287" i="4"/>
  <c r="F263" i="4"/>
  <c r="F159" i="4"/>
  <c r="F95" i="4"/>
  <c r="H95" i="4" s="1"/>
  <c r="F63" i="4"/>
  <c r="H63" i="4" s="1"/>
  <c r="F281" i="4"/>
  <c r="J281" i="4" s="1"/>
  <c r="F312" i="4"/>
  <c r="F359" i="4"/>
  <c r="H359" i="4" s="1"/>
  <c r="M77" i="1"/>
  <c r="J314" i="4"/>
  <c r="F484" i="4"/>
  <c r="H484" i="4" s="1"/>
  <c r="F453" i="4"/>
  <c r="H453" i="4" s="1"/>
  <c r="F430" i="4"/>
  <c r="H430" i="4" s="1"/>
  <c r="F417" i="4"/>
  <c r="B235" i="2"/>
  <c r="B204" i="2"/>
  <c r="F515" i="4"/>
  <c r="F452" i="4"/>
  <c r="H452" i="4" s="1"/>
  <c r="F444" i="4"/>
  <c r="F404" i="4"/>
  <c r="H404" i="4" s="1"/>
  <c r="F372" i="4"/>
  <c r="H372" i="4" s="1"/>
  <c r="F356" i="4"/>
  <c r="J356" i="4" s="1"/>
  <c r="F348" i="4"/>
  <c r="F332" i="4"/>
  <c r="H332" i="4" s="1"/>
  <c r="F308" i="4"/>
  <c r="K52" i="5"/>
  <c r="J383" i="4"/>
  <c r="J330" i="4"/>
  <c r="J311" i="4"/>
  <c r="J307" i="4"/>
  <c r="J82" i="4"/>
  <c r="J34" i="4"/>
  <c r="J388" i="4"/>
  <c r="J259" i="4"/>
  <c r="J460" i="4"/>
  <c r="J410" i="4"/>
  <c r="J244" i="4"/>
  <c r="J109" i="4"/>
  <c r="J80" i="4"/>
  <c r="J33" i="4"/>
  <c r="H516" i="4"/>
  <c r="H442" i="4"/>
  <c r="J403" i="4"/>
  <c r="J213" i="4"/>
  <c r="H384" i="4"/>
  <c r="J204" i="4"/>
  <c r="H400" i="4"/>
  <c r="J400" i="4"/>
  <c r="H304" i="4"/>
  <c r="J304" i="4"/>
  <c r="H415" i="4"/>
  <c r="J415" i="4"/>
  <c r="H356" i="4"/>
  <c r="H308" i="4"/>
  <c r="J308" i="4"/>
  <c r="H303" i="4"/>
  <c r="J303" i="4"/>
  <c r="H51" i="4"/>
  <c r="J51" i="4"/>
  <c r="H312" i="4"/>
  <c r="J312" i="4"/>
  <c r="J444" i="4"/>
  <c r="H444" i="4"/>
  <c r="H288" i="4"/>
  <c r="J288" i="4"/>
  <c r="H375" i="4"/>
  <c r="J375" i="4"/>
  <c r="H348" i="4"/>
  <c r="J348" i="4"/>
  <c r="H360" i="4"/>
  <c r="J360" i="4"/>
  <c r="J500" i="4"/>
  <c r="H500" i="4"/>
  <c r="J432" i="4"/>
  <c r="H432" i="4"/>
  <c r="H263" i="4"/>
  <c r="J263" i="4"/>
  <c r="H281" i="4"/>
  <c r="H424" i="4"/>
  <c r="J424" i="4"/>
  <c r="H336" i="4"/>
  <c r="J336" i="4"/>
  <c r="H287" i="4"/>
  <c r="J287" i="4"/>
  <c r="H352" i="4"/>
  <c r="J352" i="4"/>
  <c r="H319" i="4"/>
  <c r="J319" i="4"/>
  <c r="H159" i="4"/>
  <c r="J159" i="4"/>
  <c r="F290" i="4"/>
  <c r="F280" i="4"/>
  <c r="F218" i="4"/>
  <c r="F147" i="4"/>
  <c r="F83" i="4"/>
  <c r="F300" i="4"/>
  <c r="H300" i="4" s="1"/>
  <c r="F292" i="4"/>
  <c r="F276" i="4"/>
  <c r="F252" i="4"/>
  <c r="F236" i="4"/>
  <c r="F301" i="4"/>
  <c r="F293" i="4"/>
  <c r="F255" i="4"/>
  <c r="H255" i="4" s="1"/>
  <c r="F245" i="4"/>
  <c r="H245" i="4" s="1"/>
  <c r="F219" i="4"/>
  <c r="F205" i="4"/>
  <c r="F44" i="4"/>
  <c r="F26" i="4"/>
  <c r="F380" i="4"/>
  <c r="F373" i="4"/>
  <c r="F366" i="4"/>
  <c r="F358" i="4"/>
  <c r="F350" i="4"/>
  <c r="H350" i="4" s="1"/>
  <c r="F342" i="4"/>
  <c r="F334" i="4"/>
  <c r="H334" i="4" s="1"/>
  <c r="F310" i="4"/>
  <c r="F299" i="4"/>
  <c r="H299" i="4" s="1"/>
  <c r="F289" i="4"/>
  <c r="H289" i="4" s="1"/>
  <c r="F277" i="4"/>
  <c r="H277" i="4" s="1"/>
  <c r="F253" i="4"/>
  <c r="F173" i="4"/>
  <c r="J418" i="4"/>
  <c r="J406" i="4"/>
  <c r="J347" i="4"/>
  <c r="J339" i="4"/>
  <c r="F518" i="4"/>
  <c r="J518" i="4" s="1"/>
  <c r="F497" i="4"/>
  <c r="F489" i="4"/>
  <c r="J489" i="4" s="1"/>
  <c r="F474" i="4"/>
  <c r="F467" i="4"/>
  <c r="F459" i="4"/>
  <c r="H459" i="4" s="1"/>
  <c r="F394" i="4"/>
  <c r="H394" i="4" s="1"/>
  <c r="F386" i="4"/>
  <c r="J386" i="4" s="1"/>
  <c r="F379" i="4"/>
  <c r="F365" i="4"/>
  <c r="F357" i="4"/>
  <c r="H357" i="4" s="1"/>
  <c r="F349" i="4"/>
  <c r="F341" i="4"/>
  <c r="F333" i="4"/>
  <c r="F309" i="4"/>
  <c r="F274" i="4"/>
  <c r="F387" i="4"/>
  <c r="J488" i="4"/>
  <c r="J464" i="4"/>
  <c r="J435" i="4"/>
  <c r="J405" i="4"/>
  <c r="J391" i="4"/>
  <c r="J367" i="4"/>
  <c r="J346" i="4"/>
  <c r="J337" i="4"/>
  <c r="J268" i="4"/>
  <c r="J240" i="4"/>
  <c r="J198" i="4"/>
  <c r="J166" i="4"/>
  <c r="J135" i="4"/>
  <c r="J484" i="4"/>
  <c r="J461" i="4"/>
  <c r="J446" i="4"/>
  <c r="J327" i="4"/>
  <c r="J285" i="4"/>
  <c r="F517" i="4"/>
  <c r="H517" i="4" s="1"/>
  <c r="F481" i="4"/>
  <c r="F466" i="4"/>
  <c r="J466" i="4" s="1"/>
  <c r="F458" i="4"/>
  <c r="H458" i="4" s="1"/>
  <c r="F451" i="4"/>
  <c r="F437" i="4"/>
  <c r="H437" i="4" s="1"/>
  <c r="F393" i="4"/>
  <c r="F385" i="4"/>
  <c r="F378" i="4"/>
  <c r="F371" i="4"/>
  <c r="H371" i="4" s="1"/>
  <c r="F325" i="4"/>
  <c r="F317" i="4"/>
  <c r="F297" i="4"/>
  <c r="F320" i="4"/>
  <c r="F272" i="4"/>
  <c r="F264" i="4"/>
  <c r="J264" i="4" s="1"/>
  <c r="F256" i="4"/>
  <c r="F232" i="4"/>
  <c r="H232" i="4" s="1"/>
  <c r="F208" i="4"/>
  <c r="H208" i="4" s="1"/>
  <c r="F200" i="4"/>
  <c r="H200" i="4" s="1"/>
  <c r="F192" i="4"/>
  <c r="H192" i="4" s="1"/>
  <c r="F176" i="4"/>
  <c r="F160" i="4"/>
  <c r="F144" i="4"/>
  <c r="H144" i="4" s="1"/>
  <c r="F128" i="4"/>
  <c r="F96" i="4"/>
  <c r="H96" i="4" s="1"/>
  <c r="F64" i="4"/>
  <c r="H64" i="4" s="1"/>
  <c r="F295" i="4"/>
  <c r="F284" i="4"/>
  <c r="F267" i="4"/>
  <c r="F237" i="4"/>
  <c r="F191" i="4"/>
  <c r="J443" i="4"/>
  <c r="J399" i="4"/>
  <c r="J374" i="4"/>
  <c r="J363" i="4"/>
  <c r="J351" i="4"/>
  <c r="J324" i="4"/>
  <c r="F428" i="4"/>
  <c r="H428" i="4" s="1"/>
  <c r="F420" i="4"/>
  <c r="F412" i="4"/>
  <c r="J412" i="4" s="1"/>
  <c r="F398" i="4"/>
  <c r="F390" i="4"/>
  <c r="F369" i="4"/>
  <c r="H369" i="4" s="1"/>
  <c r="F353" i="4"/>
  <c r="H353" i="4" s="1"/>
  <c r="F345" i="4"/>
  <c r="F329" i="4"/>
  <c r="F294" i="4"/>
  <c r="F282" i="4"/>
  <c r="F121" i="4"/>
  <c r="J471" i="4"/>
  <c r="J453" i="4"/>
  <c r="J439" i="4"/>
  <c r="J421" i="4"/>
  <c r="J362" i="4"/>
  <c r="J331" i="4"/>
  <c r="J323" i="4"/>
  <c r="F521" i="4"/>
  <c r="J521" i="4" s="1"/>
  <c r="F514" i="4"/>
  <c r="J514" i="4" s="1"/>
  <c r="F492" i="4"/>
  <c r="H492" i="4" s="1"/>
  <c r="F485" i="4"/>
  <c r="J485" i="4" s="1"/>
  <c r="F434" i="4"/>
  <c r="H434" i="4" s="1"/>
  <c r="F427" i="4"/>
  <c r="H427" i="4" s="1"/>
  <c r="F411" i="4"/>
  <c r="F397" i="4"/>
  <c r="H397" i="4" s="1"/>
  <c r="F389" i="4"/>
  <c r="H389" i="4" s="1"/>
  <c r="F382" i="4"/>
  <c r="F291" i="4"/>
  <c r="D134" i="2"/>
  <c r="D227" i="2" s="1"/>
  <c r="H456" i="4"/>
  <c r="H416" i="4"/>
  <c r="J476" i="4"/>
  <c r="J486" i="4"/>
  <c r="J458" i="4"/>
  <c r="J437" i="4"/>
  <c r="J423" i="4"/>
  <c r="J392" i="4"/>
  <c r="J381" i="4"/>
  <c r="J517" i="4"/>
  <c r="H520" i="4"/>
  <c r="J507" i="4"/>
  <c r="J422" i="4"/>
  <c r="J371" i="4"/>
  <c r="H473" i="4"/>
  <c r="H441" i="4"/>
  <c r="J482" i="4"/>
  <c r="J496" i="4"/>
  <c r="J479" i="4"/>
  <c r="J494" i="4"/>
  <c r="J478" i="4"/>
  <c r="J452" i="4"/>
  <c r="J396" i="4"/>
  <c r="J376" i="4"/>
  <c r="J357" i="4"/>
  <c r="J299" i="4"/>
  <c r="J289" i="4"/>
  <c r="J277" i="4"/>
  <c r="H501" i="4"/>
  <c r="H489" i="4"/>
  <c r="F86" i="1"/>
  <c r="L86" i="1" s="1"/>
  <c r="P86" i="1" s="1"/>
  <c r="K86" i="1"/>
  <c r="O86" i="1" s="1"/>
  <c r="E91" i="1"/>
  <c r="F77" i="1"/>
  <c r="M87" i="1"/>
  <c r="Q87" i="1" s="1"/>
  <c r="K84" i="1"/>
  <c r="O84" i="1" s="1"/>
  <c r="K79" i="1"/>
  <c r="O79" i="1" s="1"/>
  <c r="F82" i="1"/>
  <c r="L82" i="1" s="1"/>
  <c r="P82" i="1" s="1"/>
  <c r="M82" i="1"/>
  <c r="Q82" i="1" s="1"/>
  <c r="K46" i="1"/>
  <c r="O46" i="1" s="1"/>
  <c r="J44" i="1"/>
  <c r="F44" i="1" s="1"/>
  <c r="L44" i="1" s="1"/>
  <c r="P44" i="1" s="1"/>
  <c r="J48" i="1"/>
  <c r="F48" i="1" s="1"/>
  <c r="L48" i="1" s="1"/>
  <c r="P48" i="1" s="1"/>
  <c r="K51" i="1"/>
  <c r="O51" i="1" s="1"/>
  <c r="J81" i="1"/>
  <c r="F81" i="1" s="1"/>
  <c r="L81" i="1" s="1"/>
  <c r="P81" i="1" s="1"/>
  <c r="J50" i="1"/>
  <c r="J85" i="1"/>
  <c r="M89" i="1"/>
  <c r="Q89" i="1" s="1"/>
  <c r="K89" i="1"/>
  <c r="O89" i="1" s="1"/>
  <c r="M53" i="1"/>
  <c r="Q53" i="1" s="1"/>
  <c r="K48" i="1"/>
  <c r="O48" i="1" s="1"/>
  <c r="J47" i="1"/>
  <c r="F47" i="1" s="1"/>
  <c r="L47" i="1" s="1"/>
  <c r="P47" i="1" s="1"/>
  <c r="J87" i="1"/>
  <c r="J83" i="1"/>
  <c r="J80" i="1"/>
  <c r="J43" i="1"/>
  <c r="F43" i="1" s="1"/>
  <c r="L43" i="1" s="1"/>
  <c r="P43" i="1" s="1"/>
  <c r="J78" i="1"/>
  <c r="H56" i="1"/>
  <c r="G56" i="1"/>
  <c r="M84" i="1"/>
  <c r="Q84" i="1" s="1"/>
  <c r="J89" i="1"/>
  <c r="F89" i="1" s="1"/>
  <c r="L89" i="1" s="1"/>
  <c r="P89" i="1" s="1"/>
  <c r="K88" i="1"/>
  <c r="O88" i="1" s="1"/>
  <c r="K80" i="1"/>
  <c r="O80" i="1" s="1"/>
  <c r="K45" i="1"/>
  <c r="O45" i="1" s="1"/>
  <c r="J52" i="1"/>
  <c r="F52" i="1" s="1"/>
  <c r="L52" i="1" s="1"/>
  <c r="P52" i="1" s="1"/>
  <c r="K49" i="1"/>
  <c r="O49" i="1" s="1"/>
  <c r="F8" i="1"/>
  <c r="L8" i="1" s="1"/>
  <c r="P8" i="1" s="1"/>
  <c r="M51" i="1"/>
  <c r="Q51" i="1" s="1"/>
  <c r="J20" i="1"/>
  <c r="M46" i="1"/>
  <c r="Q46" i="1" s="1"/>
  <c r="J42" i="1"/>
  <c r="F42" i="1" s="1"/>
  <c r="F53" i="1"/>
  <c r="L53" i="1" s="1"/>
  <c r="P53" i="1" s="1"/>
  <c r="M18" i="1"/>
  <c r="Q18" i="1" s="1"/>
  <c r="K12" i="1"/>
  <c r="O12" i="1" s="1"/>
  <c r="K10" i="1"/>
  <c r="O10" i="1" s="1"/>
  <c r="F10" i="1"/>
  <c r="L10" i="1" s="1"/>
  <c r="P10" i="1" s="1"/>
  <c r="O7" i="1"/>
  <c r="M7" i="1"/>
  <c r="Q7" i="1" s="1"/>
  <c r="K13" i="1"/>
  <c r="O13" i="1" s="1"/>
  <c r="K15" i="1"/>
  <c r="O15" i="1" s="1"/>
  <c r="F15" i="1"/>
  <c r="L15" i="1" s="1"/>
  <c r="P15" i="1" s="1"/>
  <c r="F14" i="1"/>
  <c r="M8" i="1"/>
  <c r="Q8" i="1" s="1"/>
  <c r="H264" i="4"/>
  <c r="J300" i="4"/>
  <c r="H236" i="4"/>
  <c r="J236" i="4"/>
  <c r="H44" i="4"/>
  <c r="J44" i="4"/>
  <c r="H26" i="4"/>
  <c r="J26" i="4"/>
  <c r="H276" i="4"/>
  <c r="J276" i="4"/>
  <c r="H293" i="4"/>
  <c r="J293" i="4"/>
  <c r="H205" i="4"/>
  <c r="J205" i="4"/>
  <c r="H252" i="4"/>
  <c r="J252" i="4"/>
  <c r="J505" i="4"/>
  <c r="H505" i="4"/>
  <c r="H292" i="4"/>
  <c r="J292" i="4"/>
  <c r="H301" i="4"/>
  <c r="J301" i="4"/>
  <c r="H219" i="4"/>
  <c r="J219" i="4"/>
  <c r="J96" i="4"/>
  <c r="H272" i="4"/>
  <c r="J272" i="4"/>
  <c r="H160" i="4"/>
  <c r="J160" i="4"/>
  <c r="H510" i="4"/>
  <c r="J510" i="4"/>
  <c r="H256" i="4"/>
  <c r="J256" i="4"/>
  <c r="J232" i="4"/>
  <c r="H320" i="4"/>
  <c r="J320" i="4"/>
  <c r="H176" i="4"/>
  <c r="J176" i="4"/>
  <c r="H128" i="4"/>
  <c r="J128" i="4"/>
  <c r="J512" i="4"/>
  <c r="J470" i="4"/>
  <c r="J419" i="4"/>
  <c r="J350" i="4"/>
  <c r="J334" i="4"/>
  <c r="H519" i="4"/>
  <c r="H508" i="4"/>
  <c r="H454" i="4"/>
  <c r="H448" i="4"/>
  <c r="H425" i="4"/>
  <c r="H414" i="4"/>
  <c r="H386" i="4"/>
  <c r="F313" i="4"/>
  <c r="F278" i="4"/>
  <c r="F271" i="4"/>
  <c r="F134" i="4"/>
  <c r="F108" i="4"/>
  <c r="F38" i="4"/>
  <c r="F132" i="4"/>
  <c r="F100" i="4"/>
  <c r="F92" i="4"/>
  <c r="F84" i="4"/>
  <c r="F68" i="4"/>
  <c r="F60" i="4"/>
  <c r="F52" i="4"/>
  <c r="F36" i="4"/>
  <c r="F28" i="4"/>
  <c r="F49" i="4"/>
  <c r="J459" i="4"/>
  <c r="F305" i="4"/>
  <c r="F283" i="4"/>
  <c r="F270" i="4"/>
  <c r="F243" i="4"/>
  <c r="F230" i="4"/>
  <c r="F217" i="4"/>
  <c r="F202" i="4"/>
  <c r="F141" i="4"/>
  <c r="F102" i="4"/>
  <c r="F90" i="4"/>
  <c r="J469" i="4"/>
  <c r="F275" i="4"/>
  <c r="F262" i="4"/>
  <c r="F251" i="4"/>
  <c r="F227" i="4"/>
  <c r="F186" i="4"/>
  <c r="F154" i="4"/>
  <c r="F140" i="4"/>
  <c r="F127" i="4"/>
  <c r="F89" i="4"/>
  <c r="F58" i="4"/>
  <c r="F32" i="4"/>
  <c r="J499" i="4"/>
  <c r="J487" i="4"/>
  <c r="J495" i="4"/>
  <c r="J475" i="4"/>
  <c r="J440" i="4"/>
  <c r="J431" i="4"/>
  <c r="J397" i="4"/>
  <c r="J355" i="4"/>
  <c r="H445" i="4"/>
  <c r="H412" i="4"/>
  <c r="H361" i="4"/>
  <c r="F250" i="4"/>
  <c r="F239" i="4"/>
  <c r="F226" i="4"/>
  <c r="F185" i="4"/>
  <c r="F170" i="4"/>
  <c r="F153" i="4"/>
  <c r="F138" i="4"/>
  <c r="F122" i="4"/>
  <c r="F77" i="4"/>
  <c r="F57" i="4"/>
  <c r="F31" i="4"/>
  <c r="F248" i="4"/>
  <c r="F216" i="4"/>
  <c r="F168" i="4"/>
  <c r="F152" i="4"/>
  <c r="F120" i="4"/>
  <c r="F112" i="4"/>
  <c r="F104" i="4"/>
  <c r="F72" i="4"/>
  <c r="F56" i="4"/>
  <c r="F48" i="4"/>
  <c r="F40" i="4"/>
  <c r="F110" i="4"/>
  <c r="F279" i="4"/>
  <c r="F273" i="4"/>
  <c r="F266" i="4"/>
  <c r="F257" i="4"/>
  <c r="F211" i="4"/>
  <c r="F195" i="4"/>
  <c r="F163" i="4"/>
  <c r="F115" i="4"/>
  <c r="F45" i="4"/>
  <c r="J493" i="4"/>
  <c r="J472" i="4"/>
  <c r="J463" i="4"/>
  <c r="J462" i="4"/>
  <c r="J428" i="4"/>
  <c r="J394" i="4"/>
  <c r="F338" i="4"/>
  <c r="F286" i="4"/>
  <c r="F265" i="4"/>
  <c r="F246" i="4"/>
  <c r="F234" i="4"/>
  <c r="F221" i="4"/>
  <c r="F194" i="4"/>
  <c r="F179" i="4"/>
  <c r="K50" i="5"/>
  <c r="D104" i="2"/>
  <c r="D197" i="2" s="1"/>
  <c r="K19" i="7"/>
  <c r="L19" i="7" s="1"/>
  <c r="M19" i="7" s="1"/>
  <c r="K16" i="7"/>
  <c r="L16" i="7" s="1"/>
  <c r="M16" i="7" s="1"/>
  <c r="K12" i="7"/>
  <c r="L12" i="7" s="1"/>
  <c r="M12" i="7" s="1"/>
  <c r="K10" i="7"/>
  <c r="L10" i="7" s="1"/>
  <c r="M10" i="7" s="1"/>
  <c r="K7" i="7"/>
  <c r="F85" i="1"/>
  <c r="L85" i="1" s="1"/>
  <c r="P85" i="1" s="1"/>
  <c r="L77" i="1"/>
  <c r="Q77" i="1"/>
  <c r="L42" i="1"/>
  <c r="F78" i="1"/>
  <c r="L78" i="1" s="1"/>
  <c r="P78" i="1" s="1"/>
  <c r="K87" i="1"/>
  <c r="O87" i="1" s="1"/>
  <c r="F83" i="1"/>
  <c r="L83" i="1" s="1"/>
  <c r="P83" i="1" s="1"/>
  <c r="C197" i="2"/>
  <c r="C228" i="2"/>
  <c r="G90" i="1"/>
  <c r="K43" i="1"/>
  <c r="O43" i="1" s="1"/>
  <c r="M88" i="1"/>
  <c r="Q88" i="1" s="1"/>
  <c r="M79" i="1"/>
  <c r="Q79" i="1" s="1"/>
  <c r="I55" i="1"/>
  <c r="F16" i="1"/>
  <c r="L16" i="1" s="1"/>
  <c r="P16" i="1" s="1"/>
  <c r="K16" i="1"/>
  <c r="O16" i="1" s="1"/>
  <c r="K8" i="1"/>
  <c r="A88" i="1"/>
  <c r="J84" i="1"/>
  <c r="F84" i="1" s="1"/>
  <c r="L84" i="1" s="1"/>
  <c r="P84" i="1" s="1"/>
  <c r="K83" i="1"/>
  <c r="O83" i="1" s="1"/>
  <c r="B77" i="1"/>
  <c r="E55" i="1"/>
  <c r="J54" i="1"/>
  <c r="J51" i="1"/>
  <c r="F51" i="1" s="1"/>
  <c r="L51" i="1" s="1"/>
  <c r="P51" i="1" s="1"/>
  <c r="M48" i="1"/>
  <c r="Q48" i="1" s="1"/>
  <c r="A46" i="1"/>
  <c r="K17" i="1"/>
  <c r="O17" i="1" s="1"/>
  <c r="M17" i="1"/>
  <c r="Q17" i="1" s="1"/>
  <c r="F17" i="1"/>
  <c r="L17" i="1" s="1"/>
  <c r="P17" i="1" s="1"/>
  <c r="F9" i="1"/>
  <c r="L9" i="1" s="1"/>
  <c r="P9" i="1" s="1"/>
  <c r="I56" i="1"/>
  <c r="K53" i="1"/>
  <c r="O53" i="1" s="1"/>
  <c r="K50" i="1"/>
  <c r="O50" i="1" s="1"/>
  <c r="M42" i="1"/>
  <c r="G55" i="1"/>
  <c r="M9" i="1"/>
  <c r="Q9" i="1" s="1"/>
  <c r="E90" i="1"/>
  <c r="M86" i="1"/>
  <c r="Q86" i="1" s="1"/>
  <c r="M80" i="1"/>
  <c r="Q80" i="1" s="1"/>
  <c r="A80" i="1"/>
  <c r="K52" i="1"/>
  <c r="O52" i="1" s="1"/>
  <c r="M49" i="1"/>
  <c r="Q49" i="1" s="1"/>
  <c r="B46" i="1"/>
  <c r="M45" i="1"/>
  <c r="Q45" i="1" s="1"/>
  <c r="I91" i="1"/>
  <c r="B79" i="1"/>
  <c r="F54" i="1"/>
  <c r="L54" i="1" s="1"/>
  <c r="P54" i="1" s="1"/>
  <c r="K54" i="1"/>
  <c r="O54" i="1" s="1"/>
  <c r="M52" i="1"/>
  <c r="Q52" i="1" s="1"/>
  <c r="H55" i="1"/>
  <c r="K42" i="1"/>
  <c r="A42" i="1"/>
  <c r="J21" i="1"/>
  <c r="H91" i="1"/>
  <c r="A82" i="1"/>
  <c r="M78" i="1"/>
  <c r="Q78" i="1" s="1"/>
  <c r="K78" i="1"/>
  <c r="O78" i="1" s="1"/>
  <c r="K44" i="1"/>
  <c r="O44" i="1" s="1"/>
  <c r="M44" i="1"/>
  <c r="Q44" i="1" s="1"/>
  <c r="M11" i="1"/>
  <c r="Q11" i="1" s="1"/>
  <c r="F11" i="1"/>
  <c r="L11" i="1" s="1"/>
  <c r="P11" i="1" s="1"/>
  <c r="K11" i="1"/>
  <c r="O11" i="1" s="1"/>
  <c r="G91" i="1"/>
  <c r="K47" i="1"/>
  <c r="O47" i="1" s="1"/>
  <c r="M47" i="1"/>
  <c r="Q47" i="1" s="1"/>
  <c r="M43" i="1"/>
  <c r="Q43" i="1" s="1"/>
  <c r="E56" i="1"/>
  <c r="D168" i="2"/>
  <c r="D261" i="2" s="1"/>
  <c r="D76" i="2"/>
  <c r="B171" i="2"/>
  <c r="B78" i="2"/>
  <c r="B109" i="2"/>
  <c r="B47" i="2"/>
  <c r="B140" i="2"/>
  <c r="K85" i="1"/>
  <c r="O85" i="1" s="1"/>
  <c r="F49" i="1"/>
  <c r="L49" i="1" s="1"/>
  <c r="P49" i="1" s="1"/>
  <c r="F87" i="1"/>
  <c r="L87" i="1" s="1"/>
  <c r="P87" i="1" s="1"/>
  <c r="M85" i="1"/>
  <c r="Q85" i="1" s="1"/>
  <c r="M83" i="1"/>
  <c r="Q83" i="1" s="1"/>
  <c r="B80" i="1"/>
  <c r="C80" i="2"/>
  <c r="C173" i="2"/>
  <c r="C111" i="2"/>
  <c r="C142" i="2"/>
  <c r="D106" i="2"/>
  <c r="D199" i="2" s="1"/>
  <c r="D14" i="2"/>
  <c r="J88" i="1"/>
  <c r="F88" i="1" s="1"/>
  <c r="L88" i="1" s="1"/>
  <c r="P88" i="1" s="1"/>
  <c r="F80" i="1"/>
  <c r="L80" i="1" s="1"/>
  <c r="P80" i="1" s="1"/>
  <c r="J46" i="1"/>
  <c r="K77" i="1"/>
  <c r="K81" i="1"/>
  <c r="O81" i="1" s="1"/>
  <c r="F50" i="1"/>
  <c r="L50" i="1" s="1"/>
  <c r="P50" i="1" s="1"/>
  <c r="B110" i="2"/>
  <c r="C83" i="2"/>
  <c r="C114" i="2"/>
  <c r="C145" i="2"/>
  <c r="C77" i="2"/>
  <c r="C108" i="2"/>
  <c r="B104" i="2"/>
  <c r="B166" i="2"/>
  <c r="B135" i="2"/>
  <c r="B73" i="2"/>
  <c r="C40" i="2"/>
  <c r="C102" i="2"/>
  <c r="M81" i="1"/>
  <c r="Q81" i="1" s="1"/>
  <c r="M50" i="1"/>
  <c r="Q50" i="1" s="1"/>
  <c r="F12" i="1"/>
  <c r="L12" i="1" s="1"/>
  <c r="P12" i="1" s="1"/>
  <c r="E21" i="1"/>
  <c r="F7" i="1"/>
  <c r="E20" i="1"/>
  <c r="B237" i="2"/>
  <c r="D166" i="2"/>
  <c r="D259" i="2" s="1"/>
  <c r="B48" i="2"/>
  <c r="B170" i="2"/>
  <c r="B46" i="2"/>
  <c r="B139" i="2"/>
  <c r="C200" i="2"/>
  <c r="C231" i="2"/>
  <c r="C262" i="2"/>
  <c r="B262" i="2"/>
  <c r="B200" i="2"/>
  <c r="C74" i="2"/>
  <c r="C105" i="2"/>
  <c r="C136" i="2"/>
  <c r="C167" i="2"/>
  <c r="H521" i="4"/>
  <c r="D43" i="2"/>
  <c r="H515" i="4"/>
  <c r="J515" i="4"/>
  <c r="C75" i="2"/>
  <c r="C168" i="2"/>
  <c r="C106" i="2"/>
  <c r="C44" i="2"/>
  <c r="E195" i="2"/>
  <c r="E226" i="2" s="1"/>
  <c r="E257" i="2" s="1"/>
  <c r="L20" i="3"/>
  <c r="B167" i="2"/>
  <c r="B105" i="2"/>
  <c r="J506" i="4"/>
  <c r="B114" i="2"/>
  <c r="D105" i="2"/>
  <c r="D198" i="2" s="1"/>
  <c r="B52" i="2"/>
  <c r="C45" i="2"/>
  <c r="B44" i="2"/>
  <c r="J503" i="4"/>
  <c r="J483" i="4"/>
  <c r="B136" i="2"/>
  <c r="B261" i="2"/>
  <c r="B199" i="2"/>
  <c r="B74" i="2"/>
  <c r="J491" i="4"/>
  <c r="H504" i="4"/>
  <c r="J504" i="4"/>
  <c r="H514" i="4"/>
  <c r="H513" i="4"/>
  <c r="J513" i="4"/>
  <c r="J497" i="4"/>
  <c r="H497" i="4"/>
  <c r="H449" i="4"/>
  <c r="J449" i="4"/>
  <c r="H385" i="4"/>
  <c r="J385" i="4"/>
  <c r="H433" i="4"/>
  <c r="H417" i="4"/>
  <c r="J417" i="4"/>
  <c r="H401" i="4"/>
  <c r="J401" i="4"/>
  <c r="C82" i="2"/>
  <c r="C113" i="2"/>
  <c r="B112" i="2"/>
  <c r="B174" i="2"/>
  <c r="B71" i="2"/>
  <c r="B164" i="2"/>
  <c r="H481" i="4"/>
  <c r="J481" i="4"/>
  <c r="H465" i="4"/>
  <c r="F261" i="4"/>
  <c r="F242" i="4"/>
  <c r="F235" i="4"/>
  <c r="F229" i="4"/>
  <c r="F210" i="4"/>
  <c r="F203" i="4"/>
  <c r="F197" i="4"/>
  <c r="F178" i="4"/>
  <c r="F165" i="4"/>
  <c r="F146" i="4"/>
  <c r="F139" i="4"/>
  <c r="F133" i="4"/>
  <c r="F114" i="4"/>
  <c r="F107" i="4"/>
  <c r="F75" i="4"/>
  <c r="F50" i="4"/>
  <c r="F43" i="4"/>
  <c r="F37" i="4"/>
  <c r="L50" i="6"/>
  <c r="M50" i="6" s="1"/>
  <c r="C29" i="8" s="1"/>
  <c r="F260" i="4"/>
  <c r="F254" i="4"/>
  <c r="F247" i="4"/>
  <c r="F241" i="4"/>
  <c r="F228" i="4"/>
  <c r="F222" i="4"/>
  <c r="F215" i="4"/>
  <c r="F209" i="4"/>
  <c r="F196" i="4"/>
  <c r="F190" i="4"/>
  <c r="F183" i="4"/>
  <c r="F177" i="4"/>
  <c r="F164" i="4"/>
  <c r="F158" i="4"/>
  <c r="F151" i="4"/>
  <c r="F126" i="4"/>
  <c r="F119" i="4"/>
  <c r="F113" i="4"/>
  <c r="F87" i="4"/>
  <c r="F81" i="4"/>
  <c r="F62" i="4"/>
  <c r="F55" i="4"/>
  <c r="F125" i="4"/>
  <c r="F106" i="4"/>
  <c r="F99" i="4"/>
  <c r="F74" i="4"/>
  <c r="F67" i="4"/>
  <c r="F42" i="4"/>
  <c r="F35" i="4"/>
  <c r="F29" i="4"/>
  <c r="F22" i="4"/>
  <c r="F21" i="4"/>
  <c r="F25" i="4"/>
  <c r="F233" i="4"/>
  <c r="F220" i="4"/>
  <c r="F207" i="4"/>
  <c r="F201" i="4"/>
  <c r="F188" i="4"/>
  <c r="F182" i="4"/>
  <c r="F175" i="4"/>
  <c r="F169" i="4"/>
  <c r="F156" i="4"/>
  <c r="F150" i="4"/>
  <c r="F143" i="4"/>
  <c r="F137" i="4"/>
  <c r="F124" i="4"/>
  <c r="F118" i="4"/>
  <c r="F111" i="4"/>
  <c r="F105" i="4"/>
  <c r="F86" i="4"/>
  <c r="F73" i="4"/>
  <c r="F54" i="4"/>
  <c r="F47" i="4"/>
  <c r="F41" i="4"/>
  <c r="F187" i="4"/>
  <c r="F162" i="4"/>
  <c r="F155" i="4"/>
  <c r="F149" i="4"/>
  <c r="F130" i="4"/>
  <c r="F123" i="4"/>
  <c r="F117" i="4"/>
  <c r="F98" i="4"/>
  <c r="F85" i="4"/>
  <c r="F66" i="4"/>
  <c r="F59" i="4"/>
  <c r="F53" i="4"/>
  <c r="F19" i="4"/>
  <c r="L52" i="6"/>
  <c r="M52" i="6" s="1"/>
  <c r="E29" i="8" s="1"/>
  <c r="F238" i="4"/>
  <c r="F231" i="4"/>
  <c r="F225" i="4"/>
  <c r="F212" i="4"/>
  <c r="F206" i="4"/>
  <c r="F199" i="4"/>
  <c r="F193" i="4"/>
  <c r="F180" i="4"/>
  <c r="F174" i="4"/>
  <c r="F167" i="4"/>
  <c r="F148" i="4"/>
  <c r="F129" i="4"/>
  <c r="F116" i="4"/>
  <c r="F97" i="4"/>
  <c r="F71" i="4"/>
  <c r="F65" i="4"/>
  <c r="F46" i="4"/>
  <c r="F39" i="4"/>
  <c r="L51" i="6"/>
  <c r="M51" i="6" s="1"/>
  <c r="D29" i="8" s="1"/>
  <c r="L52" i="5"/>
  <c r="E28" i="8" s="1"/>
  <c r="K51" i="5"/>
  <c r="L51" i="5" s="1"/>
  <c r="D28" i="8" s="1"/>
  <c r="L14" i="1" l="1"/>
  <c r="P14" i="1" s="1"/>
  <c r="J430" i="4"/>
  <c r="H426" i="4"/>
  <c r="J426" i="4"/>
  <c r="J492" i="4"/>
  <c r="J372" i="4"/>
  <c r="J144" i="4"/>
  <c r="J502" i="4"/>
  <c r="J344" i="4"/>
  <c r="J407" i="4"/>
  <c r="J328" i="4"/>
  <c r="J369" i="4"/>
  <c r="J245" i="4"/>
  <c r="J359" i="4"/>
  <c r="H429" i="4"/>
  <c r="J429" i="4"/>
  <c r="J353" i="4"/>
  <c r="J200" i="4"/>
  <c r="H402" i="4"/>
  <c r="J368" i="4"/>
  <c r="J468" i="4"/>
  <c r="H468" i="4"/>
  <c r="H498" i="4"/>
  <c r="J498" i="4"/>
  <c r="H485" i="4"/>
  <c r="J255" i="4"/>
  <c r="J192" i="4"/>
  <c r="J450" i="4"/>
  <c r="J63" i="4"/>
  <c r="J95" i="4"/>
  <c r="J224" i="4"/>
  <c r="J404" i="4"/>
  <c r="J332" i="4"/>
  <c r="H302" i="4"/>
  <c r="J302" i="4"/>
  <c r="H518" i="4"/>
  <c r="J413" i="4"/>
  <c r="J490" i="4"/>
  <c r="L50" i="5"/>
  <c r="C28" i="8" s="1"/>
  <c r="J427" i="4"/>
  <c r="H329" i="4"/>
  <c r="J329" i="4"/>
  <c r="H237" i="4"/>
  <c r="J237" i="4"/>
  <c r="H393" i="4"/>
  <c r="J393" i="4"/>
  <c r="H342" i="4"/>
  <c r="J342" i="4"/>
  <c r="J64" i="4"/>
  <c r="H345" i="4"/>
  <c r="J345" i="4"/>
  <c r="H267" i="4"/>
  <c r="J267" i="4"/>
  <c r="H365" i="4"/>
  <c r="J365" i="4"/>
  <c r="H173" i="4"/>
  <c r="J173" i="4"/>
  <c r="H291" i="4"/>
  <c r="J291" i="4"/>
  <c r="H284" i="4"/>
  <c r="J284" i="4"/>
  <c r="H297" i="4"/>
  <c r="J297" i="4"/>
  <c r="H451" i="4"/>
  <c r="J451" i="4"/>
  <c r="H387" i="4"/>
  <c r="J387" i="4"/>
  <c r="H379" i="4"/>
  <c r="J379" i="4"/>
  <c r="H253" i="4"/>
  <c r="J253" i="4"/>
  <c r="H358" i="4"/>
  <c r="J358" i="4"/>
  <c r="J434" i="4"/>
  <c r="H382" i="4"/>
  <c r="J382" i="4"/>
  <c r="H295" i="4"/>
  <c r="J295" i="4"/>
  <c r="H317" i="4"/>
  <c r="J317" i="4"/>
  <c r="H274" i="4"/>
  <c r="J274" i="4"/>
  <c r="H366" i="4"/>
  <c r="J366" i="4"/>
  <c r="H83" i="4"/>
  <c r="J83" i="4"/>
  <c r="H390" i="4"/>
  <c r="J390" i="4"/>
  <c r="J325" i="4"/>
  <c r="H325" i="4"/>
  <c r="H309" i="4"/>
  <c r="J309" i="4"/>
  <c r="H373" i="4"/>
  <c r="J373" i="4"/>
  <c r="H147" i="4"/>
  <c r="J147" i="4"/>
  <c r="J389" i="4"/>
  <c r="J208" i="4"/>
  <c r="H466" i="4"/>
  <c r="H121" i="4"/>
  <c r="J121" i="4"/>
  <c r="J398" i="4"/>
  <c r="H398" i="4"/>
  <c r="H333" i="4"/>
  <c r="J333" i="4"/>
  <c r="H380" i="4"/>
  <c r="J380" i="4"/>
  <c r="H218" i="4"/>
  <c r="J218" i="4"/>
  <c r="H411" i="4"/>
  <c r="J411" i="4"/>
  <c r="H282" i="4"/>
  <c r="J282" i="4"/>
  <c r="H378" i="4"/>
  <c r="J378" i="4"/>
  <c r="H341" i="4"/>
  <c r="J341" i="4"/>
  <c r="H467" i="4"/>
  <c r="J467" i="4"/>
  <c r="H310" i="4"/>
  <c r="J310" i="4"/>
  <c r="H280" i="4"/>
  <c r="J280" i="4"/>
  <c r="H294" i="4"/>
  <c r="J294" i="4"/>
  <c r="H420" i="4"/>
  <c r="J420" i="4"/>
  <c r="H191" i="4"/>
  <c r="J191" i="4"/>
  <c r="H349" i="4"/>
  <c r="J349" i="4"/>
  <c r="H474" i="4"/>
  <c r="J474" i="4"/>
  <c r="H290" i="4"/>
  <c r="J290" i="4"/>
  <c r="L7" i="7"/>
  <c r="M7" i="7" s="1"/>
  <c r="J55" i="1"/>
  <c r="K20" i="1"/>
  <c r="Q20" i="1"/>
  <c r="E12" i="8" s="1"/>
  <c r="Q21" i="1"/>
  <c r="H179" i="4"/>
  <c r="J179" i="4"/>
  <c r="H115" i="4"/>
  <c r="J115" i="4"/>
  <c r="H110" i="4"/>
  <c r="J110" i="4"/>
  <c r="H152" i="4"/>
  <c r="J152" i="4"/>
  <c r="H138" i="4"/>
  <c r="J138" i="4"/>
  <c r="H140" i="4"/>
  <c r="J140" i="4"/>
  <c r="H90" i="4"/>
  <c r="J90" i="4"/>
  <c r="H283" i="4"/>
  <c r="J283" i="4"/>
  <c r="H60" i="4"/>
  <c r="J60" i="4"/>
  <c r="H134" i="4"/>
  <c r="J134" i="4"/>
  <c r="H194" i="4"/>
  <c r="J194" i="4"/>
  <c r="H163" i="4"/>
  <c r="J163" i="4"/>
  <c r="H40" i="4"/>
  <c r="J40" i="4"/>
  <c r="H168" i="4"/>
  <c r="J168" i="4"/>
  <c r="H153" i="4"/>
  <c r="J153" i="4"/>
  <c r="H154" i="4"/>
  <c r="J154" i="4"/>
  <c r="H102" i="4"/>
  <c r="J102" i="4"/>
  <c r="H305" i="4"/>
  <c r="J305" i="4"/>
  <c r="H68" i="4"/>
  <c r="J68" i="4"/>
  <c r="H271" i="4"/>
  <c r="J271" i="4"/>
  <c r="H221" i="4"/>
  <c r="J221" i="4"/>
  <c r="H195" i="4"/>
  <c r="J195" i="4"/>
  <c r="H48" i="4"/>
  <c r="J48" i="4"/>
  <c r="H216" i="4"/>
  <c r="J216" i="4"/>
  <c r="H170" i="4"/>
  <c r="J170" i="4"/>
  <c r="H186" i="4"/>
  <c r="J186" i="4"/>
  <c r="H141" i="4"/>
  <c r="J141" i="4"/>
  <c r="H84" i="4"/>
  <c r="J84" i="4"/>
  <c r="H278" i="4"/>
  <c r="J278" i="4"/>
  <c r="H234" i="4"/>
  <c r="J234" i="4"/>
  <c r="H211" i="4"/>
  <c r="J211" i="4"/>
  <c r="H56" i="4"/>
  <c r="J56" i="4"/>
  <c r="H248" i="4"/>
  <c r="J248" i="4"/>
  <c r="H185" i="4"/>
  <c r="J185" i="4"/>
  <c r="H227" i="4"/>
  <c r="J227" i="4"/>
  <c r="H202" i="4"/>
  <c r="J202" i="4"/>
  <c r="H92" i="4"/>
  <c r="J92" i="4"/>
  <c r="H313" i="4"/>
  <c r="J313" i="4"/>
  <c r="H246" i="4"/>
  <c r="J246" i="4"/>
  <c r="H257" i="4"/>
  <c r="J257" i="4"/>
  <c r="H72" i="4"/>
  <c r="J72" i="4"/>
  <c r="H31" i="4"/>
  <c r="J31" i="4"/>
  <c r="H226" i="4"/>
  <c r="J226" i="4"/>
  <c r="H32" i="4"/>
  <c r="J32" i="4"/>
  <c r="H251" i="4"/>
  <c r="J251" i="4"/>
  <c r="H217" i="4"/>
  <c r="J217" i="4"/>
  <c r="H49" i="4"/>
  <c r="J49" i="4"/>
  <c r="H100" i="4"/>
  <c r="J100" i="4"/>
  <c r="H265" i="4"/>
  <c r="J265" i="4"/>
  <c r="H266" i="4"/>
  <c r="J266" i="4"/>
  <c r="H104" i="4"/>
  <c r="J104" i="4"/>
  <c r="H57" i="4"/>
  <c r="J57" i="4"/>
  <c r="H239" i="4"/>
  <c r="J239" i="4"/>
  <c r="H58" i="4"/>
  <c r="J58" i="4"/>
  <c r="H262" i="4"/>
  <c r="J262" i="4"/>
  <c r="J230" i="4"/>
  <c r="H230" i="4"/>
  <c r="H28" i="4"/>
  <c r="J28" i="4"/>
  <c r="H132" i="4"/>
  <c r="J132" i="4"/>
  <c r="H286" i="4"/>
  <c r="J286" i="4"/>
  <c r="H273" i="4"/>
  <c r="J273" i="4"/>
  <c r="H112" i="4"/>
  <c r="J112" i="4"/>
  <c r="H77" i="4"/>
  <c r="J77" i="4"/>
  <c r="H250" i="4"/>
  <c r="J250" i="4"/>
  <c r="H89" i="4"/>
  <c r="J89" i="4"/>
  <c r="H275" i="4"/>
  <c r="J275" i="4"/>
  <c r="H243" i="4"/>
  <c r="J243" i="4"/>
  <c r="H36" i="4"/>
  <c r="J36" i="4"/>
  <c r="H38" i="4"/>
  <c r="J38" i="4"/>
  <c r="H338" i="4"/>
  <c r="J338" i="4"/>
  <c r="H45" i="4"/>
  <c r="J45" i="4"/>
  <c r="H279" i="4"/>
  <c r="J279" i="4"/>
  <c r="H120" i="4"/>
  <c r="J120" i="4"/>
  <c r="H122" i="4"/>
  <c r="J122" i="4"/>
  <c r="H127" i="4"/>
  <c r="J127" i="4"/>
  <c r="H270" i="4"/>
  <c r="J270" i="4"/>
  <c r="H52" i="4"/>
  <c r="J52" i="4"/>
  <c r="H108" i="4"/>
  <c r="J108" i="4"/>
  <c r="M53" i="6"/>
  <c r="H65" i="4"/>
  <c r="J65" i="4"/>
  <c r="H180" i="4"/>
  <c r="J180" i="4"/>
  <c r="H117" i="4"/>
  <c r="J117" i="4"/>
  <c r="H47" i="4"/>
  <c r="J47" i="4"/>
  <c r="H137" i="4"/>
  <c r="J137" i="4"/>
  <c r="H201" i="4"/>
  <c r="J201" i="4"/>
  <c r="H35" i="4"/>
  <c r="J35" i="4"/>
  <c r="H62" i="4"/>
  <c r="J62" i="4"/>
  <c r="H164" i="4"/>
  <c r="J164" i="4"/>
  <c r="H228" i="4"/>
  <c r="J228" i="4"/>
  <c r="H43" i="4"/>
  <c r="J43" i="4"/>
  <c r="H165" i="4"/>
  <c r="J165" i="4"/>
  <c r="H261" i="4"/>
  <c r="J261" i="4"/>
  <c r="D15" i="2"/>
  <c r="D107" i="2"/>
  <c r="D200" i="2" s="1"/>
  <c r="B264" i="2"/>
  <c r="B233" i="2"/>
  <c r="B202" i="2"/>
  <c r="M56" i="1"/>
  <c r="E7" i="8" s="1"/>
  <c r="M55" i="1"/>
  <c r="Q42" i="1"/>
  <c r="H238" i="4"/>
  <c r="J238" i="4"/>
  <c r="H71" i="4"/>
  <c r="J71" i="4"/>
  <c r="H193" i="4"/>
  <c r="J193" i="4"/>
  <c r="H123" i="4"/>
  <c r="J123" i="4"/>
  <c r="H54" i="4"/>
  <c r="J54" i="4"/>
  <c r="H143" i="4"/>
  <c r="J143" i="4"/>
  <c r="H207" i="4"/>
  <c r="J207" i="4"/>
  <c r="H42" i="4"/>
  <c r="J42" i="4"/>
  <c r="H81" i="4"/>
  <c r="J81" i="4"/>
  <c r="H177" i="4"/>
  <c r="J177" i="4"/>
  <c r="H241" i="4"/>
  <c r="J241" i="4"/>
  <c r="H50" i="4"/>
  <c r="J50" i="4"/>
  <c r="H178" i="4"/>
  <c r="J178" i="4"/>
  <c r="B267" i="2"/>
  <c r="B205" i="2"/>
  <c r="B236" i="2"/>
  <c r="C199" i="2"/>
  <c r="C230" i="2"/>
  <c r="C261" i="2"/>
  <c r="F20" i="1"/>
  <c r="L7" i="1"/>
  <c r="F21" i="1"/>
  <c r="B265" i="2"/>
  <c r="B203" i="2"/>
  <c r="B234" i="2"/>
  <c r="F46" i="1"/>
  <c r="J90" i="1"/>
  <c r="M90" i="1"/>
  <c r="H97" i="4"/>
  <c r="J97" i="4"/>
  <c r="H199" i="4"/>
  <c r="J199" i="4"/>
  <c r="H19" i="4"/>
  <c r="J19" i="4"/>
  <c r="H130" i="4"/>
  <c r="J130" i="4"/>
  <c r="H73" i="4"/>
  <c r="J73" i="4"/>
  <c r="H150" i="4"/>
  <c r="J150" i="4"/>
  <c r="H220" i="4"/>
  <c r="J220" i="4"/>
  <c r="H67" i="4"/>
  <c r="J67" i="4"/>
  <c r="H87" i="4"/>
  <c r="J87" i="4"/>
  <c r="H183" i="4"/>
  <c r="J183" i="4"/>
  <c r="H247" i="4"/>
  <c r="J247" i="4"/>
  <c r="H75" i="4"/>
  <c r="J75" i="4"/>
  <c r="H197" i="4"/>
  <c r="J197" i="4"/>
  <c r="C237" i="2"/>
  <c r="C206" i="2"/>
  <c r="C268" i="2"/>
  <c r="B269" i="2"/>
  <c r="B207" i="2"/>
  <c r="B238" i="2"/>
  <c r="M91" i="1"/>
  <c r="E8" i="8" s="1"/>
  <c r="H116" i="4"/>
  <c r="J116" i="4"/>
  <c r="H206" i="4"/>
  <c r="J206" i="4"/>
  <c r="H53" i="4"/>
  <c r="J53" i="4"/>
  <c r="H149" i="4"/>
  <c r="J149" i="4"/>
  <c r="H86" i="4"/>
  <c r="J86" i="4"/>
  <c r="H156" i="4"/>
  <c r="J156" i="4"/>
  <c r="H233" i="4"/>
  <c r="J233" i="4"/>
  <c r="H74" i="4"/>
  <c r="J74" i="4"/>
  <c r="H113" i="4"/>
  <c r="J113" i="4"/>
  <c r="H190" i="4"/>
  <c r="J190" i="4"/>
  <c r="H254" i="4"/>
  <c r="J254" i="4"/>
  <c r="H107" i="4"/>
  <c r="J107" i="4"/>
  <c r="H203" i="4"/>
  <c r="J203" i="4"/>
  <c r="C229" i="2"/>
  <c r="C198" i="2"/>
  <c r="C260" i="2"/>
  <c r="B259" i="2"/>
  <c r="B197" i="2"/>
  <c r="B228" i="2"/>
  <c r="C204" i="2"/>
  <c r="C235" i="2"/>
  <c r="C266" i="2"/>
  <c r="D169" i="2"/>
  <c r="D262" i="2" s="1"/>
  <c r="D77" i="2"/>
  <c r="Q91" i="1"/>
  <c r="Q90" i="1"/>
  <c r="E14" i="8" s="1"/>
  <c r="H129" i="4"/>
  <c r="J129" i="4"/>
  <c r="H212" i="4"/>
  <c r="J212" i="4"/>
  <c r="H59" i="4"/>
  <c r="J59" i="4"/>
  <c r="H155" i="4"/>
  <c r="J155" i="4"/>
  <c r="H105" i="4"/>
  <c r="J105" i="4"/>
  <c r="H169" i="4"/>
  <c r="J169" i="4"/>
  <c r="H25" i="4"/>
  <c r="J25" i="4"/>
  <c r="H99" i="4"/>
  <c r="J99" i="4"/>
  <c r="H119" i="4"/>
  <c r="J119" i="4"/>
  <c r="H196" i="4"/>
  <c r="J196" i="4"/>
  <c r="H260" i="4"/>
  <c r="J260" i="4"/>
  <c r="H114" i="4"/>
  <c r="J114" i="4"/>
  <c r="H210" i="4"/>
  <c r="J210" i="4"/>
  <c r="B260" i="2"/>
  <c r="B198" i="2"/>
  <c r="B229" i="2"/>
  <c r="C201" i="2"/>
  <c r="C232" i="2"/>
  <c r="C263" i="2"/>
  <c r="K91" i="1"/>
  <c r="C8" i="8" s="1"/>
  <c r="K90" i="1"/>
  <c r="O77" i="1"/>
  <c r="J91" i="1"/>
  <c r="L90" i="1"/>
  <c r="P77" i="1"/>
  <c r="L91" i="1"/>
  <c r="D8" i="8" s="1"/>
  <c r="H46" i="4"/>
  <c r="J46" i="4"/>
  <c r="H148" i="4"/>
  <c r="J148" i="4"/>
  <c r="H225" i="4"/>
  <c r="J225" i="4"/>
  <c r="H66" i="4"/>
  <c r="J66" i="4"/>
  <c r="H162" i="4"/>
  <c r="J162" i="4"/>
  <c r="H111" i="4"/>
  <c r="J111" i="4"/>
  <c r="H175" i="4"/>
  <c r="J175" i="4"/>
  <c r="H21" i="4"/>
  <c r="J21" i="4"/>
  <c r="H106" i="4"/>
  <c r="J106" i="4"/>
  <c r="H126" i="4"/>
  <c r="J126" i="4"/>
  <c r="H209" i="4"/>
  <c r="J209" i="4"/>
  <c r="H133" i="4"/>
  <c r="J133" i="4"/>
  <c r="H229" i="4"/>
  <c r="J229" i="4"/>
  <c r="J56" i="1"/>
  <c r="M20" i="1"/>
  <c r="O8" i="1"/>
  <c r="K21" i="1"/>
  <c r="C6" i="8" s="1"/>
  <c r="F91" i="1"/>
  <c r="H39" i="4"/>
  <c r="J39" i="4"/>
  <c r="H167" i="4"/>
  <c r="J167" i="4"/>
  <c r="H231" i="4"/>
  <c r="J231" i="4"/>
  <c r="H85" i="4"/>
  <c r="J85" i="4"/>
  <c r="H187" i="4"/>
  <c r="J187" i="4"/>
  <c r="H118" i="4"/>
  <c r="J118" i="4"/>
  <c r="H182" i="4"/>
  <c r="J182" i="4"/>
  <c r="H22" i="4"/>
  <c r="J22" i="4"/>
  <c r="H125" i="4"/>
  <c r="J125" i="4"/>
  <c r="H151" i="4"/>
  <c r="J151" i="4"/>
  <c r="H215" i="4"/>
  <c r="J215" i="4"/>
  <c r="H139" i="4"/>
  <c r="J139" i="4"/>
  <c r="H235" i="4"/>
  <c r="J235" i="4"/>
  <c r="D136" i="2"/>
  <c r="D229" i="2" s="1"/>
  <c r="D44" i="2"/>
  <c r="C195" i="2"/>
  <c r="C226" i="2"/>
  <c r="C257" i="2"/>
  <c r="M21" i="1"/>
  <c r="E6" i="8" s="1"/>
  <c r="P42" i="1"/>
  <c r="F90" i="1"/>
  <c r="H174" i="4"/>
  <c r="J174" i="4"/>
  <c r="H98" i="4"/>
  <c r="J98" i="4"/>
  <c r="H41" i="4"/>
  <c r="J41" i="4"/>
  <c r="H124" i="4"/>
  <c r="J124" i="4"/>
  <c r="H188" i="4"/>
  <c r="J188" i="4"/>
  <c r="H29" i="4"/>
  <c r="J29" i="4"/>
  <c r="H55" i="4"/>
  <c r="J55" i="4"/>
  <c r="H158" i="4"/>
  <c r="J158" i="4"/>
  <c r="H222" i="4"/>
  <c r="J222" i="4"/>
  <c r="H37" i="4"/>
  <c r="J37" i="4"/>
  <c r="H146" i="4"/>
  <c r="J146" i="4"/>
  <c r="H242" i="4"/>
  <c r="J242" i="4"/>
  <c r="C207" i="2"/>
  <c r="C269" i="2"/>
  <c r="C238" i="2"/>
  <c r="K55" i="1"/>
  <c r="O42" i="1"/>
  <c r="K56" i="1"/>
  <c r="C7" i="8" s="1"/>
  <c r="L53" i="5" l="1"/>
  <c r="M22" i="7"/>
  <c r="C32" i="8" s="1"/>
  <c r="M21" i="7"/>
  <c r="C31" i="8" s="1"/>
  <c r="B6" i="4"/>
  <c r="E9" i="8"/>
  <c r="C9" i="8"/>
  <c r="O55" i="1"/>
  <c r="C13" i="8" s="1"/>
  <c r="O56" i="1"/>
  <c r="B4" i="4"/>
  <c r="B8" i="4" s="1"/>
  <c r="F9" i="2" s="1"/>
  <c r="O20" i="1"/>
  <c r="C12" i="8" s="1"/>
  <c r="O21" i="1"/>
  <c r="D137" i="2"/>
  <c r="D230" i="2" s="1"/>
  <c r="D45" i="2"/>
  <c r="O90" i="1"/>
  <c r="C14" i="8" s="1"/>
  <c r="O91" i="1"/>
  <c r="L21" i="1"/>
  <c r="D6" i="8" s="1"/>
  <c r="L20" i="1"/>
  <c r="P7" i="1"/>
  <c r="D16" i="2"/>
  <c r="D108" i="2"/>
  <c r="D201" i="2" s="1"/>
  <c r="Q55" i="1"/>
  <c r="E13" i="8" s="1"/>
  <c r="E15" i="8" s="1"/>
  <c r="Q56" i="1"/>
  <c r="P90" i="1"/>
  <c r="D14" i="8" s="1"/>
  <c r="P91" i="1"/>
  <c r="D78" i="2"/>
  <c r="D170" i="2"/>
  <c r="D263" i="2" s="1"/>
  <c r="L46" i="1"/>
  <c r="F56" i="1"/>
  <c r="F55" i="1"/>
  <c r="C15" i="8" l="1"/>
  <c r="D79" i="2"/>
  <c r="D171" i="2"/>
  <c r="D264" i="2" s="1"/>
  <c r="P46" i="1"/>
  <c r="L56" i="1"/>
  <c r="D7" i="8" s="1"/>
  <c r="D9" i="8" s="1"/>
  <c r="L55" i="1"/>
  <c r="P20" i="1"/>
  <c r="D12" i="8" s="1"/>
  <c r="P21" i="1"/>
  <c r="D17" i="2"/>
  <c r="D109" i="2"/>
  <c r="D202" i="2" s="1"/>
  <c r="D46" i="2"/>
  <c r="D138" i="2"/>
  <c r="D231" i="2" s="1"/>
  <c r="F40" i="2"/>
  <c r="G40" i="2" s="1"/>
  <c r="F102" i="2"/>
  <c r="F133" i="2"/>
  <c r="G133" i="2" s="1"/>
  <c r="F164" i="2"/>
  <c r="G164" i="2" s="1"/>
  <c r="G9" i="2"/>
  <c r="F10" i="2"/>
  <c r="F71" i="2"/>
  <c r="G71" i="2" s="1"/>
  <c r="P55" i="1" l="1"/>
  <c r="D13" i="8" s="1"/>
  <c r="D15" i="8" s="1"/>
  <c r="P56" i="1"/>
  <c r="D47" i="2"/>
  <c r="D139" i="2"/>
  <c r="D232" i="2" s="1"/>
  <c r="H9" i="2"/>
  <c r="I9" i="2"/>
  <c r="D110" i="2"/>
  <c r="D203" i="2" s="1"/>
  <c r="D18" i="2"/>
  <c r="H164" i="2"/>
  <c r="I164" i="2"/>
  <c r="H133" i="2"/>
  <c r="I133" i="2"/>
  <c r="F226" i="2"/>
  <c r="G226" i="2" s="1"/>
  <c r="F257" i="2"/>
  <c r="G257" i="2" s="1"/>
  <c r="G102" i="2"/>
  <c r="F195" i="2"/>
  <c r="G195" i="2" s="1"/>
  <c r="H40" i="2"/>
  <c r="I40" i="2"/>
  <c r="H71" i="2"/>
  <c r="I71" i="2"/>
  <c r="F11" i="2"/>
  <c r="F41" i="2"/>
  <c r="G41" i="2" s="1"/>
  <c r="F72" i="2"/>
  <c r="G72" i="2" s="1"/>
  <c r="F165" i="2"/>
  <c r="G165" i="2" s="1"/>
  <c r="G10" i="2"/>
  <c r="F134" i="2"/>
  <c r="G134" i="2" s="1"/>
  <c r="F103" i="2"/>
  <c r="D80" i="2"/>
  <c r="D172" i="2"/>
  <c r="D265" i="2" s="1"/>
  <c r="H10" i="2" l="1"/>
  <c r="I10" i="2"/>
  <c r="H165" i="2"/>
  <c r="I165" i="2"/>
  <c r="H195" i="2"/>
  <c r="I195" i="2"/>
  <c r="D19" i="2"/>
  <c r="D111" i="2"/>
  <c r="D204" i="2" s="1"/>
  <c r="D173" i="2"/>
  <c r="D266" i="2" s="1"/>
  <c r="D81" i="2"/>
  <c r="I72" i="2"/>
  <c r="H72" i="2"/>
  <c r="I102" i="2"/>
  <c r="H102" i="2"/>
  <c r="H41" i="2"/>
  <c r="I41" i="2"/>
  <c r="H257" i="2"/>
  <c r="I257" i="2"/>
  <c r="F42" i="2"/>
  <c r="G42" i="2" s="1"/>
  <c r="F73" i="2"/>
  <c r="G73" i="2" s="1"/>
  <c r="G11" i="2"/>
  <c r="F166" i="2"/>
  <c r="G166" i="2" s="1"/>
  <c r="F12" i="2"/>
  <c r="F104" i="2"/>
  <c r="F135" i="2"/>
  <c r="G135" i="2" s="1"/>
  <c r="H226" i="2"/>
  <c r="I226" i="2"/>
  <c r="G103" i="2"/>
  <c r="F227" i="2"/>
  <c r="G227" i="2" s="1"/>
  <c r="F258" i="2"/>
  <c r="G258" i="2" s="1"/>
  <c r="F196" i="2"/>
  <c r="G196" i="2" s="1"/>
  <c r="D48" i="2"/>
  <c r="D140" i="2"/>
  <c r="D233" i="2" s="1"/>
  <c r="H134" i="2"/>
  <c r="I134" i="2"/>
  <c r="H196" i="2" l="1"/>
  <c r="I196" i="2"/>
  <c r="I11" i="2"/>
  <c r="H11" i="2"/>
  <c r="H135" i="2"/>
  <c r="I135" i="2"/>
  <c r="I73" i="2"/>
  <c r="H73" i="2"/>
  <c r="D20" i="2"/>
  <c r="D112" i="2"/>
  <c r="D205" i="2" s="1"/>
  <c r="I42" i="2"/>
  <c r="H42" i="2"/>
  <c r="D49" i="2"/>
  <c r="D141" i="2"/>
  <c r="D234" i="2" s="1"/>
  <c r="I258" i="2"/>
  <c r="H258" i="2"/>
  <c r="G104" i="2"/>
  <c r="F197" i="2"/>
  <c r="G197" i="2" s="1"/>
  <c r="F259" i="2"/>
  <c r="G259" i="2" s="1"/>
  <c r="F228" i="2"/>
  <c r="G228" i="2" s="1"/>
  <c r="H227" i="2"/>
  <c r="I227" i="2"/>
  <c r="F13" i="2"/>
  <c r="F43" i="2"/>
  <c r="G43" i="2" s="1"/>
  <c r="F74" i="2"/>
  <c r="G74" i="2" s="1"/>
  <c r="F136" i="2"/>
  <c r="G136" i="2" s="1"/>
  <c r="F167" i="2"/>
  <c r="G167" i="2" s="1"/>
  <c r="F105" i="2"/>
  <c r="G12" i="2"/>
  <c r="D174" i="2"/>
  <c r="D267" i="2" s="1"/>
  <c r="D268" i="2" s="1"/>
  <c r="D269" i="2" s="1"/>
  <c r="D82" i="2"/>
  <c r="H103" i="2"/>
  <c r="I103" i="2"/>
  <c r="I166" i="2"/>
  <c r="H166" i="2"/>
  <c r="D83" i="2" l="1"/>
  <c r="D176" i="2" s="1"/>
  <c r="D175" i="2"/>
  <c r="H12" i="2"/>
  <c r="I12" i="2"/>
  <c r="F198" i="2"/>
  <c r="G198" i="2" s="1"/>
  <c r="G105" i="2"/>
  <c r="F260" i="2"/>
  <c r="G260" i="2" s="1"/>
  <c r="F229" i="2"/>
  <c r="G229" i="2" s="1"/>
  <c r="H228" i="2"/>
  <c r="I228" i="2"/>
  <c r="D21" i="2"/>
  <c r="D114" i="2" s="1"/>
  <c r="D207" i="2" s="1"/>
  <c r="D113" i="2"/>
  <c r="D206" i="2" s="1"/>
  <c r="H43" i="2"/>
  <c r="I43" i="2"/>
  <c r="H167" i="2"/>
  <c r="I167" i="2"/>
  <c r="H259" i="2"/>
  <c r="I259" i="2"/>
  <c r="I197" i="2"/>
  <c r="H197" i="2"/>
  <c r="H136" i="2"/>
  <c r="I136" i="2"/>
  <c r="D142" i="2"/>
  <c r="D235" i="2" s="1"/>
  <c r="D50" i="2"/>
  <c r="H74" i="2"/>
  <c r="I74" i="2"/>
  <c r="H104" i="2"/>
  <c r="I104" i="2"/>
  <c r="F44" i="2"/>
  <c r="G44" i="2" s="1"/>
  <c r="F106" i="2"/>
  <c r="F75" i="2"/>
  <c r="G75" i="2" s="1"/>
  <c r="F137" i="2"/>
  <c r="G137" i="2" s="1"/>
  <c r="G13" i="2"/>
  <c r="F14" i="2"/>
  <c r="F168" i="2"/>
  <c r="G168" i="2" s="1"/>
  <c r="H137" i="2" l="1"/>
  <c r="I137" i="2"/>
  <c r="H229" i="2"/>
  <c r="I229" i="2"/>
  <c r="H75" i="2"/>
  <c r="I75" i="2"/>
  <c r="H168" i="2"/>
  <c r="I168" i="2"/>
  <c r="I260" i="2"/>
  <c r="H260" i="2"/>
  <c r="I105" i="2"/>
  <c r="H105" i="2"/>
  <c r="I13" i="2"/>
  <c r="H13" i="2"/>
  <c r="H198" i="2"/>
  <c r="I198" i="2"/>
  <c r="G14" i="2"/>
  <c r="F107" i="2"/>
  <c r="F45" i="2"/>
  <c r="G45" i="2" s="1"/>
  <c r="F138" i="2"/>
  <c r="G138" i="2" s="1"/>
  <c r="F169" i="2"/>
  <c r="G169" i="2" s="1"/>
  <c r="F15" i="2"/>
  <c r="F76" i="2"/>
  <c r="G76" i="2" s="1"/>
  <c r="G106" i="2"/>
  <c r="F230" i="2"/>
  <c r="G230" i="2" s="1"/>
  <c r="F261" i="2"/>
  <c r="G261" i="2" s="1"/>
  <c r="F199" i="2"/>
  <c r="G199" i="2" s="1"/>
  <c r="D51" i="2"/>
  <c r="D143" i="2"/>
  <c r="D236" i="2" s="1"/>
  <c r="H44" i="2"/>
  <c r="I44" i="2"/>
  <c r="I76" i="2" l="1"/>
  <c r="H76" i="2"/>
  <c r="F46" i="2"/>
  <c r="G46" i="2" s="1"/>
  <c r="F139" i="2"/>
  <c r="G139" i="2" s="1"/>
  <c r="G15" i="2"/>
  <c r="F77" i="2"/>
  <c r="G77" i="2" s="1"/>
  <c r="F170" i="2"/>
  <c r="G170" i="2" s="1"/>
  <c r="F16" i="2"/>
  <c r="F108" i="2"/>
  <c r="H199" i="2"/>
  <c r="I199" i="2"/>
  <c r="H138" i="2"/>
  <c r="I138" i="2"/>
  <c r="H230" i="2"/>
  <c r="I230" i="2"/>
  <c r="D144" i="2"/>
  <c r="D237" i="2" s="1"/>
  <c r="D52" i="2"/>
  <c r="D145" i="2" s="1"/>
  <c r="D238" i="2" s="1"/>
  <c r="I169" i="2"/>
  <c r="H169" i="2"/>
  <c r="I261" i="2"/>
  <c r="H261" i="2"/>
  <c r="I45" i="2"/>
  <c r="H45" i="2"/>
  <c r="H14" i="2"/>
  <c r="I14" i="2"/>
  <c r="H106" i="2"/>
  <c r="I106" i="2"/>
  <c r="G107" i="2"/>
  <c r="F200" i="2"/>
  <c r="G200" i="2" s="1"/>
  <c r="F231" i="2"/>
  <c r="G231" i="2" s="1"/>
  <c r="F262" i="2"/>
  <c r="G262" i="2" s="1"/>
  <c r="H262" i="2" l="1"/>
  <c r="I262" i="2"/>
  <c r="G16" i="2"/>
  <c r="F47" i="2"/>
  <c r="G47" i="2" s="1"/>
  <c r="F171" i="2"/>
  <c r="G171" i="2" s="1"/>
  <c r="F78" i="2"/>
  <c r="G78" i="2" s="1"/>
  <c r="F109" i="2"/>
  <c r="F140" i="2"/>
  <c r="G140" i="2" s="1"/>
  <c r="F17" i="2"/>
  <c r="H200" i="2"/>
  <c r="I200" i="2"/>
  <c r="H170" i="2"/>
  <c r="I170" i="2"/>
  <c r="I46" i="2"/>
  <c r="H46" i="2"/>
  <c r="G108" i="2"/>
  <c r="F201" i="2"/>
  <c r="G201" i="2" s="1"/>
  <c r="F263" i="2"/>
  <c r="G263" i="2" s="1"/>
  <c r="F232" i="2"/>
  <c r="G232" i="2" s="1"/>
  <c r="H231" i="2"/>
  <c r="I231" i="2"/>
  <c r="H107" i="2"/>
  <c r="I107" i="2"/>
  <c r="I77" i="2"/>
  <c r="H77" i="2"/>
  <c r="H15" i="2"/>
  <c r="I15" i="2"/>
  <c r="H139" i="2"/>
  <c r="I139" i="2"/>
  <c r="H263" i="2" l="1"/>
  <c r="I263" i="2"/>
  <c r="I201" i="2"/>
  <c r="H201" i="2"/>
  <c r="G109" i="2"/>
  <c r="F202" i="2"/>
  <c r="G202" i="2" s="1"/>
  <c r="F264" i="2"/>
  <c r="G264" i="2" s="1"/>
  <c r="F233" i="2"/>
  <c r="G233" i="2" s="1"/>
  <c r="I78" i="2"/>
  <c r="H78" i="2"/>
  <c r="I16" i="2"/>
  <c r="H16" i="2"/>
  <c r="I171" i="2"/>
  <c r="H171" i="2"/>
  <c r="H232" i="2"/>
  <c r="I232" i="2"/>
  <c r="F48" i="2"/>
  <c r="G48" i="2" s="1"/>
  <c r="F18" i="2"/>
  <c r="F79" i="2"/>
  <c r="G79" i="2" s="1"/>
  <c r="G17" i="2"/>
  <c r="F141" i="2"/>
  <c r="G141" i="2" s="1"/>
  <c r="F172" i="2"/>
  <c r="G172" i="2" s="1"/>
  <c r="F110" i="2"/>
  <c r="H47" i="2"/>
  <c r="I47" i="2"/>
  <c r="H108" i="2"/>
  <c r="I108" i="2"/>
  <c r="H140" i="2"/>
  <c r="I140" i="2"/>
  <c r="H109" i="2" l="1"/>
  <c r="I109" i="2"/>
  <c r="H233" i="2"/>
  <c r="I233" i="2"/>
  <c r="H141" i="2"/>
  <c r="I141" i="2"/>
  <c r="H264" i="2"/>
  <c r="I264" i="2"/>
  <c r="H48" i="2"/>
  <c r="I48" i="2"/>
  <c r="G110" i="2"/>
  <c r="F234" i="2"/>
  <c r="G234" i="2" s="1"/>
  <c r="F265" i="2"/>
  <c r="G265" i="2" s="1"/>
  <c r="F203" i="2"/>
  <c r="G203" i="2" s="1"/>
  <c r="H172" i="2"/>
  <c r="I172" i="2"/>
  <c r="H202" i="2"/>
  <c r="I202" i="2"/>
  <c r="I17" i="2"/>
  <c r="H17" i="2"/>
  <c r="H79" i="2"/>
  <c r="I79" i="2"/>
  <c r="F49" i="2"/>
  <c r="G49" i="2" s="1"/>
  <c r="F80" i="2"/>
  <c r="G80" i="2" s="1"/>
  <c r="G18" i="2"/>
  <c r="F142" i="2"/>
  <c r="G142" i="2" s="1"/>
  <c r="F173" i="2"/>
  <c r="G173" i="2" s="1"/>
  <c r="F111" i="2"/>
  <c r="F19" i="2"/>
  <c r="I18" i="2" l="1"/>
  <c r="H18" i="2"/>
  <c r="I80" i="2"/>
  <c r="H80" i="2"/>
  <c r="F50" i="2"/>
  <c r="G50" i="2" s="1"/>
  <c r="G19" i="2"/>
  <c r="F81" i="2"/>
  <c r="G81" i="2" s="1"/>
  <c r="F143" i="2"/>
  <c r="G143" i="2" s="1"/>
  <c r="F174" i="2"/>
  <c r="G174" i="2" s="1"/>
  <c r="F112" i="2"/>
  <c r="F20" i="2"/>
  <c r="H234" i="2"/>
  <c r="I234" i="2"/>
  <c r="G111" i="2"/>
  <c r="F204" i="2"/>
  <c r="G204" i="2" s="1"/>
  <c r="F235" i="2"/>
  <c r="G235" i="2" s="1"/>
  <c r="F266" i="2"/>
  <c r="G266" i="2" s="1"/>
  <c r="H49" i="2"/>
  <c r="I49" i="2"/>
  <c r="I203" i="2"/>
  <c r="H203" i="2"/>
  <c r="H265" i="2"/>
  <c r="I265" i="2"/>
  <c r="H173" i="2"/>
  <c r="I173" i="2"/>
  <c r="I110" i="2"/>
  <c r="H110" i="2"/>
  <c r="H142" i="2"/>
  <c r="I142" i="2"/>
  <c r="H266" i="2" l="1"/>
  <c r="I266" i="2"/>
  <c r="H174" i="2"/>
  <c r="I174" i="2"/>
  <c r="H235" i="2"/>
  <c r="I235" i="2"/>
  <c r="H143" i="2"/>
  <c r="I143" i="2"/>
  <c r="I50" i="2"/>
  <c r="H50" i="2"/>
  <c r="I81" i="2"/>
  <c r="H81" i="2"/>
  <c r="H204" i="2"/>
  <c r="I204" i="2"/>
  <c r="H111" i="2"/>
  <c r="I111" i="2"/>
  <c r="H19" i="2"/>
  <c r="I19" i="2"/>
  <c r="F21" i="2"/>
  <c r="F51" i="2"/>
  <c r="G51" i="2" s="1"/>
  <c r="F82" i="2"/>
  <c r="G82" i="2" s="1"/>
  <c r="F144" i="2"/>
  <c r="G144" i="2" s="1"/>
  <c r="G20" i="2"/>
  <c r="F113" i="2"/>
  <c r="F175" i="2"/>
  <c r="G175" i="2" s="1"/>
  <c r="G112" i="2"/>
  <c r="F205" i="2"/>
  <c r="G205" i="2" s="1"/>
  <c r="F267" i="2"/>
  <c r="G267" i="2" s="1"/>
  <c r="F236" i="2"/>
  <c r="G236" i="2" s="1"/>
  <c r="H51" i="2" l="1"/>
  <c r="I51" i="2"/>
  <c r="G113" i="2"/>
  <c r="F206" i="2"/>
  <c r="G206" i="2" s="1"/>
  <c r="F268" i="2"/>
  <c r="G268" i="2" s="1"/>
  <c r="F237" i="2"/>
  <c r="G237" i="2" s="1"/>
  <c r="I20" i="2"/>
  <c r="H20" i="2"/>
  <c r="H144" i="2"/>
  <c r="I144" i="2"/>
  <c r="H236" i="2"/>
  <c r="I236" i="2"/>
  <c r="H82" i="2"/>
  <c r="I82" i="2"/>
  <c r="I205" i="2"/>
  <c r="H205" i="2"/>
  <c r="G21" i="2"/>
  <c r="F52" i="2"/>
  <c r="G52" i="2" s="1"/>
  <c r="F83" i="2"/>
  <c r="G83" i="2" s="1"/>
  <c r="F145" i="2"/>
  <c r="G145" i="2" s="1"/>
  <c r="F176" i="2"/>
  <c r="G176" i="2" s="1"/>
  <c r="F114" i="2"/>
  <c r="I112" i="2"/>
  <c r="H112" i="2"/>
  <c r="H267" i="2"/>
  <c r="I267" i="2"/>
  <c r="I175" i="2"/>
  <c r="H175" i="2"/>
  <c r="H145" i="2" l="1"/>
  <c r="H146" i="2" s="1"/>
  <c r="D19" i="8" s="1"/>
  <c r="I145" i="2"/>
  <c r="I146" i="2" s="1"/>
  <c r="D24" i="8" s="1"/>
  <c r="G114" i="2"/>
  <c r="F269" i="2"/>
  <c r="G269" i="2" s="1"/>
  <c r="F207" i="2"/>
  <c r="G207" i="2" s="1"/>
  <c r="F238" i="2"/>
  <c r="G238" i="2" s="1"/>
  <c r="H237" i="2"/>
  <c r="I237" i="2"/>
  <c r="I176" i="2"/>
  <c r="I177" i="2" s="1"/>
  <c r="E24" i="8" s="1"/>
  <c r="H176" i="2"/>
  <c r="H177" i="2" s="1"/>
  <c r="E19" i="8" s="1"/>
  <c r="I268" i="2"/>
  <c r="H268" i="2"/>
  <c r="H83" i="2"/>
  <c r="H84" i="2" s="1"/>
  <c r="E18" i="8" s="1"/>
  <c r="I83" i="2"/>
  <c r="I84" i="2" s="1"/>
  <c r="E23" i="8" s="1"/>
  <c r="H52" i="2"/>
  <c r="H53" i="2" s="1"/>
  <c r="D18" i="8" s="1"/>
  <c r="I52" i="2"/>
  <c r="I53" i="2" s="1"/>
  <c r="D23" i="8" s="1"/>
  <c r="H206" i="2"/>
  <c r="I206" i="2"/>
  <c r="H113" i="2"/>
  <c r="I113" i="2"/>
  <c r="H21" i="2"/>
  <c r="H22" i="2" s="1"/>
  <c r="C18" i="8" s="1"/>
  <c r="I21" i="2"/>
  <c r="I22" i="2" s="1"/>
  <c r="C23" i="8" s="1"/>
  <c r="H114" i="2" l="1"/>
  <c r="H115" i="2" s="1"/>
  <c r="C19" i="8" s="1"/>
  <c r="I114" i="2"/>
  <c r="I115" i="2" s="1"/>
  <c r="C24" i="8" s="1"/>
  <c r="H238" i="2"/>
  <c r="H239" i="2" s="1"/>
  <c r="D20" i="8" s="1"/>
  <c r="I238" i="2"/>
  <c r="I239" i="2" s="1"/>
  <c r="D25" i="8" s="1"/>
  <c r="H207" i="2"/>
  <c r="H208" i="2" s="1"/>
  <c r="C20" i="8" s="1"/>
  <c r="I207" i="2"/>
  <c r="I208" i="2" s="1"/>
  <c r="C25" i="8" s="1"/>
  <c r="H269" i="2"/>
  <c r="H270" i="2" s="1"/>
  <c r="E20" i="8" s="1"/>
  <c r="I269" i="2"/>
  <c r="I270" i="2" s="1"/>
  <c r="E25" i="8" s="1"/>
</calcChain>
</file>

<file path=xl/sharedStrings.xml><?xml version="1.0" encoding="utf-8"?>
<sst xmlns="http://schemas.openxmlformats.org/spreadsheetml/2006/main" count="2059" uniqueCount="1344">
  <si>
    <t xml:space="preserve">30-DAY CONSTANT GROWTH DCF </t>
  </si>
  <si>
    <t>With Exclusions</t>
  </si>
  <si>
    <t>[12]</t>
  </si>
  <si>
    <t>[13]</t>
  </si>
  <si>
    <t>[14]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</si>
  <si>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</si>
  <si>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</si>
  <si>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</si>
  <si>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</si>
  <si>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</si>
  <si>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</si>
  <si>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</si>
  <si>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</si>
  <si>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</si>
  <si>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</si>
  <si>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</si>
  <si>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</si>
  <si>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</si>
  <si>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Mean</t>
  </si>
  <si>
    <t>Median</t>
  </si>
  <si>
    <t>Notes:</t>
  </si>
  <si>
    <t>[1] Source: Bloomberg Professional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</si>
  <si>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</si>
  <si>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</si>
  <si>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</si>
  <si>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</si>
  <si>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</si>
  <si>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</si>
  <si>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</si>
  <si>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</si>
  <si>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</si>
  <si>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</si>
  <si>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</si>
  <si>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</si>
  <si>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</si>
  <si>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</si>
  <si>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</si>
  <si>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[1]</t>
  </si>
  <si>
    <t>[2]</t>
  </si>
  <si>
    <t>[3]</t>
  </si>
  <si>
    <t>[4]</t>
  </si>
  <si>
    <t>[5]</t>
  </si>
  <si>
    <t>[6]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</si>
  <si>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</si>
  <si>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</si>
  <si>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</si>
  <si>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</si>
  <si>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</si>
  <si>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</si>
  <si>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[2] Source: Value Line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</si>
  <si>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</si>
  <si>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</si>
  <si>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</si>
  <si>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</si>
  <si>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[2] Source:  Value Line</t>
  </si>
  <si>
    <t>CAPITAL ASSET PRICING MODEL -- LONG-TERM PROJECTED RISK-FREE RATE &amp; VL BETA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</si>
  <si>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</si>
  <si>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</si>
  <si>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</si>
  <si>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</si>
  <si>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</si>
  <si>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CAPITAL ASSET PRICING MODEL -- NEAR-TERM PROJECTED RISK-FREE RATE &amp; VALUE LINE LT AVERAGE BETA</t>
  </si>
  <si>
    <t>CAPITAL ASSET PRICING MODEL -- LONG-TERM PROJECTED RISK-FREE RATE &amp; VALUE LINE LT BETA</t>
  </si>
  <si>
    <t>[7]</t>
  </si>
  <si>
    <t>[8]</t>
  </si>
  <si>
    <t>[9]</t>
  </si>
  <si>
    <t>[10]</t>
  </si>
  <si>
    <t>[11]</t>
  </si>
  <si>
    <t>Average</t>
  </si>
  <si>
    <t>NiSource Inc.</t>
  </si>
  <si>
    <t>NI</t>
  </si>
  <si>
    <t>NMF</t>
  </si>
  <si>
    <t>Alliant Energy Corporation</t>
  </si>
  <si>
    <t>LNT</t>
  </si>
  <si>
    <t>Ameren Corporation</t>
  </si>
  <si>
    <t>AEE</t>
  </si>
  <si>
    <t>Avista Corporation</t>
  </si>
  <si>
    <t>AVA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</si>
  <si>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</si>
  <si>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</si>
  <si>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</si>
  <si>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</si>
  <si>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</si>
  <si>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</si>
  <si>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</si>
  <si>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</si>
  <si>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</si>
  <si>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</si>
  <si>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</si>
  <si>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</si>
  <si>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</si>
  <si>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</si>
  <si>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</si>
  <si>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</si>
  <si>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</si>
  <si>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</si>
  <si>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</si>
  <si>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</si>
  <si>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</si>
  <si>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</si>
  <si>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</si>
  <si>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Value Line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</si>
  <si>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</si>
  <si>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</si>
  <si>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</si>
  <si>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</si>
  <si>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</si>
  <si>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</si>
  <si>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</si>
  <si>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</si>
  <si>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</si>
  <si>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</si>
  <si>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</si>
  <si>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</si>
  <si>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</si>
  <si>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</si>
  <si>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</si>
  <si>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</si>
  <si>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</si>
  <si>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</si>
  <si>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</si>
  <si>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</si>
  <si>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</si>
  <si>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</si>
  <si>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</si>
  <si>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</si>
  <si>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</si>
  <si>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</si>
  <si>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</si>
  <si>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</si>
  <si>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</si>
  <si>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</si>
  <si>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</si>
  <si>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</si>
  <si>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</si>
  <si>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</si>
  <si>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</si>
  <si>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</si>
  <si>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</si>
  <si>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</si>
  <si>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</si>
  <si>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</si>
  <si>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</si>
  <si>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</si>
  <si>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</si>
  <si>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</si>
  <si>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</si>
  <si>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</si>
  <si>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</si>
  <si>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</si>
  <si>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</si>
  <si>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</si>
  <si>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</si>
  <si>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</si>
  <si>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</si>
  <si>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</si>
  <si>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</si>
  <si>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</si>
  <si>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</si>
  <si>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</si>
  <si>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</si>
  <si>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</si>
  <si>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</si>
  <si>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</si>
  <si>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</si>
  <si>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</si>
  <si>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</si>
  <si>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</si>
  <si>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</si>
  <si>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</si>
  <si>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</si>
  <si>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</si>
  <si>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</si>
  <si>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</si>
  <si>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</si>
  <si>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</si>
  <si>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</si>
  <si>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</si>
  <si>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</si>
  <si>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</si>
  <si>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</si>
  <si>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</si>
  <si>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</si>
  <si>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</si>
  <si>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</si>
  <si>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</si>
  <si>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</si>
  <si>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</si>
  <si>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</si>
  <si>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</si>
  <si>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</si>
  <si>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</si>
  <si>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</si>
  <si>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</si>
  <si>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</si>
  <si>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</si>
  <si>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</si>
  <si>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</si>
  <si>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</si>
  <si>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</si>
  <si>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</si>
  <si>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</si>
  <si>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</si>
  <si>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</si>
  <si>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</si>
  <si>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</si>
  <si>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</si>
  <si>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</si>
  <si>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</si>
  <si>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</si>
  <si>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</si>
  <si>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</si>
  <si>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</si>
  <si>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</si>
  <si>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</si>
  <si>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</si>
  <si>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</si>
  <si>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</si>
  <si>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</si>
  <si>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</si>
  <si>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</si>
  <si>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</si>
  <si>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</si>
  <si>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</si>
  <si>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</si>
  <si>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</si>
  <si>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</si>
  <si>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</si>
  <si>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</si>
  <si>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</si>
  <si>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</si>
  <si>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</si>
  <si>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</si>
  <si>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</si>
  <si>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</si>
  <si>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</si>
  <si>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</si>
  <si>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</si>
  <si>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</si>
  <si>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</si>
  <si>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</si>
  <si>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</si>
  <si>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</si>
  <si>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</si>
  <si>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</si>
  <si>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</si>
  <si>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</si>
  <si>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</si>
  <si>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</si>
  <si>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</si>
  <si>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</si>
  <si>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</si>
  <si>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</si>
  <si>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</si>
  <si>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</si>
  <si>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</si>
  <si>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</si>
  <si>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</si>
  <si>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</si>
  <si>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</si>
  <si>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</si>
  <si>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</si>
  <si>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</si>
  <si>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</si>
  <si>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</si>
  <si>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</si>
  <si>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</si>
  <si>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</si>
  <si>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</si>
  <si>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</si>
  <si>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</si>
  <si>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</si>
  <si>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</si>
  <si>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</si>
  <si>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</si>
  <si>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</si>
  <si>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</si>
  <si>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</si>
  <si>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</si>
  <si>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</si>
  <si>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</si>
  <si>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</si>
  <si>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</si>
  <si>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</si>
  <si>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</si>
  <si>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</si>
  <si>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</si>
  <si>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</si>
  <si>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</si>
  <si>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</si>
  <si>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</si>
  <si>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</si>
  <si>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</si>
  <si>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</si>
  <si>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</si>
  <si>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</si>
  <si>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</si>
  <si>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</si>
  <si>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</si>
  <si>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</si>
  <si>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</si>
  <si>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</si>
  <si>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</si>
  <si>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</si>
  <si>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</si>
  <si>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</si>
  <si>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</si>
  <si>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</si>
  <si>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</si>
  <si>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</si>
  <si>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</si>
  <si>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</si>
  <si>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</si>
  <si>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</si>
  <si>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</si>
  <si>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</si>
  <si>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</si>
  <si>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</si>
  <si>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</si>
  <si>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</si>
  <si>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</si>
  <si>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</si>
  <si>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</si>
  <si>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</si>
  <si>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</si>
  <si>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</si>
  <si>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</si>
  <si>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</si>
  <si>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</si>
  <si>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</si>
  <si>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</si>
  <si>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</si>
  <si>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</si>
  <si>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</si>
  <si>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</si>
  <si>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</si>
  <si>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</si>
  <si>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</si>
  <si>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</si>
  <si>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</si>
  <si>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</si>
  <si>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</si>
  <si>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</si>
  <si>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</si>
  <si>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</si>
  <si>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</si>
  <si>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</si>
  <si>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</si>
  <si>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</si>
  <si>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</si>
  <si>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</si>
  <si>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</si>
  <si>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</si>
  <si>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</si>
  <si>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</si>
  <si>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</si>
  <si>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</si>
  <si>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</si>
  <si>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</si>
  <si>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</si>
  <si>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</si>
  <si>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</si>
  <si>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</si>
  <si>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</si>
  <si>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</si>
  <si>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</si>
  <si>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</si>
  <si>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</si>
  <si>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</si>
  <si>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</si>
  <si>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</si>
  <si>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</si>
  <si>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</si>
  <si>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</si>
  <si>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</si>
  <si>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</si>
  <si>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</si>
  <si>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</si>
  <si>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</si>
  <si>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</si>
  <si>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</si>
  <si>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</si>
  <si>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</si>
  <si>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</si>
  <si>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</si>
  <si>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</si>
  <si>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</si>
  <si>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</si>
  <si>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</si>
  <si>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</si>
  <si>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</si>
  <si>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</si>
  <si>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</si>
  <si>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</si>
  <si>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</si>
  <si>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</si>
  <si>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</si>
  <si>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</si>
  <si>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</si>
  <si>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</si>
  <si>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</si>
  <si>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</si>
  <si>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</si>
  <si>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</si>
  <si>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</si>
  <si>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</si>
  <si>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</si>
  <si>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</si>
  <si>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</si>
  <si>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</si>
  <si>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</si>
  <si>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</si>
  <si>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</si>
  <si>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</si>
  <si>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</si>
  <si>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</si>
  <si>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</si>
  <si>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</si>
  <si>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</si>
  <si>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</si>
  <si>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</si>
  <si>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</si>
  <si>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</si>
  <si>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</si>
  <si>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</si>
  <si>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</si>
  <si>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</si>
  <si>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</si>
  <si>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</si>
  <si>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</si>
  <si>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</si>
  <si>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</si>
  <si>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</si>
  <si>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</si>
  <si>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</si>
  <si>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</si>
  <si>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</si>
  <si>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</si>
  <si>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</si>
  <si>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</si>
  <si>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</si>
  <si>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</si>
  <si>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</si>
  <si>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</si>
  <si>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</si>
  <si>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</si>
  <si>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</si>
  <si>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</si>
  <si>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</si>
  <si>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</si>
  <si>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</si>
  <si>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</si>
  <si>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</si>
  <si>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</si>
  <si>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</si>
  <si>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</si>
  <si>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</si>
  <si>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</si>
  <si>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</si>
  <si>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</si>
  <si>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</si>
  <si>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</si>
  <si>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</si>
  <si>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</si>
  <si>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</si>
  <si>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</si>
  <si>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</si>
  <si>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</si>
  <si>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</si>
  <si>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</si>
  <si>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</si>
  <si>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</si>
  <si>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</si>
  <si>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</si>
  <si>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</si>
  <si>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</si>
  <si>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</si>
  <si>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</si>
  <si>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</si>
  <si>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</si>
  <si>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</si>
  <si>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</si>
  <si>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</si>
  <si>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</si>
  <si>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</si>
  <si>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</si>
  <si>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</si>
  <si>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</si>
  <si>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</si>
  <si>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</si>
  <si>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</si>
  <si>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</si>
  <si>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</si>
  <si>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</si>
  <si>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</si>
  <si>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</si>
  <si>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</si>
  <si>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</si>
  <si>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</si>
  <si>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</si>
  <si>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</si>
  <si>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</si>
  <si>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</si>
  <si>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</si>
  <si>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</si>
  <si>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</si>
  <si>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</si>
  <si>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</si>
  <si>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</si>
  <si>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</si>
  <si>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</si>
  <si>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</si>
  <si>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</si>
  <si>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</si>
  <si>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</si>
  <si>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</si>
  <si>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</si>
  <si>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</si>
  <si>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</si>
  <si>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</si>
  <si>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</si>
  <si>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</si>
  <si>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</si>
  <si>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</si>
  <si>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</si>
  <si>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</si>
  <si>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</si>
  <si>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</si>
  <si>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</si>
  <si>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</si>
  <si>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</si>
  <si>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</si>
  <si>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</si>
  <si>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</si>
  <si>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</si>
  <si>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</si>
  <si>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</si>
  <si>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</si>
  <si>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</si>
  <si>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</si>
  <si>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</si>
  <si>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</si>
  <si>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</si>
  <si>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</si>
  <si>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</si>
  <si>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</si>
  <si>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</si>
  <si>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</si>
  <si>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</si>
  <si>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</si>
  <si>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</si>
  <si>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</si>
  <si>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</si>
  <si>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</si>
  <si>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</si>
  <si>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</si>
  <si>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</si>
  <si>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</si>
  <si>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</si>
  <si>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</si>
  <si>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</si>
  <si>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</si>
  <si>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</si>
  <si>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</si>
  <si>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</si>
  <si>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</si>
  <si>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</si>
  <si>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</si>
  <si>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</si>
  <si>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</si>
  <si>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</si>
  <si>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</si>
  <si>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</si>
  <si>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</si>
  <si>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</si>
  <si>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</si>
  <si>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</si>
  <si>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</si>
  <si>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</si>
  <si>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</si>
  <si>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</si>
  <si>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</si>
  <si>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</si>
  <si>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</si>
  <si>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</si>
  <si>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</si>
  <si>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</si>
  <si>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</si>
  <si>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</si>
  <si>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</si>
  <si>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</si>
  <si>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</si>
  <si>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</si>
  <si>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</si>
  <si>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</si>
  <si>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</si>
  <si>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</si>
  <si>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</si>
  <si>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</si>
  <si>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</si>
  <si>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</si>
  <si>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</si>
  <si>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</si>
  <si>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</si>
  <si>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Cincinnati Financial Corp</t>
  </si>
  <si>
    <t>CINF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</si>
  <si>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</si>
  <si>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</si>
  <si>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</si>
  <si>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</si>
  <si>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</si>
  <si>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</si>
  <si>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</si>
  <si>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</si>
  <si>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</si>
  <si>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</si>
  <si>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</si>
  <si>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</si>
  <si>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</si>
  <si>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</si>
  <si>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</si>
  <si>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</si>
  <si>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</si>
  <si>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</si>
  <si>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</si>
  <si>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</si>
  <si>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</si>
  <si>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</si>
  <si>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</si>
  <si>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</si>
  <si>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</si>
  <si>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</si>
  <si>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</si>
  <si>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</si>
  <si>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</si>
  <si>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</si>
  <si>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</si>
  <si>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</si>
  <si>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</si>
  <si>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</si>
  <si>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</si>
  <si>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</si>
  <si>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</si>
  <si>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</si>
  <si>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</si>
  <si>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</si>
  <si>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</si>
  <si>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</si>
  <si>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</si>
  <si>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</si>
  <si>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</si>
  <si>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</si>
  <si>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</si>
  <si>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</si>
  <si>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</si>
  <si>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</si>
  <si>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</si>
  <si>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</si>
  <si>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</si>
  <si>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</si>
  <si>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</si>
  <si>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</si>
  <si>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</si>
  <si>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</si>
  <si>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</si>
  <si>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</si>
  <si>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</si>
  <si>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</si>
  <si>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</si>
  <si>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</si>
  <si>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</si>
  <si>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</si>
  <si>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</si>
  <si>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</si>
  <si>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</si>
  <si>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</si>
  <si>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</si>
  <si>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</si>
  <si>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</si>
  <si>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</si>
  <si>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</si>
  <si>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</si>
  <si>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</si>
  <si>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</si>
  <si>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</si>
  <si>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</si>
  <si>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</si>
  <si>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</si>
  <si>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</si>
  <si>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</si>
  <si>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</si>
  <si>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</si>
  <si>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</si>
  <si>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</si>
  <si>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</si>
  <si>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</si>
  <si>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</si>
  <si>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</si>
  <si>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</si>
  <si>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</si>
  <si>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</si>
  <si>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</si>
  <si>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</si>
  <si>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</si>
  <si>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</si>
  <si>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</si>
  <si>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</si>
  <si>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</si>
  <si>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</si>
  <si>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</si>
  <si>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</si>
  <si>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</si>
  <si>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</si>
  <si>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</si>
  <si>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</si>
  <si>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</si>
  <si>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</si>
  <si>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</si>
  <si>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</si>
  <si>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</si>
  <si>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</si>
  <si>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</si>
  <si>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</si>
  <si>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</si>
  <si>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</si>
  <si>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</si>
  <si>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</si>
  <si>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</si>
  <si>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</si>
  <si>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</si>
  <si>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</si>
  <si>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</si>
  <si>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</si>
  <si>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</si>
  <si>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</si>
  <si>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</si>
  <si>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</si>
  <si>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</si>
  <si>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</si>
  <si>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</si>
  <si>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</si>
  <si>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</si>
  <si>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</si>
  <si>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</si>
  <si>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</si>
  <si>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</si>
  <si>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</si>
  <si>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</si>
  <si>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</si>
  <si>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</si>
  <si>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</si>
  <si>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</si>
  <si>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</si>
  <si>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</si>
  <si>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</si>
  <si>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</si>
  <si>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</si>
  <si>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</si>
  <si>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</si>
  <si>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</si>
  <si>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</si>
  <si>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</si>
  <si>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</si>
  <si>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</si>
  <si>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</si>
  <si>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</si>
  <si>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</si>
  <si>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</si>
  <si>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</si>
  <si>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</si>
  <si>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</si>
  <si>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</si>
  <si>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</si>
  <si>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</si>
  <si>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</si>
  <si>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</si>
  <si>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</si>
  <si>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</si>
  <si>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</si>
  <si>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</si>
  <si>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</si>
  <si>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</si>
  <si>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</si>
  <si>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</si>
  <si>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</si>
  <si>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</si>
  <si>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</si>
  <si>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</si>
  <si>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</si>
  <si>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</si>
  <si>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</si>
  <si>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</si>
  <si>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</si>
  <si>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</si>
  <si>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</si>
  <si>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</si>
  <si>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</si>
  <si>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</si>
  <si>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</si>
  <si>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</si>
  <si>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</si>
  <si>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</si>
  <si>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</si>
  <si>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</si>
  <si>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</si>
  <si>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</si>
  <si>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</si>
  <si>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</si>
  <si>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</si>
  <si>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</si>
  <si>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</si>
  <si>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</si>
  <si>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</si>
  <si>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</si>
  <si>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</si>
  <si>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</si>
  <si>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</si>
  <si>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</si>
  <si>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</si>
  <si>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</si>
  <si>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</si>
  <si>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</si>
  <si>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</si>
  <si>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</si>
  <si>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</si>
  <si>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</si>
  <si>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</si>
  <si>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</si>
  <si>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</si>
  <si>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</si>
  <si>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</si>
  <si>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</si>
  <si>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</si>
  <si>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</si>
  <si>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</si>
  <si>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</si>
  <si>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</si>
  <si>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</si>
  <si>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</si>
  <si>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</si>
  <si>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</si>
  <si>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</si>
  <si>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</si>
  <si>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</si>
  <si>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</si>
  <si>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</si>
  <si>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</si>
  <si>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</si>
  <si>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</si>
  <si>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</si>
  <si>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</si>
  <si>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</si>
  <si>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</si>
  <si>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</si>
  <si>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</si>
  <si>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</si>
  <si>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</si>
  <si>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</si>
  <si>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</si>
  <si>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</si>
  <si>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</si>
  <si>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</si>
  <si>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</si>
  <si>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</si>
  <si>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</si>
  <si>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</si>
  <si>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</si>
  <si>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</si>
  <si>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</si>
  <si>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</si>
  <si>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</si>
  <si>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</si>
  <si>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</si>
  <si>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</si>
  <si>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</si>
  <si>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</si>
  <si>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</si>
  <si>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</si>
  <si>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</si>
  <si>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</si>
  <si>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</si>
  <si>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</si>
  <si>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</si>
  <si>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</si>
  <si>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</si>
  <si>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</si>
  <si>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</si>
  <si>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</si>
  <si>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</si>
  <si>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</si>
  <si>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</si>
  <si>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</si>
  <si>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</si>
  <si>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</si>
  <si>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</si>
  <si>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</si>
  <si>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</si>
  <si>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</si>
  <si>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</si>
  <si>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</si>
  <si>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</si>
  <si>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</si>
  <si>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</si>
  <si>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</si>
  <si>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</si>
  <si>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</si>
  <si>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</si>
  <si>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</si>
  <si>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</si>
  <si>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</si>
  <si>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</si>
  <si>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</si>
  <si>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</si>
  <si>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</si>
  <si>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</si>
  <si>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</si>
  <si>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</si>
  <si>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</si>
  <si>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</si>
  <si>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</si>
  <si>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</si>
  <si>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</si>
  <si>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</si>
  <si>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</si>
  <si>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</si>
  <si>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</si>
  <si>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</si>
  <si>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</si>
  <si>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</si>
  <si>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</si>
  <si>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</si>
  <si>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</si>
  <si>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</si>
  <si>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</si>
  <si>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</si>
  <si>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</si>
  <si>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</si>
  <si>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</si>
  <si>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</si>
  <si>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</si>
  <si>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</si>
  <si>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</si>
  <si>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</si>
  <si>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</si>
  <si>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</si>
  <si>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</si>
  <si>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</si>
  <si>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</si>
  <si>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</si>
  <si>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</si>
  <si>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</si>
  <si>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</si>
  <si>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</si>
  <si>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</si>
  <si>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</si>
  <si>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</si>
  <si>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</si>
  <si>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</si>
  <si>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</si>
  <si>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</si>
  <si>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</si>
  <si>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</si>
  <si>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</si>
  <si>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</si>
  <si>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</si>
  <si>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</si>
  <si>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</si>
  <si>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</si>
  <si>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</si>
  <si>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</si>
  <si>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</si>
  <si>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</si>
  <si>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</si>
  <si>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</si>
  <si>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</si>
  <si>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</si>
  <si>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</si>
  <si>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</si>
  <si>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</si>
  <si>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</si>
  <si>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</si>
  <si>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</si>
  <si>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</si>
  <si>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</si>
  <si>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</si>
  <si>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</si>
  <si>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</si>
  <si>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</si>
  <si>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</si>
  <si>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</si>
  <si>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</si>
  <si>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</si>
  <si>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</si>
  <si>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</si>
  <si>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</si>
  <si>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</si>
  <si>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</si>
  <si>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</si>
  <si>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</si>
  <si>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</si>
  <si>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</si>
  <si>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</si>
  <si>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</si>
  <si>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</si>
  <si>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</si>
  <si>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</si>
  <si>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</si>
  <si>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</si>
  <si>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</si>
  <si>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</si>
  <si>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</si>
  <si>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</si>
  <si>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</si>
  <si>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</si>
  <si>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</si>
  <si>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</si>
  <si>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</si>
  <si>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</si>
  <si>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</si>
  <si>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</si>
  <si>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</si>
  <si>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</si>
  <si>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</si>
  <si>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</si>
  <si>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</si>
  <si>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</si>
  <si>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</si>
  <si>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</si>
  <si>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</si>
  <si>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</si>
  <si>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</si>
  <si>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</si>
  <si>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</si>
  <si>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</si>
  <si>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</si>
  <si>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</si>
  <si>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</si>
  <si>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</si>
  <si>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</si>
  <si>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</si>
  <si>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</si>
  <si>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</si>
  <si>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</si>
  <si>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</si>
  <si>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</si>
  <si>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</si>
  <si>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</si>
  <si>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</si>
  <si>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</si>
  <si>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</si>
  <si>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</si>
  <si>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</si>
  <si>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</si>
  <si>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</si>
  <si>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</si>
  <si>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</si>
  <si>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</si>
  <si>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</si>
  <si>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</si>
  <si>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</si>
  <si>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</si>
  <si>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</si>
  <si>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</si>
  <si>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</si>
  <si>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</si>
  <si>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</si>
  <si>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</si>
  <si>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</si>
  <si>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</si>
  <si>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</si>
  <si>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</si>
  <si>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</si>
  <si>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</si>
  <si>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</si>
  <si>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[1] Equals sum of Col. [9]</t>
  </si>
  <si>
    <t>[2] Equals sum of Col. [11]</t>
  </si>
  <si>
    <t>[3] Equals ([1] x (1 + (0.5 x [2]))) + [2]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</si>
  <si>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</si>
  <si>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</si>
  <si>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[9] Equals [7] x [8]</t>
  </si>
  <si>
    <t>[11] Equals [7] x [10]</t>
  </si>
  <si>
    <t>Risk Premium -- Vertically Integrated Electric Utilities</t>
  </si>
  <si>
    <t>Average Authorized VI Electric ROE</t>
  </si>
  <si>
    <t>U.S. Govt. 30-year Treasury</t>
  </si>
  <si>
    <t>Risk Premium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</si>
  <si>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</si>
  <si>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</si>
  <si>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</si>
  <si>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</si>
  <si>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</si>
  <si>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</si>
  <si>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</si>
  <si>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</si>
  <si>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</si>
  <si>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</si>
  <si>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</si>
  <si>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</si>
  <si>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</si>
  <si>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</si>
  <si>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</si>
  <si>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</si>
  <si>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</si>
  <si>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</si>
  <si>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</si>
  <si>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</si>
  <si>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</si>
  <si>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</si>
  <si>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</si>
  <si>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</si>
  <si>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</si>
  <si>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</si>
  <si>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</si>
  <si>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</si>
  <si>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</si>
  <si>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</si>
  <si>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</si>
  <si>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</si>
  <si>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</si>
  <si>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</si>
  <si>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</si>
  <si>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</si>
  <si>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</si>
  <si>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</si>
  <si>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</si>
  <si>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</si>
  <si>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</si>
  <si>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</si>
  <si>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</si>
  <si>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</si>
  <si>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</si>
  <si>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</si>
  <si>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</si>
  <si>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</si>
  <si>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</si>
  <si>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</si>
  <si>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</si>
  <si>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</si>
  <si>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</si>
  <si>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</si>
  <si>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</si>
  <si>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</si>
  <si>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</si>
  <si>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</si>
  <si>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</si>
  <si>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</si>
  <si>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</si>
  <si>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</si>
  <si>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</si>
  <si>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</si>
  <si>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</si>
  <si>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</si>
  <si>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</si>
  <si>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</si>
  <si>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</si>
  <si>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</si>
  <si>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</si>
  <si>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</si>
  <si>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2003.4</t>
  </si>
  <si>
    <t>AVERAGE</t>
  </si>
  <si>
    <t>2004.1</t>
  </si>
  <si>
    <t>2004.2</t>
  </si>
  <si>
    <t>2004.3</t>
  </si>
  <si>
    <t>2004.4</t>
  </si>
  <si>
    <t>2005.1</t>
  </si>
  <si>
    <t>[3] Equals Column [1] − Column [2]</t>
  </si>
  <si>
    <t>2005.2</t>
  </si>
  <si>
    <t>2005.3</t>
  </si>
  <si>
    <t>2005.4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</si>
  <si>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</si>
  <si>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</si>
  <si>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</si>
  <si>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</si>
  <si>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</si>
  <si>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</si>
  <si>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</si>
  <si>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</si>
  <si>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</si>
  <si>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</si>
  <si>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</si>
  <si>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</si>
  <si>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</si>
  <si>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</si>
  <si>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</si>
  <si>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</si>
  <si>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</si>
  <si>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</si>
  <si>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</si>
  <si>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</si>
  <si>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</si>
  <si>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</si>
  <si>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</si>
  <si>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</si>
  <si>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</si>
  <si>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</si>
  <si>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</si>
  <si>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</si>
  <si>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</si>
  <si>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</si>
  <si>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</si>
  <si>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</si>
  <si>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</si>
  <si>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</si>
  <si>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</si>
  <si>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</si>
  <si>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</si>
  <si>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</si>
  <si>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</si>
  <si>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</si>
  <si>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</si>
  <si>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</si>
  <si>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</si>
  <si>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</si>
  <si>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</si>
  <si>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</si>
  <si>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</si>
  <si>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</si>
  <si>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</si>
  <si>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</si>
  <si>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</si>
  <si>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</si>
  <si>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</si>
  <si>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</si>
  <si>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</si>
  <si>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</si>
  <si>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</si>
  <si>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</si>
  <si>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</si>
  <si>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</si>
  <si>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</si>
  <si>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</si>
  <si>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</si>
  <si>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</si>
  <si>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</si>
  <si>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</si>
  <si>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</si>
  <si>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</si>
  <si>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</si>
  <si>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</si>
  <si>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</si>
  <si>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</si>
  <si>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</si>
  <si>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</si>
  <si>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</si>
  <si>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Signature Bank/New York NY</t>
  </si>
  <si>
    <t>SBNY</t>
  </si>
  <si>
    <t>Cisco Systems Inc</t>
  </si>
  <si>
    <t>BALL</t>
  </si>
  <si>
    <t>EPAM Systems Inc</t>
  </si>
  <si>
    <t>EPAM</t>
  </si>
  <si>
    <t>WTW</t>
  </si>
  <si>
    <t>Constellation Energy Corp</t>
  </si>
  <si>
    <t>CEG</t>
  </si>
  <si>
    <t>Paramount Global</t>
  </si>
  <si>
    <t>PARA</t>
  </si>
  <si>
    <t>Keurig Dr Pepper Inc</t>
  </si>
  <si>
    <t>KDP</t>
  </si>
  <si>
    <t>Nordson Corp</t>
  </si>
  <si>
    <t>NDSN</t>
  </si>
  <si>
    <t>FactSet Research Systems Inc</t>
  </si>
  <si>
    <t>FDS</t>
  </si>
  <si>
    <t>ON Semiconductor Corp</t>
  </si>
  <si>
    <t>ON</t>
  </si>
  <si>
    <t>Warner Bros Discovery Inc</t>
  </si>
  <si>
    <t>WBD</t>
  </si>
  <si>
    <t>Elevance Health Inc</t>
  </si>
  <si>
    <t>ELV</t>
  </si>
  <si>
    <t>Salesforce Inc</t>
  </si>
  <si>
    <t>Camden Property Trust</t>
  </si>
  <si>
    <t>CPT</t>
  </si>
  <si>
    <t>VICI Properties Inc</t>
  </si>
  <si>
    <t>VICI</t>
  </si>
  <si>
    <t>Federal Realty OP LP</t>
  </si>
  <si>
    <t>SolarEdge Technologies Inc</t>
  </si>
  <si>
    <t>SEDG</t>
  </si>
  <si>
    <t>META</t>
  </si>
  <si>
    <t>Molina Healthcare Inc</t>
  </si>
  <si>
    <t>MOH</t>
  </si>
  <si>
    <t/>
  </si>
  <si>
    <t>[4] Source: Bloomberg Professional as of June 30, 2022</t>
  </si>
  <si>
    <t>[5] Source: Bloomberg Professional as of June 30, 2022</t>
  </si>
  <si>
    <t>[8] Source: Bloomberg Professional, as of June 30, 2022</t>
  </si>
  <si>
    <t>[10] Source: Value Line, as of June 30, 2022</t>
  </si>
  <si>
    <t>HISTORICAL BETA - 2013 - 2020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</si>
  <si>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</si>
  <si>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</si>
  <si>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</si>
  <si>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</si>
  <si>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</si>
  <si>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</si>
  <si>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</si>
  <si>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</si>
  <si>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</si>
  <si>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Average ([1] - [9])</t>
  </si>
  <si>
    <t>[1] Source: Blue Chip Financial Forecasts, Vol. 41, No. 6, June 1, 2022, at 14</t>
  </si>
  <si>
    <t>[2] Source: S&amp;P Capital IQ Pro, quarterly bond yields are the average of each trading day in the quarter</t>
  </si>
  <si>
    <t>[6] Source: Blue Chip Financial Forecasts, Vol. 41, No. 6, June 1, 2021, at 14</t>
  </si>
  <si>
    <t>Value Line ROE
2025-2027</t>
  </si>
  <si>
    <t>Value Line
Total Capital
2021</t>
  </si>
  <si>
    <t>Value Line
Common Equity Ratio 
2021</t>
  </si>
  <si>
    <t>Total Equity 
2021</t>
  </si>
  <si>
    <t>Value Line
Total Capital
2025-2027</t>
  </si>
  <si>
    <t>Value Line
Common Equity Ratio
2025-2027</t>
  </si>
  <si>
    <t>Total Equity 
2025-2027</t>
  </si>
  <si>
    <t>Blue Chip Near-Term Projected Forecast (Q3 2022 - Q3 2023) [5]</t>
  </si>
  <si>
    <t>Blue Chip Long-Term Projected Forecast (2024-2028) [6]</t>
  </si>
  <si>
    <t>Near-term projected 30-year U.S. Treasury bond yield 
(Q4 2022 - Q4 2023)</t>
  </si>
  <si>
    <t>Projected 30-year U.S. Treasury bond yield 
(2024 - 2028)</t>
  </si>
  <si>
    <t>Constant Growth DCF - Median</t>
  </si>
  <si>
    <t>Median Low</t>
  </si>
  <si>
    <t>Median High</t>
  </si>
  <si>
    <t>30-Day Average</t>
  </si>
  <si>
    <t>90-Day Average</t>
  </si>
  <si>
    <t>180-Day Average</t>
  </si>
  <si>
    <t>Constant Growth Average</t>
  </si>
  <si>
    <t>Mean Low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</si>
  <si>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</si>
  <si>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</si>
  <si>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</si>
  <si>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</si>
  <si>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</si>
  <si>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</si>
  <si>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Value Line Beta</t>
  </si>
  <si>
    <t>Bloomberg Beta</t>
  </si>
  <si>
    <t>Long-Term Avg. Beta</t>
  </si>
  <si>
    <t>Treasury Yield Plus Risk Premium</t>
  </si>
  <si>
    <r>
      <t>Constant Growth DCF - Mean w/ exclusions</t>
    </r>
    <r>
      <rPr>
        <b/>
        <i/>
        <vertAlign val="superscript"/>
        <sz val="11"/>
        <rFont val="Arial"/>
        <family val="2"/>
      </rPr>
      <t>1</t>
    </r>
  </si>
  <si>
    <t>SUMMARY OF ROE ANALYSES RESULTS</t>
  </si>
  <si>
    <t>Risk Premium Analysis - Elec.</t>
  </si>
  <si>
    <t>Risk Premium Analysis - NG</t>
  </si>
  <si>
    <t>Expected Earnings</t>
  </si>
  <si>
    <t>[3] Source: Exh. AEB-18</t>
  </si>
  <si>
    <t>[2] Source: Exh. AEB-17</t>
  </si>
  <si>
    <t>[1] Constant Growth DCF analysis - Mean w/ Exclusions represents the DCF results excluding the results for individual companies that did not meet the minimum threshold of 7 percent.</t>
  </si>
  <si>
    <t>[2] Source: Bloomberg Professional, equals 30-day average as of July 28, 2022</t>
  </si>
  <si>
    <t>[1] Source: Bloomberg Professional, as of July 28, 2022</t>
  </si>
  <si>
    <t>[1] Blue Chip Financial Forecasts, Vol. 41, No. 8, August 2, 2022, at 2</t>
  </si>
  <si>
    <t>[1] Source: Regulatory Research Associates, rate cases through July 31, 2022</t>
  </si>
  <si>
    <t>[5] Source: Blue Chip Financial Forecasts, Vol. 41, No. 8, August 2, 2022, at 2</t>
  </si>
  <si>
    <t>[4] Source: S&amp;P Capital IQ Pro, 30-day average as of July 30, 2022</t>
  </si>
  <si>
    <t>Penn Entertainment Inc</t>
  </si>
  <si>
    <t>Crown Castle Inc</t>
  </si>
  <si>
    <t>N/A</t>
  </si>
  <si>
    <t>[8] Equals 0.085312 + (-0.580241 x Column [7])</t>
  </si>
  <si>
    <t>[8] Equals 0.086529 + (-0.568877 x Column [7])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</si>
</sst>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[&quot;#&quot;]&quot;"/>
    <numFmt numFmtId="165" formatCode="&quot;$&quot;#,##0.00"/>
    <numFmt numFmtId="166" formatCode="_(* #,##0_);_(* \(#,##0\);_(* &quot;-&quot;??_);_(@_)"/>
    <numFmt numFmtId="167" formatCode="0.000"/>
    <numFmt numFmtId="168" formatCode="_(* #,##0.0000_);_(* \(#,##0.0000\);_(* &quot;-&quot;??_);_(@_)"/>
    <numFmt numFmtId="169" formatCode="_(* #,##0.000000_);_(* \(#,##0.000000\);_(* &quot;-&quot;??_);_(@_)"/>
    <numFmt numFmtId="170" formatCode="_(* #,##0.00000_);_(* \(#,##0.00000\);_(* &quot;-&quot;??_);_(@_)"/>
    <numFmt numFmtId="171" formatCode="0.0%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 applyNumberFormat="0" applyBorder="0" applyProtection="0">
      <alignment vertical="center"/>
    </xf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9" fontId="8" fillId="0" borderId="0" xfId="0" applyNumberFormat="1" applyFont="1"/>
    <xf numFmtId="0" fontId="7" fillId="0" borderId="2" xfId="0" applyFont="1" applyBorder="1"/>
    <xf numFmtId="0" fontId="0" fillId="0" borderId="2" xfId="0" applyBorder="1"/>
    <xf numFmtId="0" fontId="0" fillId="0" borderId="0" xfId="3" applyFont="1" applyAlignment="1">
      <alignment horizontal="center"/>
    </xf>
    <xf numFmtId="165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0" fontId="7" fillId="0" borderId="2" xfId="4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10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0" fontId="7" fillId="0" borderId="0" xfId="2" applyNumberFormat="1" applyFont="1" applyFill="1" applyAlignment="1">
      <alignment horizontal="center"/>
    </xf>
    <xf numFmtId="0" fontId="7" fillId="0" borderId="0" xfId="0" quotePrefix="1" applyFont="1"/>
    <xf numFmtId="10" fontId="0" fillId="0" borderId="0" xfId="2" applyNumberFormat="1" applyFont="1"/>
    <xf numFmtId="0" fontId="7" fillId="0" borderId="0" xfId="0" applyFont="1" applyAlignment="1">
      <alignment vertical="top"/>
    </xf>
    <xf numFmtId="0" fontId="7" fillId="0" borderId="1" xfId="0" applyFont="1" applyBorder="1"/>
    <xf numFmtId="165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5"/>
    <xf numFmtId="0" fontId="6" fillId="0" borderId="0" xfId="5" applyAlignment="1">
      <alignment horizontal="center"/>
    </xf>
    <xf numFmtId="0" fontId="6" fillId="0" borderId="1" xfId="5" applyBorder="1" applyAlignment="1">
      <alignment horizontal="center"/>
    </xf>
    <xf numFmtId="0" fontId="0" fillId="0" borderId="1" xfId="5" applyFont="1" applyBorder="1" applyAlignment="1">
      <alignment horizontal="center" wrapText="1"/>
    </xf>
    <xf numFmtId="0" fontId="6" fillId="0" borderId="1" xfId="5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2" fontId="7" fillId="0" borderId="0" xfId="6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2" fontId="7" fillId="0" borderId="3" xfId="6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0" fontId="0" fillId="0" borderId="4" xfId="0" applyNumberFormat="1" applyBorder="1" applyAlignment="1">
      <alignment horizontal="center"/>
    </xf>
    <xf numFmtId="0" fontId="6" fillId="0" borderId="3" xfId="5" applyBorder="1"/>
    <xf numFmtId="0" fontId="0" fillId="0" borderId="0" xfId="5" applyFont="1"/>
    <xf numFmtId="2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2" fontId="7" fillId="0" borderId="3" xfId="6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5" xfId="0" applyFont="1" applyBorder="1"/>
    <xf numFmtId="164" fontId="6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6" fillId="0" borderId="1" xfId="5" applyBorder="1"/>
    <xf numFmtId="14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2" fontId="7" fillId="0" borderId="7" xfId="7" applyNumberFormat="1" applyFont="1" applyBorder="1" applyAlignment="1">
      <alignment horizontal="center"/>
    </xf>
    <xf numFmtId="0" fontId="6" fillId="0" borderId="3" xfId="0" applyFont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8" applyFont="1" applyAlignment="1">
      <alignment horizontal="center"/>
    </xf>
    <xf numFmtId="0" fontId="11" fillId="0" borderId="10" xfId="0" applyFont="1" applyBorder="1"/>
    <xf numFmtId="0" fontId="11" fillId="0" borderId="10" xfId="8" applyFont="1" applyBorder="1"/>
    <xf numFmtId="0" fontId="7" fillId="0" borderId="10" xfId="0" applyFont="1" applyBorder="1"/>
    <xf numFmtId="0" fontId="12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0" xfId="8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8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11" fillId="0" borderId="0" xfId="2" applyNumberFormat="1" applyFont="1"/>
    <xf numFmtId="0" fontId="10" fillId="0" borderId="3" xfId="0" applyFont="1" applyBorder="1"/>
    <xf numFmtId="0" fontId="7" fillId="0" borderId="0" xfId="9" applyAlignment="1">
      <alignment horizontal="centerContinuous"/>
    </xf>
    <xf numFmtId="0" fontId="7" fillId="0" borderId="0" xfId="9"/>
    <xf numFmtId="0" fontId="7" fillId="0" borderId="0" xfId="9" applyAlignment="1">
      <alignment horizontal="center"/>
    </xf>
    <xf numFmtId="0" fontId="7" fillId="0" borderId="1" xfId="9" applyBorder="1"/>
    <xf numFmtId="0" fontId="7" fillId="0" borderId="1" xfId="9" applyBorder="1" applyAlignment="1">
      <alignment horizontal="center" wrapText="1"/>
    </xf>
    <xf numFmtId="0" fontId="7" fillId="0" borderId="0" xfId="9" quotePrefix="1" applyAlignment="1">
      <alignment horizontal="center"/>
    </xf>
    <xf numFmtId="10" fontId="7" fillId="0" borderId="0" xfId="10" applyNumberFormat="1" applyFont="1" applyAlignment="1">
      <alignment horizontal="center"/>
    </xf>
    <xf numFmtId="166" fontId="7" fillId="0" borderId="0" xfId="11" applyNumberFormat="1" applyFont="1"/>
    <xf numFmtId="166" fontId="7" fillId="0" borderId="0" xfId="9" applyNumberFormat="1"/>
    <xf numFmtId="0" fontId="7" fillId="0" borderId="0" xfId="12"/>
    <xf numFmtId="166" fontId="7" fillId="0" borderId="0" xfId="11" applyNumberFormat="1" applyFont="1" applyFill="1"/>
    <xf numFmtId="0" fontId="7" fillId="0" borderId="0" xfId="12" applyAlignment="1">
      <alignment horizontal="center"/>
    </xf>
    <xf numFmtId="0" fontId="7" fillId="0" borderId="10" xfId="9" applyBorder="1"/>
    <xf numFmtId="0" fontId="7" fillId="0" borderId="10" xfId="9" applyBorder="1" applyAlignment="1">
      <alignment horizontal="center"/>
    </xf>
    <xf numFmtId="0" fontId="7" fillId="0" borderId="3" xfId="9" applyBorder="1"/>
    <xf numFmtId="0" fontId="7" fillId="0" borderId="3" xfId="9" applyBorder="1" applyAlignment="1">
      <alignment horizontal="center"/>
    </xf>
    <xf numFmtId="10" fontId="7" fillId="0" borderId="0" xfId="10" applyNumberFormat="1" applyFont="1" applyFill="1" applyBorder="1" applyAlignment="1">
      <alignment horizontal="center"/>
    </xf>
    <xf numFmtId="10" fontId="7" fillId="0" borderId="3" xfId="10" applyNumberFormat="1" applyFont="1" applyFill="1" applyBorder="1" applyAlignment="1">
      <alignment horizontal="center"/>
    </xf>
    <xf numFmtId="10" fontId="7" fillId="0" borderId="3" xfId="10" applyNumberFormat="1" applyFont="1" applyBorder="1" applyAlignment="1">
      <alignment horizontal="center"/>
    </xf>
    <xf numFmtId="0" fontId="7" fillId="0" borderId="4" xfId="9" applyBorder="1"/>
    <xf numFmtId="10" fontId="7" fillId="0" borderId="4" xfId="10" applyNumberFormat="1" applyFont="1" applyBorder="1" applyAlignment="1">
      <alignment horizontal="center"/>
    </xf>
    <xf numFmtId="0" fontId="7" fillId="0" borderId="3" xfId="13" applyBorder="1" applyAlignment="1">
      <alignment horizontal="left"/>
    </xf>
    <xf numFmtId="0" fontId="7" fillId="0" borderId="0" xfId="13" applyAlignment="1">
      <alignment horizontal="left"/>
    </xf>
    <xf numFmtId="0" fontId="7" fillId="0" borderId="0" xfId="9" applyAlignment="1">
      <alignment horizontal="left"/>
    </xf>
    <xf numFmtId="0" fontId="7" fillId="0" borderId="2" xfId="9" applyBorder="1" applyAlignment="1">
      <alignment horizontal="center"/>
    </xf>
    <xf numFmtId="10" fontId="6" fillId="0" borderId="2" xfId="9" applyNumberFormat="1" applyFont="1" applyBorder="1" applyAlignment="1">
      <alignment horizontal="center"/>
    </xf>
    <xf numFmtId="0" fontId="7" fillId="0" borderId="5" xfId="9" applyBorder="1" applyAlignment="1">
      <alignment horizontal="center"/>
    </xf>
    <xf numFmtId="10" fontId="6" fillId="0" borderId="5" xfId="9" applyNumberFormat="1" applyFont="1" applyBorder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6" fillId="0" borderId="0" xfId="14" applyFont="1"/>
    <xf numFmtId="0" fontId="16" fillId="0" borderId="0" xfId="15" applyFont="1" applyAlignment="1">
      <alignment horizontal="center" vertical="center" wrapText="1"/>
    </xf>
    <xf numFmtId="0" fontId="17" fillId="0" borderId="0" xfId="14" applyFont="1"/>
    <xf numFmtId="0" fontId="6" fillId="0" borderId="0" xfId="14" applyFont="1" applyAlignment="1">
      <alignment horizontal="center"/>
    </xf>
    <xf numFmtId="0" fontId="17" fillId="0" borderId="0" xfId="14" applyFont="1" applyAlignment="1">
      <alignment horizontal="centerContinuous"/>
    </xf>
    <xf numFmtId="0" fontId="6" fillId="0" borderId="0" xfId="14" applyFont="1" applyAlignment="1">
      <alignment horizontal="center" wrapText="1"/>
    </xf>
    <xf numFmtId="0" fontId="6" fillId="0" borderId="10" xfId="14" applyFont="1" applyBorder="1"/>
    <xf numFmtId="0" fontId="6" fillId="0" borderId="1" xfId="14" applyFont="1" applyBorder="1" applyAlignment="1">
      <alignment horizontal="center" wrapText="1"/>
    </xf>
    <xf numFmtId="0" fontId="6" fillId="0" borderId="2" xfId="14" applyFont="1" applyBorder="1"/>
    <xf numFmtId="9" fontId="17" fillId="0" borderId="0" xfId="16" applyFont="1"/>
    <xf numFmtId="0" fontId="6" fillId="0" borderId="0" xfId="14" applyFont="1" applyAlignment="1">
      <alignment horizontal="center" vertical="center"/>
    </xf>
    <xf numFmtId="0" fontId="6" fillId="0" borderId="0" xfId="3" applyAlignment="1">
      <alignment horizontal="center"/>
    </xf>
    <xf numFmtId="10" fontId="7" fillId="0" borderId="0" xfId="10" applyNumberFormat="1" applyFill="1" applyAlignment="1">
      <alignment horizontal="center"/>
    </xf>
    <xf numFmtId="43" fontId="7" fillId="0" borderId="0" xfId="1" applyFont="1" applyFill="1" applyAlignment="1">
      <alignment horizontal="center"/>
    </xf>
    <xf numFmtId="3" fontId="7" fillId="0" borderId="0" xfId="17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 vertical="center"/>
    </xf>
    <xf numFmtId="10" fontId="6" fillId="0" borderId="0" xfId="18" applyNumberFormat="1" applyFont="1" applyAlignment="1">
      <alignment horizontal="center"/>
    </xf>
    <xf numFmtId="167" fontId="6" fillId="0" borderId="0" xfId="14" applyNumberFormat="1" applyFont="1" applyAlignment="1">
      <alignment horizontal="center"/>
    </xf>
    <xf numFmtId="10" fontId="6" fillId="0" borderId="0" xfId="14" applyNumberFormat="1" applyFont="1" applyAlignment="1">
      <alignment horizontal="center"/>
    </xf>
    <xf numFmtId="168" fontId="17" fillId="0" borderId="0" xfId="17" applyNumberFormat="1" applyFont="1"/>
    <xf numFmtId="10" fontId="17" fillId="0" borderId="0" xfId="16" applyNumberFormat="1" applyFont="1"/>
    <xf numFmtId="10" fontId="6" fillId="0" borderId="0" xfId="18" applyNumberFormat="1" applyFont="1" applyFill="1" applyAlignment="1">
      <alignment horizontal="center"/>
    </xf>
    <xf numFmtId="3" fontId="7" fillId="0" borderId="0" xfId="17" applyNumberFormat="1" applyFont="1" applyAlignment="1">
      <alignment horizontal="center"/>
    </xf>
    <xf numFmtId="0" fontId="7" fillId="0" borderId="2" xfId="19" applyFont="1" applyBorder="1" applyAlignment="1">
      <alignment horizontal="left" vertical="center"/>
    </xf>
    <xf numFmtId="0" fontId="6" fillId="0" borderId="2" xfId="14" applyFont="1" applyBorder="1" applyAlignment="1">
      <alignment horizontal="center"/>
    </xf>
    <xf numFmtId="0" fontId="16" fillId="0" borderId="2" xfId="14" applyFont="1" applyBorder="1" applyAlignment="1">
      <alignment horizontal="center"/>
    </xf>
    <xf numFmtId="10" fontId="7" fillId="0" borderId="2" xfId="20" applyNumberFormat="1" applyFont="1" applyBorder="1" applyAlignment="1">
      <alignment horizontal="center"/>
    </xf>
    <xf numFmtId="0" fontId="6" fillId="0" borderId="5" xfId="14" applyFont="1" applyBorder="1"/>
    <xf numFmtId="0" fontId="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/>
    </xf>
    <xf numFmtId="10" fontId="6" fillId="0" borderId="5" xfId="14" applyNumberFormat="1" applyFont="1" applyBorder="1" applyAlignment="1">
      <alignment horizontal="center" vertical="center"/>
    </xf>
    <xf numFmtId="0" fontId="16" fillId="0" borderId="0" xfId="15" applyFont="1"/>
    <xf numFmtId="0" fontId="6" fillId="0" borderId="3" xfId="14" applyFont="1" applyBorder="1"/>
    <xf numFmtId="0" fontId="17" fillId="0" borderId="0" xfId="14" applyFont="1" applyAlignment="1">
      <alignment horizontal="center"/>
    </xf>
    <xf numFmtId="0" fontId="6" fillId="0" borderId="0" xfId="14" applyFont="1" applyAlignment="1">
      <alignment horizontal="left"/>
    </xf>
    <xf numFmtId="3" fontId="6" fillId="0" borderId="0" xfId="14" applyNumberFormat="1" applyFont="1"/>
    <xf numFmtId="166" fontId="6" fillId="0" borderId="0" xfId="17" applyNumberFormat="1" applyFont="1" applyFill="1"/>
    <xf numFmtId="166" fontId="6" fillId="0" borderId="0" xfId="17" applyNumberFormat="1" applyFont="1"/>
    <xf numFmtId="166" fontId="17" fillId="0" borderId="0" xfId="14" applyNumberFormat="1" applyFont="1"/>
    <xf numFmtId="43" fontId="6" fillId="0" borderId="0" xfId="14" applyNumberFormat="1" applyFont="1"/>
    <xf numFmtId="43" fontId="17" fillId="0" borderId="0" xfId="14" applyNumberFormat="1" applyFont="1"/>
    <xf numFmtId="10" fontId="6" fillId="0" borderId="0" xfId="16" applyNumberFormat="1" applyFont="1" applyFill="1"/>
    <xf numFmtId="10" fontId="6" fillId="0" borderId="0" xfId="16" applyNumberFormat="1" applyFont="1"/>
    <xf numFmtId="0" fontId="17" fillId="0" borderId="0" xfId="14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14" applyFont="1" applyBorder="1" applyAlignment="1">
      <alignment horizontal="center" wrapText="1"/>
    </xf>
    <xf numFmtId="0" fontId="0" fillId="0" borderId="1" xfId="5" applyFont="1" applyFill="1" applyBorder="1" applyAlignment="1">
      <alignment horizontal="center" wrapText="1"/>
    </xf>
    <xf numFmtId="0" fontId="14" fillId="0" borderId="1" xfId="0" applyFont="1" applyBorder="1" applyAlignment="1">
      <alignment horizontal="centerContinuous"/>
    </xf>
    <xf numFmtId="169" fontId="0" fillId="0" borderId="0" xfId="11" applyNumberFormat="1" applyFont="1" applyFill="1" applyBorder="1" applyAlignment="1"/>
    <xf numFmtId="169" fontId="0" fillId="0" borderId="5" xfId="11" applyNumberFormat="1" applyFont="1" applyFill="1" applyBorder="1" applyAlignment="1"/>
    <xf numFmtId="168" fontId="0" fillId="0" borderId="0" xfId="11" applyNumberFormat="1" applyFont="1" applyFill="1" applyBorder="1" applyAlignment="1"/>
    <xf numFmtId="170" fontId="0" fillId="0" borderId="0" xfId="11" applyNumberFormat="1" applyFont="1" applyFill="1" applyBorder="1" applyAlignment="1"/>
    <xf numFmtId="43" fontId="0" fillId="0" borderId="0" xfId="11" applyFont="1" applyFill="1" applyBorder="1" applyAlignment="1"/>
    <xf numFmtId="168" fontId="0" fillId="0" borderId="5" xfId="11" applyNumberFormat="1" applyFont="1" applyFill="1" applyBorder="1" applyAlignment="1"/>
    <xf numFmtId="170" fontId="0" fillId="0" borderId="5" xfId="11" applyNumberFormat="1" applyFont="1" applyFill="1" applyBorder="1" applyAlignment="1"/>
    <xf numFmtId="43" fontId="0" fillId="0" borderId="5" xfId="11" applyFont="1" applyFill="1" applyBorder="1" applyAlignment="1"/>
    <xf numFmtId="171" fontId="7" fillId="0" borderId="0" xfId="2" applyNumberFormat="1" applyFont="1" applyFill="1" applyAlignment="1">
      <alignment horizontal="center"/>
    </xf>
    <xf numFmtId="0" fontId="7" fillId="0" borderId="0" xfId="0" applyFont="1" applyFill="1"/>
    <xf numFmtId="0" fontId="6" fillId="0" borderId="0" xfId="3" applyFill="1" applyAlignment="1">
      <alignment horizontal="center"/>
    </xf>
    <xf numFmtId="167" fontId="6" fillId="0" borderId="0" xfId="14" applyNumberFormat="1" applyFont="1" applyFill="1" applyAlignment="1">
      <alignment horizontal="center"/>
    </xf>
    <xf numFmtId="10" fontId="6" fillId="0" borderId="0" xfId="14" applyNumberFormat="1" applyFont="1" applyFill="1" applyAlignment="1">
      <alignment horizontal="center"/>
    </xf>
    <xf numFmtId="0" fontId="4" fillId="0" borderId="0" xfId="21">
      <alignment vertical="center"/>
    </xf>
    <xf numFmtId="0" fontId="18" fillId="0" borderId="0" xfId="22" applyFont="1" applyAlignment="1">
      <alignment wrapText="1"/>
    </xf>
    <xf numFmtId="0" fontId="18" fillId="0" borderId="0" xfId="22" applyFont="1" applyAlignment="1">
      <alignment horizontal="center" wrapText="1"/>
    </xf>
    <xf numFmtId="0" fontId="18" fillId="0" borderId="0" xfId="22" applyFont="1" applyAlignment="1">
      <alignment horizontal="center" vertical="center" wrapText="1"/>
    </xf>
    <xf numFmtId="10" fontId="18" fillId="0" borderId="0" xfId="22" applyNumberFormat="1" applyFont="1" applyAlignment="1">
      <alignment horizontal="center" vertical="center" wrapText="1"/>
    </xf>
    <xf numFmtId="0" fontId="20" fillId="0" borderId="13" xfId="22" applyFont="1" applyBorder="1" applyAlignment="1">
      <alignment horizontal="center" vertical="center" wrapText="1"/>
    </xf>
    <xf numFmtId="0" fontId="18" fillId="0" borderId="14" xfId="22" applyFont="1" applyBorder="1" applyAlignment="1">
      <alignment horizontal="center" vertical="center" wrapText="1"/>
    </xf>
    <xf numFmtId="0" fontId="18" fillId="0" borderId="15" xfId="22" applyFont="1" applyBorder="1" applyAlignment="1">
      <alignment horizontal="center" vertical="center" wrapText="1"/>
    </xf>
    <xf numFmtId="0" fontId="18" fillId="0" borderId="13" xfId="22" applyFont="1" applyBorder="1" applyAlignment="1">
      <alignment horizontal="center" vertical="center" wrapText="1"/>
    </xf>
    <xf numFmtId="10" fontId="18" fillId="0" borderId="14" xfId="22" applyNumberFormat="1" applyFont="1" applyBorder="1" applyAlignment="1">
      <alignment horizontal="center" vertical="center" wrapText="1"/>
    </xf>
    <xf numFmtId="10" fontId="18" fillId="0" borderId="15" xfId="22" applyNumberFormat="1" applyFont="1" applyBorder="1" applyAlignment="1">
      <alignment horizontal="center" vertical="center" wrapText="1"/>
    </xf>
    <xf numFmtId="0" fontId="7" fillId="0" borderId="0" xfId="22" applyAlignment="1">
      <alignment horizontal="center" vertical="center" wrapText="1"/>
    </xf>
    <xf numFmtId="0" fontId="18" fillId="0" borderId="16" xfId="22" applyFont="1" applyBorder="1" applyAlignment="1">
      <alignment horizontal="center" vertical="center" wrapText="1"/>
    </xf>
    <xf numFmtId="0" fontId="18" fillId="0" borderId="17" xfId="22" applyFont="1" applyBorder="1" applyAlignment="1">
      <alignment horizontal="center" vertical="center" wrapText="1"/>
    </xf>
    <xf numFmtId="10" fontId="18" fillId="0" borderId="18" xfId="22" applyNumberFormat="1" applyFont="1" applyBorder="1" applyAlignment="1">
      <alignment horizontal="center" vertical="center" wrapText="1"/>
    </xf>
    <xf numFmtId="10" fontId="18" fillId="0" borderId="19" xfId="22" applyNumberFormat="1" applyFont="1" applyBorder="1" applyAlignment="1">
      <alignment horizontal="center" vertical="center" wrapText="1"/>
    </xf>
    <xf numFmtId="0" fontId="7" fillId="0" borderId="0" xfId="22" applyAlignment="1">
      <alignment horizontal="right" vertical="center"/>
    </xf>
    <xf numFmtId="0" fontId="18" fillId="0" borderId="20" xfId="22" applyFont="1" applyBorder="1" applyAlignment="1">
      <alignment horizontal="center" vertical="center" wrapText="1"/>
    </xf>
    <xf numFmtId="10" fontId="18" fillId="0" borderId="21" xfId="22" applyNumberFormat="1" applyFont="1" applyBorder="1" applyAlignment="1">
      <alignment horizontal="center" vertical="center" wrapText="1"/>
    </xf>
    <xf numFmtId="10" fontId="18" fillId="0" borderId="22" xfId="22" applyNumberFormat="1" applyFont="1" applyBorder="1" applyAlignment="1">
      <alignment horizontal="center" vertical="center" wrapText="1"/>
    </xf>
    <xf numFmtId="0" fontId="21" fillId="0" borderId="13" xfId="22" applyFont="1" applyBorder="1" applyAlignment="1">
      <alignment horizontal="center" vertical="center" wrapText="1"/>
    </xf>
    <xf numFmtId="0" fontId="21" fillId="0" borderId="15" xfId="22" applyFont="1" applyBorder="1" applyAlignment="1">
      <alignment horizontal="center" vertical="center" wrapText="1"/>
    </xf>
    <xf numFmtId="0" fontId="21" fillId="0" borderId="20" xfId="22" applyFont="1" applyBorder="1" applyAlignment="1">
      <alignment horizontal="center" vertical="center" wrapText="1"/>
    </xf>
    <xf numFmtId="10" fontId="21" fillId="0" borderId="22" xfId="22" applyNumberFormat="1" applyFont="1" applyBorder="1" applyAlignment="1">
      <alignment horizontal="center" vertical="center" wrapText="1"/>
    </xf>
    <xf numFmtId="10" fontId="18" fillId="0" borderId="0" xfId="22" applyNumberFormat="1" applyFont="1" applyAlignment="1">
      <alignment wrapText="1"/>
    </xf>
    <xf numFmtId="0" fontId="20" fillId="0" borderId="3" xfId="22" applyFont="1" applyBorder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10" fontId="22" fillId="0" borderId="0" xfId="0" applyNumberFormat="1" applyFont="1" applyAlignment="1">
      <alignment vertical="top" wrapText="1"/>
    </xf>
    <xf numFmtId="0" fontId="18" fillId="0" borderId="0" xfId="22" applyFont="1"/>
    <xf numFmtId="10" fontId="18" fillId="0" borderId="26" xfId="22" applyNumberFormat="1" applyFont="1" applyBorder="1" applyAlignment="1">
      <alignment horizontal="center" vertical="center" wrapText="1"/>
    </xf>
    <xf numFmtId="10" fontId="18" fillId="0" borderId="25" xfId="22" applyNumberFormat="1" applyFont="1" applyBorder="1" applyAlignment="1">
      <alignment horizontal="center" vertical="center" wrapText="1"/>
    </xf>
    <xf numFmtId="0" fontId="21" fillId="0" borderId="16" xfId="22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9"/>
    <xf numFmtId="10" fontId="7" fillId="0" borderId="0" xfId="10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6" fillId="0" borderId="0" xfId="14" applyFont="1" applyAlignment="1">
      <alignment horizontal="center"/>
    </xf>
    <xf numFmtId="0" fontId="10" fillId="0" borderId="0" xfId="0" applyFont="1" applyAlignment="1">
      <alignment horizontal="center" wrapText="1"/>
    </xf>
    <xf numFmtId="10" fontId="11" fillId="0" borderId="8" xfId="0" applyNumberFormat="1" applyFont="1" applyBorder="1" applyAlignment="1">
      <alignment horizontal="center"/>
    </xf>
    <xf numFmtId="10" fontId="11" fillId="0" borderId="9" xfId="0" applyNumberFormat="1" applyFont="1" applyBorder="1" applyAlignment="1">
      <alignment horizontal="center"/>
    </xf>
    <xf numFmtId="10" fontId="11" fillId="0" borderId="8" xfId="2" applyNumberFormat="1" applyFont="1" applyFill="1" applyBorder="1" applyAlignment="1">
      <alignment horizontal="center"/>
    </xf>
    <xf numFmtId="10" fontId="11" fillId="0" borderId="9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5" applyFont="1" applyAlignment="1">
      <alignment horizontal="center"/>
    </xf>
    <xf numFmtId="0" fontId="6" fillId="0" borderId="0" xfId="5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19" fillId="2" borderId="11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9" fillId="2" borderId="12" xfId="22" applyFont="1" applyFill="1" applyBorder="1" applyAlignment="1">
      <alignment horizontal="center" vertical="center" wrapText="1"/>
    </xf>
    <xf numFmtId="10" fontId="18" fillId="0" borderId="8" xfId="22" applyNumberFormat="1" applyFont="1" applyBorder="1" applyAlignment="1">
      <alignment horizontal="center" vertical="center" wrapText="1"/>
    </xf>
    <xf numFmtId="0" fontId="18" fillId="0" borderId="7" xfId="22" applyFont="1" applyBorder="1" applyAlignment="1">
      <alignment horizontal="center" vertical="center" wrapText="1"/>
    </xf>
    <xf numFmtId="0" fontId="18" fillId="0" borderId="27" xfId="22" applyFont="1" applyBorder="1" applyAlignment="1">
      <alignment horizontal="center" vertical="center" wrapText="1"/>
    </xf>
    <xf numFmtId="10" fontId="18" fillId="0" borderId="23" xfId="22" applyNumberFormat="1" applyFont="1" applyBorder="1" applyAlignment="1">
      <alignment horizontal="center" vertical="center" wrapText="1"/>
    </xf>
    <xf numFmtId="10" fontId="18" fillId="0" borderId="4" xfId="22" applyNumberFormat="1" applyFont="1" applyBorder="1" applyAlignment="1">
      <alignment horizontal="center" vertical="center" wrapText="1"/>
    </xf>
    <xf numFmtId="10" fontId="18" fillId="0" borderId="24" xfId="22" applyNumberFormat="1" applyFont="1" applyBorder="1" applyAlignment="1">
      <alignment horizontal="center" vertical="center" wrapText="1"/>
    </xf>
    <xf numFmtId="0" fontId="18" fillId="0" borderId="0" xfId="22" applyFont="1" applyAlignment="1">
      <alignment horizontal="center" wrapText="1"/>
    </xf>
    <xf numFmtId="0" fontId="19" fillId="2" borderId="11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/>
    </xf>
    <xf numFmtId="0" fontId="19" fillId="2" borderId="12" xfId="22" applyFont="1" applyFill="1" applyBorder="1" applyAlignment="1">
      <alignment horizontal="center" vertical="center"/>
    </xf>
  </cellXfs>
  <cellStyles count="39">
    <cellStyle name="Comma" xfId="1" builtinId="3"/>
    <cellStyle name="Comma 10" xfId="11" xr:uid="{00000000-0005-0000-0000-000001000000}"/>
    <cellStyle name="Comma 101" xfId="7" xr:uid="{00000000-0005-0000-0000-000002000000}"/>
    <cellStyle name="Comma 101 2" xfId="25" xr:uid="{00000000-0005-0000-0000-000003000000}"/>
    <cellStyle name="Comma 4 17 3" xfId="17" xr:uid="{00000000-0005-0000-0000-000004000000}"/>
    <cellStyle name="Comma 4 17 3 2" xfId="28" xr:uid="{00000000-0005-0000-0000-000005000000}"/>
    <cellStyle name="Normal" xfId="0" builtinId="0"/>
    <cellStyle name="Normal 10 10" xfId="8" xr:uid="{00000000-0005-0000-0000-000007000000}"/>
    <cellStyle name="Normal 10 10 3 2" xfId="19" xr:uid="{00000000-0005-0000-0000-000008000000}"/>
    <cellStyle name="Normal 10 21 3" xfId="12" xr:uid="{00000000-0005-0000-0000-000009000000}"/>
    <cellStyle name="Normal 12 50 2" xfId="14" xr:uid="{00000000-0005-0000-0000-00000A000000}"/>
    <cellStyle name="Normal 12 50 2 2" xfId="26" xr:uid="{00000000-0005-0000-0000-00000B000000}"/>
    <cellStyle name="Normal 195 2" xfId="5" xr:uid="{00000000-0005-0000-0000-00000C000000}"/>
    <cellStyle name="Normal 2" xfId="21" xr:uid="{00000000-0005-0000-0000-00000D000000}"/>
    <cellStyle name="Normal 2 10 2" xfId="9" xr:uid="{00000000-0005-0000-0000-00000E000000}"/>
    <cellStyle name="Normal 2 150" xfId="35" xr:uid="{00000000-0005-0000-0000-00000F000000}"/>
    <cellStyle name="Normal 2 2" xfId="31" xr:uid="{00000000-0005-0000-0000-000010000000}"/>
    <cellStyle name="Normal 2 3 2" xfId="13" xr:uid="{00000000-0005-0000-0000-000011000000}"/>
    <cellStyle name="Normal 246 2" xfId="22" xr:uid="{00000000-0005-0000-0000-000012000000}"/>
    <cellStyle name="Normal 253" xfId="33" xr:uid="{00000000-0005-0000-0000-000013000000}"/>
    <cellStyle name="Normal 3" xfId="32" xr:uid="{00000000-0005-0000-0000-000014000000}"/>
    <cellStyle name="Normal 4" xfId="36" xr:uid="{00000000-0005-0000-0000-000015000000}"/>
    <cellStyle name="Normal 4 4 7" xfId="15" xr:uid="{00000000-0005-0000-0000-000016000000}"/>
    <cellStyle name="Normal 5" xfId="37" xr:uid="{00000000-0005-0000-0000-000017000000}"/>
    <cellStyle name="Normal 6 2 5" xfId="3" xr:uid="{00000000-0005-0000-0000-000018000000}"/>
    <cellStyle name="Percent" xfId="2" builtinId="5"/>
    <cellStyle name="Percent 10" xfId="6" xr:uid="{00000000-0005-0000-0000-00001A000000}"/>
    <cellStyle name="Percent 2" xfId="23" xr:uid="{00000000-0005-0000-0000-00001B000000}"/>
    <cellStyle name="Percent 2 16" xfId="10" xr:uid="{00000000-0005-0000-0000-00001C000000}"/>
    <cellStyle name="Percent 3" xfId="38" xr:uid="{00000000-0005-0000-0000-00001D000000}"/>
    <cellStyle name="Percent 6 4 3" xfId="18" xr:uid="{00000000-0005-0000-0000-00001E000000}"/>
    <cellStyle name="Percent 6 4 3 2" xfId="29" xr:uid="{00000000-0005-0000-0000-00001F000000}"/>
    <cellStyle name="Percent 79 3" xfId="16" xr:uid="{00000000-0005-0000-0000-000020000000}"/>
    <cellStyle name="Percent 79 3 2" xfId="27" xr:uid="{00000000-0005-0000-0000-000021000000}"/>
    <cellStyle name="Percent 88" xfId="4" xr:uid="{00000000-0005-0000-0000-000022000000}"/>
    <cellStyle name="Percent 88 2" xfId="24" xr:uid="{00000000-0005-0000-0000-000023000000}"/>
    <cellStyle name="Percent 88 3 2" xfId="20" xr:uid="{00000000-0005-0000-0000-000024000000}"/>
    <cellStyle name="Percent 88 3 2 2" xfId="30" xr:uid="{00000000-0005-0000-0000-000025000000}"/>
    <cellStyle name="Percent 92" xfId="34" xr:uid="{00000000-0005-0000-0000-000026000000}"/>
  </cellStyles>
  <dxfs count="11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'CGP-AEB-TAS-7 RiskPremElec'!$D$78:$D$127</c:f>
              <c:numCache>
                <c:formatCode>0.00%</c:formatCode>
                <c:ptCount val="50"/>
                <c:pt idx="0">
                  <c:v>4.6243749999999986E-2</c:v>
                </c:pt>
                <c:pt idx="1">
                  <c:v>4.3692307692307676E-2</c:v>
                </c:pt>
                <c:pt idx="2">
                  <c:v>3.8563636363636355E-2</c:v>
                </c:pt>
                <c:pt idx="3">
                  <c:v>4.1749230769230768E-2</c:v>
                </c:pt>
                <c:pt idx="4">
                  <c:v>4.5609374999999994E-2</c:v>
                </c:pt>
                <c:pt idx="5">
                  <c:v>4.3387692307692308E-2</c:v>
                </c:pt>
                <c:pt idx="6">
                  <c:v>3.6960606060606048E-2</c:v>
                </c:pt>
                <c:pt idx="7">
                  <c:v>3.0376190476190473E-2</c:v>
                </c:pt>
                <c:pt idx="8">
                  <c:v>3.1361538461538462E-2</c:v>
                </c:pt>
                <c:pt idx="9">
                  <c:v>2.9363076923076922E-2</c:v>
                </c:pt>
                <c:pt idx="10">
                  <c:v>2.7429230769230779E-2</c:v>
                </c:pt>
                <c:pt idx="11">
                  <c:v>2.8639062499999993E-2</c:v>
                </c:pt>
                <c:pt idx="12">
                  <c:v>3.1303125000000008E-2</c:v>
                </c:pt>
                <c:pt idx="13">
                  <c:v>3.1412307692307684E-2</c:v>
                </c:pt>
                <c:pt idx="14">
                  <c:v>3.7107575757575756E-2</c:v>
                </c:pt>
                <c:pt idx="15">
                  <c:v>3.7882812500000008E-2</c:v>
                </c:pt>
                <c:pt idx="16">
                  <c:v>3.6903125000000009E-2</c:v>
                </c:pt>
                <c:pt idx="17">
                  <c:v>3.4430769230769237E-2</c:v>
                </c:pt>
                <c:pt idx="18">
                  <c:v>3.2657575757575753E-2</c:v>
                </c:pt>
                <c:pt idx="19">
                  <c:v>2.9637499999999997E-2</c:v>
                </c:pt>
                <c:pt idx="20">
                  <c:v>2.5540625000000004E-2</c:v>
                </c:pt>
                <c:pt idx="21">
                  <c:v>2.8836923076923083E-2</c:v>
                </c:pt>
                <c:pt idx="22">
                  <c:v>2.9624242424242438E-2</c:v>
                </c:pt>
                <c:pt idx="23">
                  <c:v>2.9630303030303028E-2</c:v>
                </c:pt>
                <c:pt idx="24">
                  <c:v>2.7218461538461539E-2</c:v>
                </c:pt>
                <c:pt idx="25">
                  <c:v>2.5672307692307696E-2</c:v>
                </c:pt>
                <c:pt idx="26">
                  <c:v>2.2793939393939398E-2</c:v>
                </c:pt>
                <c:pt idx="27">
                  <c:v>2.8333846153846154E-2</c:v>
                </c:pt>
                <c:pt idx="28">
                  <c:v>3.0452307692307709E-2</c:v>
                </c:pt>
                <c:pt idx="29">
                  <c:v>2.8972307692307693E-2</c:v>
                </c:pt>
                <c:pt idx="30">
                  <c:v>2.8173846153846157E-2</c:v>
                </c:pt>
                <c:pt idx="31">
                  <c:v>2.817384615384615E-2</c:v>
                </c:pt>
                <c:pt idx="32">
                  <c:v>3.0235384615384615E-2</c:v>
                </c:pt>
                <c:pt idx="33">
                  <c:v>3.0853846153846162E-2</c:v>
                </c:pt>
                <c:pt idx="34">
                  <c:v>3.0607692307692315E-2</c:v>
                </c:pt>
                <c:pt idx="35">
                  <c:v>3.26939393939394E-2</c:v>
                </c:pt>
                <c:pt idx="36">
                  <c:v>3.0129687499999998E-2</c:v>
                </c:pt>
                <c:pt idx="37">
                  <c:v>2.7836923076923075E-2</c:v>
                </c:pt>
                <c:pt idx="38">
                  <c:v>2.2849999999999995E-2</c:v>
                </c:pt>
                <c:pt idx="39">
                  <c:v>2.2566666666666676E-2</c:v>
                </c:pt>
                <c:pt idx="40">
                  <c:v>1.8878461538461538E-2</c:v>
                </c:pt>
                <c:pt idx="41">
                  <c:v>1.3801538461538454E-2</c:v>
                </c:pt>
                <c:pt idx="42">
                  <c:v>1.3654545454545457E-2</c:v>
                </c:pt>
                <c:pt idx="43">
                  <c:v>1.6210606060606054E-2</c:v>
                </c:pt>
                <c:pt idx="44">
                  <c:v>2.0748437499999998E-2</c:v>
                </c:pt>
                <c:pt idx="45">
                  <c:v>2.2579999999999996E-2</c:v>
                </c:pt>
                <c:pt idx="46">
                  <c:v>1.9333333333333327E-2</c:v>
                </c:pt>
                <c:pt idx="47">
                  <c:v>1.9479687499999995E-2</c:v>
                </c:pt>
                <c:pt idx="48">
                  <c:v>2.2546031746031748E-2</c:v>
                </c:pt>
                <c:pt idx="49">
                  <c:v>3.0455384615384599E-2</c:v>
                </c:pt>
              </c:numCache>
            </c:numRef>
          </c:xVal>
          <c:yVal>
            <c:numRef>
              <c:f>'CGP-AEB-TAS-7 RiskPremElec'!$E$78:$E$127</c:f>
              <c:numCache>
                <c:formatCode>0.00%</c:formatCode>
                <c:ptCount val="50"/>
                <c:pt idx="0">
                  <c:v>5.9681250000000019E-2</c:v>
                </c:pt>
                <c:pt idx="1">
                  <c:v>5.8107692307692325E-2</c:v>
                </c:pt>
                <c:pt idx="2">
                  <c:v>6.5469696969696969E-2</c:v>
                </c:pt>
                <c:pt idx="3">
                  <c:v>6.2037435897435912E-2</c:v>
                </c:pt>
                <c:pt idx="4">
                  <c:v>5.5307291666666661E-2</c:v>
                </c:pt>
                <c:pt idx="5">
                  <c:v>5.9240879120879122E-2</c:v>
                </c:pt>
                <c:pt idx="6">
                  <c:v>6.8756060606060626E-2</c:v>
                </c:pt>
                <c:pt idx="7">
                  <c:v>7.3501587301587304E-2</c:v>
                </c:pt>
                <c:pt idx="8">
                  <c:v>7.1667032967032973E-2</c:v>
                </c:pt>
                <c:pt idx="9">
                  <c:v>7.0136923076923083E-2</c:v>
                </c:pt>
                <c:pt idx="10">
                  <c:v>7.1570769230769229E-2</c:v>
                </c:pt>
                <c:pt idx="11">
                  <c:v>7.2996231617647095E-2</c:v>
                </c:pt>
                <c:pt idx="12">
                  <c:v>6.7196874999999989E-2</c:v>
                </c:pt>
                <c:pt idx="13">
                  <c:v>6.7187692307692309E-2</c:v>
                </c:pt>
                <c:pt idx="14">
                  <c:v>6.4092424242424229E-2</c:v>
                </c:pt>
                <c:pt idx="15">
                  <c:v>6.1785937500000006E-2</c:v>
                </c:pt>
                <c:pt idx="16">
                  <c:v>6.164687499999999E-2</c:v>
                </c:pt>
                <c:pt idx="17">
                  <c:v>6.6569230769230769E-2</c:v>
                </c:pt>
                <c:pt idx="18">
                  <c:v>6.6342424242424258E-2</c:v>
                </c:pt>
                <c:pt idx="19">
                  <c:v>6.9802500000000003E-2</c:v>
                </c:pt>
                <c:pt idx="20">
                  <c:v>7.0834374999999977E-2</c:v>
                </c:pt>
                <c:pt idx="21">
                  <c:v>6.9429743589743576E-2</c:v>
                </c:pt>
                <c:pt idx="22">
                  <c:v>6.4375757575757558E-2</c:v>
                </c:pt>
                <c:pt idx="23">
                  <c:v>6.8994696969696956E-2</c:v>
                </c:pt>
                <c:pt idx="24">
                  <c:v>6.9781538461538478E-2</c:v>
                </c:pt>
                <c:pt idx="25">
                  <c:v>6.9127692307692307E-2</c:v>
                </c:pt>
                <c:pt idx="26">
                  <c:v>7.4556060606060598E-2</c:v>
                </c:pt>
                <c:pt idx="27">
                  <c:v>6.9986153846153837E-2</c:v>
                </c:pt>
                <c:pt idx="28">
                  <c:v>6.6731025641025635E-2</c:v>
                </c:pt>
                <c:pt idx="29">
                  <c:v>6.7456263736263733E-2</c:v>
                </c:pt>
                <c:pt idx="30">
                  <c:v>7.1826153846153845E-2</c:v>
                </c:pt>
                <c:pt idx="31">
                  <c:v>7.0890439560439569E-2</c:v>
                </c:pt>
                <c:pt idx="32">
                  <c:v>6.6647948717948713E-2</c:v>
                </c:pt>
                <c:pt idx="33">
                  <c:v>6.662115384615383E-2</c:v>
                </c:pt>
                <c:pt idx="34">
                  <c:v>6.6252307692307666E-2</c:v>
                </c:pt>
                <c:pt idx="35">
                  <c:v>6.2531060606060618E-2</c:v>
                </c:pt>
                <c:pt idx="36">
                  <c:v>6.7036979166666663E-2</c:v>
                </c:pt>
                <c:pt idx="37">
                  <c:v>6.7925576923076908E-2</c:v>
                </c:pt>
                <c:pt idx="38">
                  <c:v>7.2450000000000001E-2</c:v>
                </c:pt>
                <c:pt idx="39">
                  <c:v>7.6308333333333325E-2</c:v>
                </c:pt>
                <c:pt idx="40">
                  <c:v>7.8307252747252754E-2</c:v>
                </c:pt>
                <c:pt idx="41">
                  <c:v>8.1948461538461539E-2</c:v>
                </c:pt>
                <c:pt idx="42">
                  <c:v>7.9345454545454525E-2</c:v>
                </c:pt>
                <c:pt idx="43">
                  <c:v>7.938939393939394E-2</c:v>
                </c:pt>
                <c:pt idx="44">
                  <c:v>7.3751562500000006E-2</c:v>
                </c:pt>
                <c:pt idx="45">
                  <c:v>7.2103333333333325E-2</c:v>
                </c:pt>
                <c:pt idx="46">
                  <c:v>7.3406666666666676E-2</c:v>
                </c:pt>
                <c:pt idx="47">
                  <c:v>7.7253645833333343E-2</c:v>
                </c:pt>
                <c:pt idx="48">
                  <c:v>7.1953968253968242E-2</c:v>
                </c:pt>
                <c:pt idx="49">
                  <c:v>6.4544615384615395E-2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5-4B7F-8D91-B627A49708FB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255-4B7F-8D91-B627A49708FB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255-4B7F-8D91-B627A4970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Ref>
              <c:f>'CGP-AEB-TAS-7 RiskPremGas'!$E$6:$E$123</c:f>
              <c:numCache>
                <c:formatCode>0.00%</c:formatCode>
                <c:ptCount val="118"/>
                <c:pt idx="0">
                  <c:v>4.6129206349206336E-2</c:v>
                </c:pt>
                <c:pt idx="1">
                  <c:v>4.0857142857142856E-2</c:v>
                </c:pt>
                <c:pt idx="2">
                  <c:v>4.4203749999999986E-2</c:v>
                </c:pt>
                <c:pt idx="3">
                  <c:v>4.4164062500000004E-2</c:v>
                </c:pt>
                <c:pt idx="4">
                  <c:v>4.678387096774192E-2</c:v>
                </c:pt>
                <c:pt idx="5">
                  <c:v>4.849920634920632E-2</c:v>
                </c:pt>
                <c:pt idx="6">
                  <c:v>5.0720312499999975E-2</c:v>
                </c:pt>
                <c:pt idx="7">
                  <c:v>5.0203993055555562E-2</c:v>
                </c:pt>
                <c:pt idx="8">
                  <c:v>4.5441269841269852E-2</c:v>
                </c:pt>
                <c:pt idx="9">
                  <c:v>3.4727419354838682E-2</c:v>
                </c:pt>
                <c:pt idx="10">
                  <c:v>3.2772916666666652E-2</c:v>
                </c:pt>
                <c:pt idx="11">
                  <c:v>3.5625000000000004E-2</c:v>
                </c:pt>
                <c:pt idx="12">
                  <c:v>4.057777777777781E-2</c:v>
                </c:pt>
                <c:pt idx="13">
                  <c:v>4.349365079365082E-2</c:v>
                </c:pt>
                <c:pt idx="14">
                  <c:v>5.3676190476190461E-2</c:v>
                </c:pt>
                <c:pt idx="15">
                  <c:v>5.1583076923076926E-2</c:v>
                </c:pt>
                <c:pt idx="16">
                  <c:v>3.953461538461539E-2</c:v>
                </c:pt>
                <c:pt idx="17">
                  <c:v>4.2827272727272728E-2</c:v>
                </c:pt>
                <c:pt idx="18">
                  <c:v>4.5742857142857155E-2</c:v>
                </c:pt>
                <c:pt idx="19">
                  <c:v>4.4918303571428578E-2</c:v>
                </c:pt>
                <c:pt idx="20">
                  <c:v>4.763076923076924E-2</c:v>
                </c:pt>
                <c:pt idx="21">
                  <c:v>5.4695454545454547E-2</c:v>
                </c:pt>
                <c:pt idx="22">
                  <c:v>4.768854166666666E-2</c:v>
                </c:pt>
                <c:pt idx="23">
                  <c:v>5.5175897435897445E-2</c:v>
                </c:pt>
                <c:pt idx="24">
                  <c:v>5.9337878787878752E-2</c:v>
                </c:pt>
                <c:pt idx="25">
                  <c:v>6.5828787878787889E-2</c:v>
                </c:pt>
                <c:pt idx="26">
                  <c:v>5.4432291666666681E-2</c:v>
                </c:pt>
                <c:pt idx="27">
                  <c:v>5.4512307692307714E-2</c:v>
                </c:pt>
                <c:pt idx="28">
                  <c:v>4.1190909090909084E-2</c:v>
                </c:pt>
                <c:pt idx="29">
                  <c:v>4.3591538461538501E-2</c:v>
                </c:pt>
                <c:pt idx="30">
                  <c:v>5.054564102564104E-2</c:v>
                </c:pt>
                <c:pt idx="31">
                  <c:v>5.5407692307692304E-2</c:v>
                </c:pt>
                <c:pt idx="32">
                  <c:v>6.4092307692307698E-2</c:v>
                </c:pt>
                <c:pt idx="33">
                  <c:v>5.9285384615384608E-2</c:v>
                </c:pt>
                <c:pt idx="34">
                  <c:v>5.0483076923076929E-2</c:v>
                </c:pt>
                <c:pt idx="35">
                  <c:v>5.3480303030303045E-2</c:v>
                </c:pt>
                <c:pt idx="36">
                  <c:v>5.1508854166666673E-2</c:v>
                </c:pt>
                <c:pt idx="37">
                  <c:v>6.0260384615384611E-2</c:v>
                </c:pt>
                <c:pt idx="38">
                  <c:v>6.4131818181818165E-2</c:v>
                </c:pt>
                <c:pt idx="39">
                  <c:v>6.0788383838383836E-2</c:v>
                </c:pt>
                <c:pt idx="40">
                  <c:v>6.5301249999999991E-2</c:v>
                </c:pt>
                <c:pt idx="41">
                  <c:v>6.7592692307692326E-2</c:v>
                </c:pt>
                <c:pt idx="42">
                  <c:v>5.498060606060607E-2</c:v>
                </c:pt>
                <c:pt idx="43">
                  <c:v>5.7271212121212139E-2</c:v>
                </c:pt>
                <c:pt idx="44">
                  <c:v>6.1823076923076918E-2</c:v>
                </c:pt>
                <c:pt idx="45">
                  <c:v>5.2379487179487191E-2</c:v>
                </c:pt>
                <c:pt idx="46">
                  <c:v>5.2613257575757549E-2</c:v>
                </c:pt>
                <c:pt idx="47">
                  <c:v>5.7260606060606026E-2</c:v>
                </c:pt>
                <c:pt idx="48">
                  <c:v>5.9429687500000009E-2</c:v>
                </c:pt>
                <c:pt idx="49">
                  <c:v>6.0650769230769244E-2</c:v>
                </c:pt>
                <c:pt idx="50">
                  <c:v>6.0491212121212126E-2</c:v>
                </c:pt>
                <c:pt idx="51">
                  <c:v>5.6641208791208798E-2</c:v>
                </c:pt>
                <c:pt idx="52">
                  <c:v>6.0529230769230793E-2</c:v>
                </c:pt>
                <c:pt idx="53">
                  <c:v>5.4572307692307698E-2</c:v>
                </c:pt>
                <c:pt idx="54">
                  <c:v>5.3419615384615364E-2</c:v>
                </c:pt>
                <c:pt idx="55">
                  <c:v>5.3996923076923088E-2</c:v>
                </c:pt>
                <c:pt idx="56">
                  <c:v>5.7206433566433533E-2</c:v>
                </c:pt>
                <c:pt idx="57">
                  <c:v>5.1374358974358943E-2</c:v>
                </c:pt>
                <c:pt idx="58">
                  <c:v>5.0762500000000009E-2</c:v>
                </c:pt>
                <c:pt idx="59">
                  <c:v>5.5036923076923053E-2</c:v>
                </c:pt>
                <c:pt idx="60">
                  <c:v>5.9661758241758248E-2</c:v>
                </c:pt>
                <c:pt idx="61">
                  <c:v>5.5926666666666687E-2</c:v>
                </c:pt>
                <c:pt idx="62">
                  <c:v>6.1009595959595965E-2</c:v>
                </c:pt>
                <c:pt idx="63">
                  <c:v>6.6947115384615369E-2</c:v>
                </c:pt>
                <c:pt idx="64">
                  <c:v>6.8031249999999988E-2</c:v>
                </c:pt>
                <c:pt idx="65">
                  <c:v>5.9382692307692303E-2</c:v>
                </c:pt>
                <c:pt idx="66">
                  <c:v>5.5583333333333339E-2</c:v>
                </c:pt>
                <c:pt idx="67">
                  <c:v>5.9657812500000032E-2</c:v>
                </c:pt>
                <c:pt idx="68">
                  <c:v>5.6122916666666675E-2</c:v>
                </c:pt>
                <c:pt idx="69">
                  <c:v>5.6162237762237784E-2</c:v>
                </c:pt>
                <c:pt idx="70">
                  <c:v>6.568636363636364E-2</c:v>
                </c:pt>
                <c:pt idx="71">
                  <c:v>5.9173846153846153E-2</c:v>
                </c:pt>
                <c:pt idx="72">
                  <c:v>5.5390625000000013E-2</c:v>
                </c:pt>
                <c:pt idx="73">
                  <c:v>5.5062307692307702E-2</c:v>
                </c:pt>
                <c:pt idx="74">
                  <c:v>5.9539393939393954E-2</c:v>
                </c:pt>
                <c:pt idx="75">
                  <c:v>6.8373809523809531E-2</c:v>
                </c:pt>
                <c:pt idx="76">
                  <c:v>6.495846153846152E-2</c:v>
                </c:pt>
                <c:pt idx="77">
                  <c:v>6.8949423076923061E-2</c:v>
                </c:pt>
                <c:pt idx="78">
                  <c:v>7.0070769230769228E-2</c:v>
                </c:pt>
                <c:pt idx="79">
                  <c:v>7.1910937500000008E-2</c:v>
                </c:pt>
                <c:pt idx="80">
                  <c:v>6.4363541666666663E-2</c:v>
                </c:pt>
                <c:pt idx="81">
                  <c:v>6.3271025641025644E-2</c:v>
                </c:pt>
                <c:pt idx="82">
                  <c:v>5.8892424242424246E-2</c:v>
                </c:pt>
                <c:pt idx="83">
                  <c:v>6.0408096590909073E-2</c:v>
                </c:pt>
                <c:pt idx="84">
                  <c:v>5.8513541666666655E-2</c:v>
                </c:pt>
                <c:pt idx="85">
                  <c:v>6.3931730769230755E-2</c:v>
                </c:pt>
                <c:pt idx="86">
                  <c:v>6.1842424242424261E-2</c:v>
                </c:pt>
                <c:pt idx="87">
                  <c:v>7.3195833333333335E-2</c:v>
                </c:pt>
                <c:pt idx="88">
                  <c:v>6.9126041666666665E-2</c:v>
                </c:pt>
                <c:pt idx="89">
                  <c:v>6.5496410256410259E-2</c:v>
                </c:pt>
                <c:pt idx="90">
                  <c:v>6.7875757575757562E-2</c:v>
                </c:pt>
                <c:pt idx="91">
                  <c:v>6.7147474747474734E-2</c:v>
                </c:pt>
                <c:pt idx="92">
                  <c:v>6.7614871794871786E-2</c:v>
                </c:pt>
                <c:pt idx="93">
                  <c:v>6.8477692307692295E-2</c:v>
                </c:pt>
                <c:pt idx="94">
                  <c:v>7.185606060606059E-2</c:v>
                </c:pt>
                <c:pt idx="95">
                  <c:v>6.8388376068376056E-2</c:v>
                </c:pt>
                <c:pt idx="96">
                  <c:v>6.5547692307692307E-2</c:v>
                </c:pt>
                <c:pt idx="97">
                  <c:v>6.5741978021978009E-2</c:v>
                </c:pt>
                <c:pt idx="98">
                  <c:v>7.3209487179487165E-2</c:v>
                </c:pt>
                <c:pt idx="99">
                  <c:v>6.8826153846153842E-2</c:v>
                </c:pt>
                <c:pt idx="100">
                  <c:v>6.6581282051282054E-2</c:v>
                </c:pt>
                <c:pt idx="101">
                  <c:v>6.343186813186813E-2</c:v>
                </c:pt>
                <c:pt idx="102">
                  <c:v>6.6500641025641016E-2</c:v>
                </c:pt>
                <c:pt idx="103">
                  <c:v>6.2613203463203454E-2</c:v>
                </c:pt>
                <c:pt idx="104">
                  <c:v>6.53703125E-2</c:v>
                </c:pt>
                <c:pt idx="105">
                  <c:v>6.9429743589743589E-2</c:v>
                </c:pt>
                <c:pt idx="106">
                  <c:v>7.665000000000001E-2</c:v>
                </c:pt>
                <c:pt idx="107">
                  <c:v>7.481969696969698E-2</c:v>
                </c:pt>
                <c:pt idx="108">
                  <c:v>7.464376068376069E-2</c:v>
                </c:pt>
                <c:pt idx="109">
                  <c:v>8.1698461538461539E-2</c:v>
                </c:pt>
                <c:pt idx="110">
                  <c:v>8.1532954545454547E-2</c:v>
                </c:pt>
                <c:pt idx="111">
                  <c:v>7.8742727272727311E-2</c:v>
                </c:pt>
                <c:pt idx="112">
                  <c:v>7.6331562500000005E-2</c:v>
                </c:pt>
                <c:pt idx="113">
                  <c:v>7.2203333333333342E-2</c:v>
                </c:pt>
                <c:pt idx="114">
                  <c:v>7.4993939393939391E-2</c:v>
                </c:pt>
                <c:pt idx="115">
                  <c:v>7.6457812500000027E-2</c:v>
                </c:pt>
                <c:pt idx="116">
                  <c:v>7.1203968253968242E-2</c:v>
                </c:pt>
                <c:pt idx="117">
                  <c:v>6.1811282051282078E-2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F72-82B0-42AEAA81C753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03-4F72-82B0-42AEAA81C753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2-5C03-4F72-82B0-42AEAA81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7"/>
  <sheetViews>
    <sheetView zoomScale="50" zoomScaleNormal="50" zoomScaleSheetLayoutView="70" workbookViewId="0">
      <selection activeCell="C42" sqref="C42"/>
    </sheetView>
  </sheetViews>
  <sheetFormatPr defaultColWidth="9.21875" defaultRowHeight="15.6" x14ac:dyDescent="0.3"/>
  <cols>
    <col min="1" max="1" width="3" style="116" customWidth="1"/>
    <col min="2" max="2" width="40.77734375" style="116" customWidth="1"/>
    <col min="3" max="3" width="10.77734375" style="116" customWidth="1"/>
    <col min="4" max="11" width="15.5546875" style="116" customWidth="1"/>
    <col min="12" max="13" width="14.5546875" style="116" customWidth="1"/>
    <col min="14" max="14" width="19" style="116" bestFit="1" customWidth="1"/>
    <col min="15" max="16384" width="9.21875" style="116"/>
  </cols>
  <sheetData>
    <row r="1" spans="1:15" ht="12.75" customHeigh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5" ht="12.75" customHeight="1" x14ac:dyDescent="0.3">
      <c r="A2" s="114"/>
      <c r="B2" s="213" t="s">
        <v>1231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5" ht="12.7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5" ht="12.75" customHeight="1" thickBot="1" x14ac:dyDescent="0.35">
      <c r="A4" s="114"/>
      <c r="B4" s="114"/>
      <c r="C4" s="114"/>
      <c r="D4" s="117" t="s">
        <v>37</v>
      </c>
      <c r="E4" s="117" t="s">
        <v>38</v>
      </c>
      <c r="F4" s="117" t="s">
        <v>39</v>
      </c>
      <c r="G4" s="117" t="s">
        <v>40</v>
      </c>
      <c r="H4" s="117" t="s">
        <v>41</v>
      </c>
      <c r="I4" s="117" t="s">
        <v>42</v>
      </c>
      <c r="J4" s="117" t="s">
        <v>63</v>
      </c>
      <c r="K4" s="117" t="s">
        <v>64</v>
      </c>
      <c r="L4" s="117" t="s">
        <v>65</v>
      </c>
      <c r="M4" s="117" t="s">
        <v>66</v>
      </c>
      <c r="O4" s="118"/>
    </row>
    <row r="5" spans="1:15" ht="63" customHeight="1" x14ac:dyDescent="0.3">
      <c r="A5" s="119"/>
      <c r="B5" s="120"/>
      <c r="C5" s="120"/>
      <c r="D5" s="160" t="s">
        <v>1296</v>
      </c>
      <c r="E5" s="160" t="s">
        <v>1297</v>
      </c>
      <c r="F5" s="160" t="s">
        <v>1298</v>
      </c>
      <c r="G5" s="160" t="s">
        <v>1299</v>
      </c>
      <c r="H5" s="160" t="s">
        <v>1300</v>
      </c>
      <c r="I5" s="160" t="s">
        <v>1301</v>
      </c>
      <c r="J5" s="160" t="s">
        <v>1302</v>
      </c>
      <c r="K5" s="121" t="s">
        <v>1232</v>
      </c>
      <c r="L5" s="121" t="s">
        <v>1233</v>
      </c>
      <c r="M5" s="121" t="s">
        <v>1234</v>
      </c>
    </row>
    <row r="6" spans="1:15" ht="12.75" customHeight="1" x14ac:dyDescent="0.3">
      <c r="A6" s="119"/>
      <c r="B6" s="122"/>
      <c r="C6" s="122"/>
      <c r="D6" s="119"/>
      <c r="E6" s="119"/>
      <c r="F6" s="119"/>
      <c r="G6" s="119"/>
      <c r="H6" s="119"/>
      <c r="I6" s="119"/>
      <c r="J6" s="119"/>
      <c r="K6" s="119"/>
      <c r="L6" s="119"/>
      <c r="M6" s="119"/>
      <c r="O6" s="123"/>
    </row>
    <row r="7" spans="1:15" ht="12.75" customHeight="1" x14ac:dyDescent="0.3">
      <c r="A7" s="124"/>
      <c r="B7" s="1" t="s">
        <v>69</v>
      </c>
      <c r="C7" s="125" t="s">
        <v>70</v>
      </c>
      <c r="D7" s="126">
        <v>0.115</v>
      </c>
      <c r="E7" s="127">
        <v>15315</v>
      </c>
      <c r="F7" s="171">
        <v>0.33500000000000002</v>
      </c>
      <c r="G7" s="128">
        <f t="shared" ref="G7:G19" si="0">E7*F7</f>
        <v>5130.5250000000005</v>
      </c>
      <c r="H7" s="128">
        <v>17680</v>
      </c>
      <c r="I7" s="171">
        <v>0.39500000000000002</v>
      </c>
      <c r="J7" s="129">
        <f>H7*I7</f>
        <v>6983.6</v>
      </c>
      <c r="K7" s="130">
        <f t="shared" ref="K7:K19" si="1">(J7/G7)^(1/5)-1</f>
        <v>6.3612688412533425E-2</v>
      </c>
      <c r="L7" s="131">
        <f>2*(1+K7)/(2+K7)</f>
        <v>1.0308258854821584</v>
      </c>
      <c r="M7" s="132">
        <f t="shared" ref="M7:M19" si="2">D7*L7</f>
        <v>0.11854497683044822</v>
      </c>
      <c r="N7" s="133"/>
      <c r="O7" s="134"/>
    </row>
    <row r="8" spans="1:15" ht="12.75" customHeight="1" x14ac:dyDescent="0.3">
      <c r="A8" s="124"/>
      <c r="B8" s="1" t="s">
        <v>72</v>
      </c>
      <c r="C8" s="125" t="s">
        <v>73</v>
      </c>
      <c r="D8" s="126">
        <v>0.115</v>
      </c>
      <c r="E8" s="127">
        <v>12725</v>
      </c>
      <c r="F8" s="171">
        <v>0.47100000000000003</v>
      </c>
      <c r="G8" s="128">
        <f t="shared" si="0"/>
        <v>5993.4750000000004</v>
      </c>
      <c r="H8" s="128">
        <v>17100</v>
      </c>
      <c r="I8" s="171">
        <v>0.45</v>
      </c>
      <c r="J8" s="129">
        <f t="shared" ref="J8:J19" si="3">H8*I8</f>
        <v>7695</v>
      </c>
      <c r="K8" s="130">
        <f t="shared" si="1"/>
        <v>5.1249942873998311E-2</v>
      </c>
      <c r="L8" s="131">
        <f t="shared" ref="L8:L19" si="4">2*(1+K8)/(2+K8)</f>
        <v>1.0249847382334072</v>
      </c>
      <c r="M8" s="132">
        <f t="shared" si="2"/>
        <v>0.11787324489684183</v>
      </c>
      <c r="O8" s="134"/>
    </row>
    <row r="9" spans="1:15" ht="12.75" customHeight="1" x14ac:dyDescent="0.3">
      <c r="A9" s="124"/>
      <c r="B9" s="1" t="s">
        <v>74</v>
      </c>
      <c r="C9" s="125" t="s">
        <v>75</v>
      </c>
      <c r="D9" s="126">
        <v>0.1</v>
      </c>
      <c r="E9" s="127">
        <v>22391</v>
      </c>
      <c r="F9" s="171">
        <v>0.433</v>
      </c>
      <c r="G9" s="128">
        <f t="shared" si="0"/>
        <v>9695.3029999999999</v>
      </c>
      <c r="H9" s="128">
        <v>29500</v>
      </c>
      <c r="I9" s="171">
        <v>0.48499999999999999</v>
      </c>
      <c r="J9" s="129">
        <f t="shared" si="3"/>
        <v>14307.5</v>
      </c>
      <c r="K9" s="130">
        <f t="shared" si="1"/>
        <v>8.0937226117455019E-2</v>
      </c>
      <c r="L9" s="131">
        <f t="shared" si="4"/>
        <v>1.0388946024424124</v>
      </c>
      <c r="M9" s="132">
        <f t="shared" si="2"/>
        <v>0.10388946024424124</v>
      </c>
      <c r="O9" s="134"/>
    </row>
    <row r="10" spans="1:15" ht="12.75" customHeight="1" x14ac:dyDescent="0.3">
      <c r="A10" s="124"/>
      <c r="B10" s="1" t="s">
        <v>76</v>
      </c>
      <c r="C10" s="125" t="s">
        <v>77</v>
      </c>
      <c r="D10" s="126">
        <v>0.08</v>
      </c>
      <c r="E10" s="127">
        <v>4104.7</v>
      </c>
      <c r="F10" s="171">
        <v>0.52500000000000002</v>
      </c>
      <c r="G10" s="128">
        <f t="shared" si="0"/>
        <v>2154.9675000000002</v>
      </c>
      <c r="H10" s="128">
        <v>5630</v>
      </c>
      <c r="I10" s="171">
        <v>0.51500000000000001</v>
      </c>
      <c r="J10" s="129">
        <f t="shared" si="3"/>
        <v>2899.4500000000003</v>
      </c>
      <c r="K10" s="135">
        <f t="shared" si="1"/>
        <v>6.1145605383742696E-2</v>
      </c>
      <c r="L10" s="131">
        <f t="shared" si="4"/>
        <v>1.0296658349725654</v>
      </c>
      <c r="M10" s="132">
        <f t="shared" si="2"/>
        <v>8.2373266797805225E-2</v>
      </c>
      <c r="O10" s="134"/>
    </row>
    <row r="11" spans="1:15" ht="12.75" customHeight="1" x14ac:dyDescent="0.3">
      <c r="A11" s="124"/>
      <c r="B11" s="1" t="s">
        <v>78</v>
      </c>
      <c r="C11" s="125" t="s">
        <v>79</v>
      </c>
      <c r="D11" s="126">
        <v>0.1</v>
      </c>
      <c r="E11" s="127">
        <v>6914</v>
      </c>
      <c r="F11" s="171">
        <v>0.40299999999999997</v>
      </c>
      <c r="G11" s="128">
        <f t="shared" si="0"/>
        <v>2786.3419999999996</v>
      </c>
      <c r="H11" s="128">
        <v>7300</v>
      </c>
      <c r="I11" s="171">
        <v>0.55000000000000004</v>
      </c>
      <c r="J11" s="129">
        <f t="shared" si="3"/>
        <v>4015.0000000000005</v>
      </c>
      <c r="K11" s="135">
        <f t="shared" si="1"/>
        <v>7.5796744343600064E-2</v>
      </c>
      <c r="L11" s="131">
        <f t="shared" si="4"/>
        <v>1.0365145308904355</v>
      </c>
      <c r="M11" s="132">
        <f t="shared" si="2"/>
        <v>0.10365145308904355</v>
      </c>
      <c r="O11" s="134"/>
    </row>
    <row r="12" spans="1:15" ht="12.75" customHeight="1" x14ac:dyDescent="0.3">
      <c r="A12" s="124"/>
      <c r="B12" s="1" t="s">
        <v>80</v>
      </c>
      <c r="C12" s="125" t="s">
        <v>81</v>
      </c>
      <c r="D12" s="126">
        <v>0.13</v>
      </c>
      <c r="E12" s="127">
        <v>18760</v>
      </c>
      <c r="F12" s="171">
        <v>0.34200000000000003</v>
      </c>
      <c r="G12" s="128">
        <f t="shared" si="0"/>
        <v>6415.92</v>
      </c>
      <c r="H12" s="128">
        <v>23400</v>
      </c>
      <c r="I12" s="171">
        <v>0.38</v>
      </c>
      <c r="J12" s="129">
        <f t="shared" si="3"/>
        <v>8892</v>
      </c>
      <c r="K12" s="130">
        <f t="shared" si="1"/>
        <v>6.7451379437155179E-2</v>
      </c>
      <c r="L12" s="131">
        <f t="shared" si="4"/>
        <v>1.0326253763972522</v>
      </c>
      <c r="M12" s="132">
        <f t="shared" si="2"/>
        <v>0.13424129893164277</v>
      </c>
      <c r="O12" s="134"/>
    </row>
    <row r="13" spans="1:15" ht="12.75" customHeight="1" x14ac:dyDescent="0.3">
      <c r="A13" s="124"/>
      <c r="B13" s="1" t="s">
        <v>82</v>
      </c>
      <c r="C13" s="125" t="s">
        <v>83</v>
      </c>
      <c r="D13" s="126">
        <v>0.09</v>
      </c>
      <c r="E13" s="127">
        <v>106950</v>
      </c>
      <c r="F13" s="171">
        <v>0.43099999999999999</v>
      </c>
      <c r="G13" s="128">
        <f t="shared" si="0"/>
        <v>46095.45</v>
      </c>
      <c r="H13" s="128">
        <v>125600</v>
      </c>
      <c r="I13" s="171">
        <v>0.375</v>
      </c>
      <c r="J13" s="129">
        <f t="shared" si="3"/>
        <v>47100</v>
      </c>
      <c r="K13" s="130">
        <f t="shared" si="1"/>
        <v>4.3210598467855466E-3</v>
      </c>
      <c r="L13" s="131">
        <f t="shared" si="4"/>
        <v>1.0021558720972159</v>
      </c>
      <c r="M13" s="132">
        <f t="shared" si="2"/>
        <v>9.0194028488749425E-2</v>
      </c>
      <c r="O13" s="134"/>
    </row>
    <row r="14" spans="1:15" ht="12.75" customHeight="1" x14ac:dyDescent="0.3">
      <c r="A14" s="124"/>
      <c r="B14" s="172" t="s">
        <v>84</v>
      </c>
      <c r="C14" s="173" t="s">
        <v>85</v>
      </c>
      <c r="D14" s="126" t="s">
        <v>125</v>
      </c>
      <c r="E14" s="127">
        <v>1659</v>
      </c>
      <c r="F14" s="171">
        <v>0.61899999999999999</v>
      </c>
      <c r="G14" s="128">
        <f t="shared" si="0"/>
        <v>1026.921</v>
      </c>
      <c r="H14" s="128" t="s">
        <v>125</v>
      </c>
      <c r="I14" s="171" t="s">
        <v>125</v>
      </c>
      <c r="J14" s="129"/>
      <c r="K14" s="135"/>
      <c r="L14" s="174"/>
      <c r="M14" s="175"/>
      <c r="O14" s="134"/>
    </row>
    <row r="15" spans="1:15" ht="12.75" customHeight="1" x14ac:dyDescent="0.3">
      <c r="A15" s="124"/>
      <c r="B15" s="1" t="s">
        <v>86</v>
      </c>
      <c r="C15" s="125" t="s">
        <v>87</v>
      </c>
      <c r="D15" s="126">
        <v>0.14000000000000001</v>
      </c>
      <c r="E15" s="127">
        <v>88150</v>
      </c>
      <c r="F15" s="171">
        <v>0.42200000000000004</v>
      </c>
      <c r="G15" s="128">
        <f t="shared" si="0"/>
        <v>37199.300000000003</v>
      </c>
      <c r="H15" s="128">
        <v>126500</v>
      </c>
      <c r="I15" s="171">
        <v>0.43</v>
      </c>
      <c r="J15" s="129">
        <f t="shared" si="3"/>
        <v>54395</v>
      </c>
      <c r="K15" s="130">
        <f t="shared" si="1"/>
        <v>7.8958753336449528E-2</v>
      </c>
      <c r="L15" s="131">
        <f t="shared" si="4"/>
        <v>1.0379799518435522</v>
      </c>
      <c r="M15" s="132">
        <f t="shared" si="2"/>
        <v>0.14531719325809733</v>
      </c>
      <c r="O15" s="134"/>
    </row>
    <row r="16" spans="1:15" ht="12.75" customHeight="1" x14ac:dyDescent="0.3">
      <c r="A16" s="124"/>
      <c r="B16" s="1" t="s">
        <v>88</v>
      </c>
      <c r="C16" s="125" t="s">
        <v>89</v>
      </c>
      <c r="D16" s="126">
        <v>0.08</v>
      </c>
      <c r="E16" s="127">
        <v>4893.1000000000004</v>
      </c>
      <c r="F16" s="171">
        <v>0.47799999999999998</v>
      </c>
      <c r="G16" s="128">
        <f t="shared" si="0"/>
        <v>2338.9018000000001</v>
      </c>
      <c r="H16" s="128">
        <v>6025</v>
      </c>
      <c r="I16" s="171">
        <v>0.51</v>
      </c>
      <c r="J16" s="129">
        <f t="shared" si="3"/>
        <v>3072.75</v>
      </c>
      <c r="K16" s="135">
        <f t="shared" si="1"/>
        <v>5.609514919483205E-2</v>
      </c>
      <c r="L16" s="131">
        <f t="shared" si="4"/>
        <v>1.0272823702817444</v>
      </c>
      <c r="M16" s="132">
        <f t="shared" si="2"/>
        <v>8.2182589622539548E-2</v>
      </c>
      <c r="O16" s="134"/>
    </row>
    <row r="17" spans="1:15" ht="12.75" customHeight="1" x14ac:dyDescent="0.3">
      <c r="A17" s="124"/>
      <c r="B17" s="1" t="s">
        <v>90</v>
      </c>
      <c r="C17" s="9" t="s">
        <v>91</v>
      </c>
      <c r="D17" s="126">
        <v>0.14499999999999999</v>
      </c>
      <c r="E17" s="127">
        <v>79250</v>
      </c>
      <c r="F17" s="171">
        <v>0.35600000000000004</v>
      </c>
      <c r="G17" s="128">
        <f t="shared" si="0"/>
        <v>28213.000000000004</v>
      </c>
      <c r="H17" s="128">
        <v>95300</v>
      </c>
      <c r="I17" s="171">
        <v>0.37</v>
      </c>
      <c r="J17" s="129">
        <f t="shared" si="3"/>
        <v>35261</v>
      </c>
      <c r="K17" s="130">
        <f t="shared" si="1"/>
        <v>4.560841837898777E-2</v>
      </c>
      <c r="L17" s="131">
        <f t="shared" si="4"/>
        <v>1.0222957717465444</v>
      </c>
      <c r="M17" s="132">
        <f t="shared" si="2"/>
        <v>0.14823288690324893</v>
      </c>
      <c r="O17" s="134"/>
    </row>
    <row r="18" spans="1:15" ht="12.75" customHeight="1" x14ac:dyDescent="0.3">
      <c r="A18" s="124"/>
      <c r="B18" s="1" t="s">
        <v>92</v>
      </c>
      <c r="C18" s="9" t="s">
        <v>93</v>
      </c>
      <c r="D18" s="126">
        <v>0.13</v>
      </c>
      <c r="E18" s="127">
        <v>24467</v>
      </c>
      <c r="F18" s="171">
        <v>0.44600000000000001</v>
      </c>
      <c r="G18" s="128">
        <f t="shared" si="0"/>
        <v>10912.282000000001</v>
      </c>
      <c r="H18" s="128">
        <v>29600</v>
      </c>
      <c r="I18" s="171">
        <v>0.44500000000000001</v>
      </c>
      <c r="J18" s="129">
        <f t="shared" si="3"/>
        <v>13172</v>
      </c>
      <c r="K18" s="130">
        <f t="shared" si="1"/>
        <v>3.8358274977262852E-2</v>
      </c>
      <c r="L18" s="131">
        <f t="shared" si="4"/>
        <v>1.0188182202550682</v>
      </c>
      <c r="M18" s="132">
        <f t="shared" si="2"/>
        <v>0.13244636863315887</v>
      </c>
      <c r="O18" s="134"/>
    </row>
    <row r="19" spans="1:15" ht="12.75" customHeight="1" x14ac:dyDescent="0.3">
      <c r="A19" s="124"/>
      <c r="B19" s="1" t="s">
        <v>94</v>
      </c>
      <c r="C19" s="125" t="s">
        <v>95</v>
      </c>
      <c r="D19" s="126">
        <v>0.11</v>
      </c>
      <c r="E19" s="127">
        <v>37391</v>
      </c>
      <c r="F19" s="171">
        <v>0.41799999999999998</v>
      </c>
      <c r="G19" s="128">
        <f t="shared" si="0"/>
        <v>15629.438</v>
      </c>
      <c r="H19" s="128">
        <v>49200</v>
      </c>
      <c r="I19" s="171">
        <v>0.42</v>
      </c>
      <c r="J19" s="129">
        <f t="shared" si="3"/>
        <v>20664</v>
      </c>
      <c r="K19" s="135">
        <f t="shared" si="1"/>
        <v>5.743627883299518E-2</v>
      </c>
      <c r="L19" s="131">
        <f t="shared" si="4"/>
        <v>1.0279164314462141</v>
      </c>
      <c r="M19" s="132">
        <f t="shared" si="2"/>
        <v>0.11307080745908356</v>
      </c>
      <c r="O19" s="134"/>
    </row>
    <row r="20" spans="1:15" ht="12.75" customHeight="1" x14ac:dyDescent="0.3">
      <c r="A20" s="124"/>
      <c r="B20" s="114"/>
      <c r="C20" s="117"/>
      <c r="D20" s="126"/>
      <c r="E20" s="128"/>
      <c r="F20" s="126"/>
      <c r="G20" s="128"/>
      <c r="H20" s="128"/>
      <c r="I20" s="126"/>
      <c r="J20" s="136"/>
      <c r="K20" s="130"/>
      <c r="L20" s="131"/>
      <c r="M20" s="132"/>
    </row>
    <row r="21" spans="1:15" ht="12.75" customHeight="1" x14ac:dyDescent="0.3">
      <c r="A21" s="124"/>
      <c r="B21" s="137" t="s">
        <v>18</v>
      </c>
      <c r="C21" s="138"/>
      <c r="D21" s="139"/>
      <c r="E21" s="139"/>
      <c r="F21" s="139"/>
      <c r="G21" s="139"/>
      <c r="H21" s="139"/>
      <c r="I21" s="139"/>
      <c r="J21" s="139"/>
      <c r="K21" s="139"/>
      <c r="L21" s="122"/>
      <c r="M21" s="140">
        <f>AVERAGE(M7:M19)</f>
        <v>0.11433479792957506</v>
      </c>
    </row>
    <row r="22" spans="1:15" ht="12.75" customHeight="1" thickBot="1" x14ac:dyDescent="0.35">
      <c r="A22" s="124"/>
      <c r="B22" s="141" t="s">
        <v>19</v>
      </c>
      <c r="C22" s="142"/>
      <c r="D22" s="143"/>
      <c r="E22" s="143"/>
      <c r="F22" s="143"/>
      <c r="G22" s="143"/>
      <c r="H22" s="143"/>
      <c r="I22" s="143"/>
      <c r="J22" s="143"/>
      <c r="K22" s="143"/>
      <c r="L22" s="141"/>
      <c r="M22" s="144">
        <f>MEDIAN(M7:M19)</f>
        <v>0.11547202617796269</v>
      </c>
    </row>
    <row r="23" spans="1:15" ht="12.75" customHeight="1" x14ac:dyDescent="0.3">
      <c r="A23" s="114"/>
      <c r="B23" s="145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ht="12.75" customHeight="1" x14ac:dyDescent="0.3">
      <c r="A24" s="114"/>
      <c r="B24" s="146" t="s">
        <v>20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47"/>
    </row>
    <row r="25" spans="1:15" ht="12.75" customHeight="1" x14ac:dyDescent="0.3">
      <c r="A25" s="114"/>
      <c r="B25" s="148" t="s">
        <v>1235</v>
      </c>
      <c r="C25" s="114"/>
      <c r="D25" s="114"/>
      <c r="E25" s="114"/>
      <c r="F25" s="114"/>
      <c r="G25" s="149"/>
      <c r="H25" s="150"/>
      <c r="I25" s="150"/>
      <c r="J25" s="151"/>
      <c r="K25" s="151"/>
      <c r="L25" s="151"/>
      <c r="M25" s="151"/>
      <c r="N25" s="152"/>
    </row>
    <row r="26" spans="1:15" ht="12.75" customHeight="1" x14ac:dyDescent="0.3">
      <c r="A26" s="114"/>
      <c r="B26" s="148" t="s">
        <v>49</v>
      </c>
      <c r="C26" s="114"/>
      <c r="D26" s="114"/>
      <c r="E26" s="114"/>
      <c r="F26" s="114"/>
      <c r="G26" s="153"/>
      <c r="H26" s="153"/>
      <c r="I26" s="153"/>
      <c r="J26" s="153"/>
      <c r="K26" s="153"/>
      <c r="L26" s="153"/>
      <c r="M26" s="114"/>
      <c r="N26" s="154"/>
    </row>
    <row r="27" spans="1:15" ht="12.75" customHeight="1" x14ac:dyDescent="0.3">
      <c r="A27" s="114"/>
      <c r="B27" s="148" t="s">
        <v>1236</v>
      </c>
      <c r="C27" s="114"/>
      <c r="D27" s="114"/>
      <c r="E27" s="114"/>
      <c r="F27" s="114"/>
      <c r="G27" s="155"/>
      <c r="H27" s="155"/>
      <c r="I27" s="155"/>
      <c r="J27" s="156"/>
      <c r="K27" s="156"/>
      <c r="L27" s="156"/>
      <c r="M27" s="114"/>
      <c r="N27" s="134"/>
    </row>
    <row r="28" spans="1:15" ht="12.75" customHeight="1" x14ac:dyDescent="0.3">
      <c r="A28" s="114"/>
      <c r="B28" s="148" t="s">
        <v>1237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ht="12.75" customHeight="1" x14ac:dyDescent="0.3">
      <c r="A29" s="114"/>
      <c r="B29" s="148" t="s">
        <v>24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ht="12.75" customHeight="1" x14ac:dyDescent="0.3">
      <c r="A30" s="114"/>
      <c r="B30" s="148" t="s">
        <v>1238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ht="12.75" customHeight="1" x14ac:dyDescent="0.3">
      <c r="A31" s="114"/>
      <c r="B31" s="148" t="s">
        <v>1239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ht="12.75" customHeight="1" x14ac:dyDescent="0.3">
      <c r="A32" s="114"/>
      <c r="B32" s="148" t="s">
        <v>1240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12.75" customHeight="1" x14ac:dyDescent="0.3">
      <c r="A33" s="114"/>
      <c r="B33" s="148" t="s">
        <v>1241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ht="12.75" customHeight="1" x14ac:dyDescent="0.3">
      <c r="A34" s="114"/>
      <c r="B34" s="148" t="s">
        <v>1242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3" ht="12.75" customHeight="1" x14ac:dyDescent="0.3">
      <c r="A35" s="114"/>
      <c r="B35" s="14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12.75" customHeight="1" x14ac:dyDescent="0.3">
      <c r="A36" s="114"/>
      <c r="B36" s="148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12.75" customHeight="1" x14ac:dyDescent="0.3">
      <c r="B37" s="157"/>
    </row>
    <row r="38" spans="1:13" ht="12.75" customHeight="1" x14ac:dyDescent="0.3"/>
    <row r="39" spans="1:13" ht="12.75" customHeight="1" x14ac:dyDescent="0.3"/>
    <row r="40" spans="1:13" ht="12.75" customHeight="1" x14ac:dyDescent="0.3"/>
    <row r="41" spans="1:13" ht="12.75" customHeight="1" x14ac:dyDescent="0.3"/>
    <row r="42" spans="1:13" ht="12.75" customHeight="1" x14ac:dyDescent="0.3"/>
    <row r="43" spans="1:13" ht="12.75" customHeight="1" x14ac:dyDescent="0.3"/>
    <row r="44" spans="1:13" ht="12.75" customHeight="1" x14ac:dyDescent="0.3"/>
    <row r="45" spans="1:13" ht="12.75" customHeight="1" x14ac:dyDescent="0.3"/>
    <row r="46" spans="1:13" ht="12.75" customHeight="1" x14ac:dyDescent="0.3"/>
    <row r="47" spans="1:13" ht="12.75" customHeight="1" x14ac:dyDescent="0.3"/>
    <row r="48" spans="1:13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</sheetData>
  <mergeCells count="1">
    <mergeCell ref="B2:M2"/>
  </mergeCells>
  <conditionalFormatting sqref="D21:K22 D7:J20">
    <cfRule type="expression" dxfId="10" priority="3">
      <formula>$D7="Yes"</formula>
    </cfRule>
  </conditionalFormatting>
  <conditionalFormatting sqref="B7:C19">
    <cfRule type="expression" dxfId="9" priority="1">
      <formula>"(blank)"</formula>
    </cfRule>
  </conditionalFormatting>
  <conditionalFormatting sqref="B7:C19">
    <cfRule type="expression" dxfId="8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138"/>
  <sheetViews>
    <sheetView topLeftCell="C1" zoomScale="50" zoomScaleNormal="50" zoomScaleSheetLayoutView="10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4" width="12.77734375" style="86" customWidth="1"/>
    <col min="5" max="5" width="12" style="86" bestFit="1" customWidth="1"/>
    <col min="6" max="6" width="7" style="86" bestFit="1" customWidth="1"/>
    <col min="7" max="7" width="40.21875" style="86" customWidth="1"/>
    <col min="8" max="8" width="12.77734375" style="86" bestFit="1" customWidth="1"/>
    <col min="9" max="9" width="14" style="86" bestFit="1" customWidth="1"/>
    <col min="10" max="10" width="12.44140625" style="86" bestFit="1" customWidth="1"/>
    <col min="11" max="11" width="13.77734375" style="86" bestFit="1" customWidth="1"/>
    <col min="12" max="12" width="14" style="86" bestFit="1" customWidth="1"/>
    <col min="13" max="13" width="11.21875" style="86" bestFit="1" customWidth="1"/>
    <col min="14" max="14" width="12.44140625" style="86" bestFit="1" customWidth="1"/>
    <col min="15" max="15" width="12.5546875" style="86" bestFit="1" customWidth="1"/>
    <col min="16" max="16" width="3.21875" style="86" customWidth="1"/>
    <col min="17" max="16384" width="9.21875" style="86"/>
  </cols>
  <sheetData>
    <row r="2" spans="2:21" x14ac:dyDescent="0.25">
      <c r="B2" s="85" t="s">
        <v>1081</v>
      </c>
      <c r="C2" s="85"/>
      <c r="D2" s="85"/>
      <c r="E2" s="85"/>
    </row>
    <row r="4" spans="2:21" ht="13.8" thickBot="1" x14ac:dyDescent="0.3">
      <c r="C4" s="87" t="s">
        <v>37</v>
      </c>
      <c r="D4" s="87" t="s">
        <v>38</v>
      </c>
      <c r="E4" s="87" t="s">
        <v>39</v>
      </c>
    </row>
    <row r="5" spans="2:21" ht="39.6" x14ac:dyDescent="0.25">
      <c r="B5" s="88"/>
      <c r="C5" s="89" t="s">
        <v>1082</v>
      </c>
      <c r="D5" s="89" t="s">
        <v>1083</v>
      </c>
      <c r="E5" s="89" t="s">
        <v>1084</v>
      </c>
    </row>
    <row r="6" spans="2:21" x14ac:dyDescent="0.25">
      <c r="B6" s="90" t="s">
        <v>1085</v>
      </c>
      <c r="C6" s="91">
        <v>0.12381000000000002</v>
      </c>
      <c r="D6" s="91">
        <v>7.8050793650793662E-2</v>
      </c>
      <c r="E6" s="91">
        <f>C6-D6</f>
        <v>4.5759206349206355E-2</v>
      </c>
      <c r="Q6" s="92"/>
      <c r="R6" s="93"/>
      <c r="T6" s="211"/>
    </row>
    <row r="7" spans="2:21" x14ac:dyDescent="0.25">
      <c r="B7" s="90" t="s">
        <v>1086</v>
      </c>
      <c r="C7" s="91">
        <v>0.11827500000000001</v>
      </c>
      <c r="D7" s="91">
        <v>7.8976190476190478E-2</v>
      </c>
      <c r="E7" s="91">
        <f t="shared" ref="E7:E70" si="0">C7-D7</f>
        <v>3.9298809523809528E-2</v>
      </c>
      <c r="Q7" s="92"/>
      <c r="R7" s="93"/>
      <c r="T7" s="211"/>
      <c r="U7" s="210"/>
    </row>
    <row r="8" spans="2:21" x14ac:dyDescent="0.25">
      <c r="B8" s="90" t="s">
        <v>1087</v>
      </c>
      <c r="C8" s="91">
        <v>0.12031249999999999</v>
      </c>
      <c r="D8" s="91">
        <v>7.4456250000000002E-2</v>
      </c>
      <c r="E8" s="91">
        <f t="shared" si="0"/>
        <v>4.5856249999999987E-2</v>
      </c>
      <c r="Q8" s="92"/>
      <c r="R8" s="93"/>
      <c r="T8" s="211"/>
      <c r="U8" s="210"/>
    </row>
    <row r="9" spans="2:21" x14ac:dyDescent="0.25">
      <c r="B9" s="90" t="s">
        <v>1088</v>
      </c>
      <c r="C9" s="91">
        <v>0.12140666666666668</v>
      </c>
      <c r="D9" s="91">
        <v>7.5235937499999989E-2</v>
      </c>
      <c r="E9" s="91">
        <f t="shared" si="0"/>
        <v>4.6170729166666688E-2</v>
      </c>
      <c r="Q9" s="92"/>
      <c r="R9" s="93"/>
      <c r="T9" s="211"/>
      <c r="U9" s="210"/>
    </row>
    <row r="10" spans="2:21" x14ac:dyDescent="0.25">
      <c r="B10" s="90" t="s">
        <v>1089</v>
      </c>
      <c r="C10" s="91">
        <v>0.11835714285714286</v>
      </c>
      <c r="D10" s="91">
        <v>7.0716129032258074E-2</v>
      </c>
      <c r="E10" s="91">
        <f t="shared" si="0"/>
        <v>4.7641013824884781E-2</v>
      </c>
      <c r="Q10" s="92"/>
      <c r="R10" s="93"/>
      <c r="T10" s="211"/>
      <c r="U10" s="210"/>
    </row>
    <row r="11" spans="2:21" x14ac:dyDescent="0.25">
      <c r="B11" s="87" t="s">
        <v>1090</v>
      </c>
      <c r="C11" s="91">
        <v>0.11641111111111109</v>
      </c>
      <c r="D11" s="91">
        <v>6.8584126984127011E-2</v>
      </c>
      <c r="E11" s="91">
        <f t="shared" si="0"/>
        <v>4.7826984126984079E-2</v>
      </c>
      <c r="Q11" s="92"/>
      <c r="R11" s="93"/>
      <c r="T11" s="211"/>
      <c r="U11" s="210"/>
    </row>
    <row r="12" spans="2:21" x14ac:dyDescent="0.25">
      <c r="B12" s="87" t="s">
        <v>1091</v>
      </c>
      <c r="C12" s="91">
        <v>0.11151666666666667</v>
      </c>
      <c r="D12" s="91">
        <v>6.3154687500000015E-2</v>
      </c>
      <c r="E12" s="91">
        <f t="shared" si="0"/>
        <v>4.8361979166666652E-2</v>
      </c>
      <c r="Q12" s="92"/>
      <c r="R12" s="93"/>
      <c r="T12" s="211"/>
      <c r="U12" s="210"/>
    </row>
    <row r="13" spans="2:21" x14ac:dyDescent="0.25">
      <c r="B13" s="87" t="s">
        <v>1092</v>
      </c>
      <c r="C13" s="91">
        <v>0.11041666666666666</v>
      </c>
      <c r="D13" s="91">
        <v>6.1351562500000012E-2</v>
      </c>
      <c r="E13" s="91">
        <f t="shared" si="0"/>
        <v>4.9065104166666651E-2</v>
      </c>
      <c r="Q13" s="92"/>
      <c r="R13" s="93"/>
      <c r="T13" s="211"/>
      <c r="U13" s="210"/>
    </row>
    <row r="14" spans="2:21" x14ac:dyDescent="0.25">
      <c r="B14" s="87" t="s">
        <v>1093</v>
      </c>
      <c r="C14" s="91">
        <v>0.11067</v>
      </c>
      <c r="D14" s="91">
        <v>6.5758730158730155E-2</v>
      </c>
      <c r="E14" s="91">
        <f t="shared" si="0"/>
        <v>4.4911269841269849E-2</v>
      </c>
      <c r="Q14" s="92"/>
      <c r="R14" s="93"/>
      <c r="T14" s="211"/>
      <c r="U14" s="210"/>
    </row>
    <row r="15" spans="2:21" x14ac:dyDescent="0.25">
      <c r="B15" s="87" t="s">
        <v>1094</v>
      </c>
      <c r="C15" s="91">
        <v>0.1113</v>
      </c>
      <c r="D15" s="91">
        <v>7.3622580645161306E-2</v>
      </c>
      <c r="E15" s="91">
        <f t="shared" si="0"/>
        <v>3.767741935483869E-2</v>
      </c>
      <c r="Q15" s="92"/>
      <c r="R15" s="93"/>
      <c r="T15" s="211"/>
      <c r="U15" s="210"/>
    </row>
    <row r="16" spans="2:21" x14ac:dyDescent="0.25">
      <c r="B16" s="87" t="s">
        <v>1095</v>
      </c>
      <c r="C16" s="91">
        <v>0.1275</v>
      </c>
      <c r="D16" s="91">
        <v>7.5893750000000024E-2</v>
      </c>
      <c r="E16" s="91">
        <f t="shared" si="0"/>
        <v>5.1606249999999979E-2</v>
      </c>
      <c r="Q16" s="92"/>
      <c r="R16" s="93"/>
      <c r="T16" s="211"/>
      <c r="U16" s="210"/>
    </row>
    <row r="17" spans="2:21" x14ac:dyDescent="0.25">
      <c r="B17" s="87" t="s">
        <v>1096</v>
      </c>
      <c r="C17" s="91">
        <v>0.11238333333333334</v>
      </c>
      <c r="D17" s="91">
        <v>7.9633333333333334E-2</v>
      </c>
      <c r="E17" s="91">
        <f t="shared" si="0"/>
        <v>3.2750000000000001E-2</v>
      </c>
      <c r="Q17" s="92"/>
      <c r="R17" s="93"/>
      <c r="T17" s="211"/>
      <c r="U17" s="210"/>
    </row>
    <row r="18" spans="2:21" x14ac:dyDescent="0.25">
      <c r="B18" s="87">
        <v>1995.1</v>
      </c>
      <c r="C18" s="91">
        <v>0.1196125</v>
      </c>
      <c r="D18" s="91">
        <v>7.6334374999999996E-2</v>
      </c>
      <c r="E18" s="91">
        <f t="shared" si="0"/>
        <v>4.3278125000000001E-2</v>
      </c>
      <c r="Q18" s="92"/>
      <c r="R18" s="93"/>
      <c r="T18" s="211"/>
      <c r="U18" s="210"/>
    </row>
    <row r="19" spans="2:21" x14ac:dyDescent="0.25">
      <c r="B19" s="87" t="s">
        <v>1097</v>
      </c>
      <c r="C19" s="91">
        <v>0.1131625</v>
      </c>
      <c r="D19" s="91">
        <v>6.9422222222222191E-2</v>
      </c>
      <c r="E19" s="91">
        <f t="shared" si="0"/>
        <v>4.3740277777777808E-2</v>
      </c>
      <c r="Q19" s="92"/>
      <c r="R19" s="93"/>
      <c r="T19" s="211"/>
      <c r="U19" s="210"/>
    </row>
    <row r="20" spans="2:21" x14ac:dyDescent="0.25">
      <c r="B20" s="87" t="s">
        <v>1098</v>
      </c>
      <c r="C20" s="91">
        <v>0.1137</v>
      </c>
      <c r="D20" s="91">
        <v>6.7173015873015857E-2</v>
      </c>
      <c r="E20" s="91">
        <f t="shared" si="0"/>
        <v>4.6526984126984139E-2</v>
      </c>
      <c r="Q20" s="92"/>
      <c r="R20" s="93"/>
      <c r="T20" s="211"/>
      <c r="U20" s="210"/>
    </row>
    <row r="21" spans="2:21" x14ac:dyDescent="0.25">
      <c r="B21" s="87" t="s">
        <v>1099</v>
      </c>
      <c r="C21" s="91">
        <v>0.11584285714285714</v>
      </c>
      <c r="D21" s="91">
        <v>6.2390476190476205E-2</v>
      </c>
      <c r="E21" s="91">
        <f t="shared" si="0"/>
        <v>5.3452380952380932E-2</v>
      </c>
      <c r="Q21" s="92"/>
      <c r="R21" s="93"/>
      <c r="T21" s="211"/>
      <c r="U21" s="210"/>
    </row>
    <row r="22" spans="2:21" x14ac:dyDescent="0.25">
      <c r="B22" s="87" t="s">
        <v>1100</v>
      </c>
      <c r="C22" s="91">
        <v>0.11460000000000001</v>
      </c>
      <c r="D22" s="91">
        <v>6.2916923076923065E-2</v>
      </c>
      <c r="E22" s="91">
        <f t="shared" si="0"/>
        <v>5.1683076923076943E-2</v>
      </c>
      <c r="Q22" s="92"/>
      <c r="R22" s="93"/>
      <c r="T22" s="211"/>
      <c r="U22" s="210"/>
    </row>
    <row r="23" spans="2:21" x14ac:dyDescent="0.25">
      <c r="B23" s="87" t="s">
        <v>1101</v>
      </c>
      <c r="C23" s="91">
        <v>0.11458888888888891</v>
      </c>
      <c r="D23" s="91">
        <v>6.9215384615384609E-2</v>
      </c>
      <c r="E23" s="91">
        <f t="shared" si="0"/>
        <v>4.5373504273504298E-2</v>
      </c>
      <c r="Q23" s="92"/>
      <c r="R23" s="93"/>
      <c r="T23" s="211"/>
      <c r="U23" s="210"/>
    </row>
    <row r="24" spans="2:21" x14ac:dyDescent="0.25">
      <c r="B24" s="87" t="s">
        <v>1102</v>
      </c>
      <c r="C24" s="91">
        <v>0.10700000000000001</v>
      </c>
      <c r="D24" s="91">
        <v>6.9672727272727275E-2</v>
      </c>
      <c r="E24" s="91">
        <f t="shared" si="0"/>
        <v>3.7327272727272737E-2</v>
      </c>
      <c r="G24" t="s">
        <v>1103</v>
      </c>
      <c r="H24"/>
      <c r="I24"/>
      <c r="J24"/>
      <c r="K24"/>
      <c r="L24"/>
      <c r="M24"/>
      <c r="N24"/>
      <c r="O24"/>
      <c r="P24" s="94"/>
      <c r="Q24" s="92"/>
      <c r="R24" s="93"/>
      <c r="T24" s="211"/>
      <c r="U24" s="210"/>
    </row>
    <row r="25" spans="2:21" ht="13.8" thickBot="1" x14ac:dyDescent="0.3">
      <c r="B25" s="87" t="s">
        <v>1104</v>
      </c>
      <c r="C25" s="91">
        <v>0.11559999999999999</v>
      </c>
      <c r="D25" s="91">
        <v>6.6199999999999995E-2</v>
      </c>
      <c r="E25" s="91">
        <f t="shared" si="0"/>
        <v>4.9399999999999999E-2</v>
      </c>
      <c r="G25"/>
      <c r="H25"/>
      <c r="I25"/>
      <c r="J25"/>
      <c r="K25"/>
      <c r="L25"/>
      <c r="M25"/>
      <c r="N25"/>
      <c r="O25"/>
      <c r="P25" s="94"/>
      <c r="Q25" s="92"/>
      <c r="R25" s="93"/>
      <c r="T25" s="211"/>
      <c r="U25" s="210"/>
    </row>
    <row r="26" spans="2:21" x14ac:dyDescent="0.25">
      <c r="B26" s="87" t="s">
        <v>1105</v>
      </c>
      <c r="C26" s="91">
        <v>0.1108</v>
      </c>
      <c r="D26" s="91">
        <v>6.8153124999999995E-2</v>
      </c>
      <c r="E26" s="91">
        <f t="shared" si="0"/>
        <v>4.2646875000000001E-2</v>
      </c>
      <c r="G26" s="162" t="s">
        <v>1106</v>
      </c>
      <c r="H26" s="162"/>
      <c r="I26"/>
      <c r="J26"/>
      <c r="K26"/>
      <c r="L26"/>
      <c r="M26"/>
      <c r="N26"/>
      <c r="O26"/>
      <c r="P26" s="94"/>
      <c r="Q26" s="92"/>
      <c r="R26" s="93"/>
      <c r="T26" s="211"/>
      <c r="U26" s="210"/>
    </row>
    <row r="27" spans="2:21" x14ac:dyDescent="0.25">
      <c r="B27" s="87" t="s">
        <v>1107</v>
      </c>
      <c r="C27" s="91">
        <v>0.11616666666666668</v>
      </c>
      <c r="D27" s="91">
        <v>6.9369230769230752E-2</v>
      </c>
      <c r="E27" s="91">
        <f t="shared" si="0"/>
        <v>4.6797435897435929E-2</v>
      </c>
      <c r="G27" t="s">
        <v>1108</v>
      </c>
      <c r="H27" s="163">
        <v>0.91525336131578261</v>
      </c>
      <c r="I27"/>
      <c r="J27"/>
      <c r="K27"/>
      <c r="L27"/>
      <c r="M27"/>
      <c r="N27"/>
      <c r="O27"/>
      <c r="P27" s="94"/>
      <c r="Q27" s="95"/>
      <c r="R27" s="93"/>
      <c r="T27" s="211"/>
      <c r="U27" s="210"/>
    </row>
    <row r="28" spans="2:21" x14ac:dyDescent="0.25">
      <c r="B28" s="87" t="s">
        <v>1109</v>
      </c>
      <c r="C28" s="91">
        <v>0.12</v>
      </c>
      <c r="D28" s="91">
        <v>6.5304545454545448E-2</v>
      </c>
      <c r="E28" s="91">
        <f t="shared" si="0"/>
        <v>5.4695454545454547E-2</v>
      </c>
      <c r="G28" t="s">
        <v>1110</v>
      </c>
      <c r="H28" s="163">
        <v>0.83768871539983858</v>
      </c>
      <c r="I28"/>
      <c r="J28"/>
      <c r="K28"/>
      <c r="L28"/>
      <c r="M28"/>
      <c r="N28"/>
      <c r="O28"/>
      <c r="P28" s="94"/>
      <c r="Q28" s="95"/>
      <c r="R28" s="93"/>
      <c r="T28" s="211"/>
      <c r="U28" s="210"/>
    </row>
    <row r="29" spans="2:21" x14ac:dyDescent="0.25">
      <c r="B29" s="90" t="s">
        <v>1111</v>
      </c>
      <c r="C29" s="91">
        <v>0.1106</v>
      </c>
      <c r="D29" s="91">
        <v>6.1478125000000015E-2</v>
      </c>
      <c r="E29" s="91">
        <f t="shared" si="0"/>
        <v>4.9121874999999988E-2</v>
      </c>
      <c r="G29" t="s">
        <v>1112</v>
      </c>
      <c r="H29" s="163">
        <v>0.83633612136150381</v>
      </c>
      <c r="I29"/>
      <c r="J29"/>
      <c r="K29"/>
      <c r="L29"/>
      <c r="M29"/>
      <c r="N29"/>
      <c r="O29"/>
      <c r="P29" s="94"/>
      <c r="Q29" s="95"/>
      <c r="R29" s="93"/>
      <c r="T29" s="211"/>
      <c r="U29" s="210"/>
    </row>
    <row r="30" spans="2:21" x14ac:dyDescent="0.25">
      <c r="B30" s="90">
        <v>1998.1</v>
      </c>
      <c r="C30" s="91">
        <v>0.11312499999999999</v>
      </c>
      <c r="D30" s="91">
        <v>5.884375E-2</v>
      </c>
      <c r="E30" s="91">
        <f t="shared" si="0"/>
        <v>5.4281249999999989E-2</v>
      </c>
      <c r="G30" t="s">
        <v>1113</v>
      </c>
      <c r="H30" s="163">
        <v>4.1906161974576261E-3</v>
      </c>
      <c r="I30"/>
      <c r="J30"/>
      <c r="K30"/>
      <c r="L30"/>
      <c r="M30"/>
      <c r="N30"/>
      <c r="O30"/>
      <c r="P30" s="94"/>
      <c r="Q30" s="95"/>
      <c r="R30" s="93"/>
      <c r="T30" s="211"/>
      <c r="U30" s="210"/>
    </row>
    <row r="31" spans="2:21" ht="13.8" thickBot="1" x14ac:dyDescent="0.3">
      <c r="B31" s="87" t="s">
        <v>1114</v>
      </c>
      <c r="C31" s="91">
        <v>0.122</v>
      </c>
      <c r="D31" s="91">
        <v>5.8490769230769207E-2</v>
      </c>
      <c r="E31" s="91">
        <f t="shared" si="0"/>
        <v>6.350923076923079E-2</v>
      </c>
      <c r="G31" s="41" t="s">
        <v>1115</v>
      </c>
      <c r="H31" s="41">
        <v>122</v>
      </c>
      <c r="I31"/>
      <c r="J31"/>
      <c r="K31"/>
      <c r="L31"/>
      <c r="M31"/>
      <c r="N31"/>
      <c r="O31"/>
      <c r="P31" s="94"/>
      <c r="Q31" s="95"/>
      <c r="R31" s="93"/>
      <c r="T31" s="211"/>
      <c r="U31" s="210"/>
    </row>
    <row r="32" spans="2:21" x14ac:dyDescent="0.25">
      <c r="B32" s="87" t="s">
        <v>1116</v>
      </c>
      <c r="C32" s="91">
        <v>0.11650000000000001</v>
      </c>
      <c r="D32" s="91">
        <v>5.4762121212121241E-2</v>
      </c>
      <c r="E32" s="91">
        <f t="shared" si="0"/>
        <v>6.1737878787878765E-2</v>
      </c>
      <c r="G32"/>
      <c r="H32"/>
      <c r="I32"/>
      <c r="J32"/>
      <c r="K32"/>
      <c r="L32"/>
      <c r="M32"/>
      <c r="N32"/>
      <c r="O32"/>
      <c r="P32" s="94"/>
      <c r="Q32" s="95"/>
      <c r="R32" s="93"/>
      <c r="T32" s="211"/>
      <c r="U32" s="210"/>
    </row>
    <row r="33" spans="2:21" ht="13.8" thickBot="1" x14ac:dyDescent="0.3">
      <c r="B33" s="87" t="s">
        <v>1117</v>
      </c>
      <c r="C33" s="91">
        <v>0.123</v>
      </c>
      <c r="D33" s="91">
        <v>5.1071212121212115E-2</v>
      </c>
      <c r="E33" s="91">
        <f t="shared" si="0"/>
        <v>7.1928787878787884E-2</v>
      </c>
      <c r="G33" t="s">
        <v>1118</v>
      </c>
      <c r="H33"/>
      <c r="I33"/>
      <c r="J33"/>
      <c r="K33"/>
      <c r="L33"/>
      <c r="M33"/>
      <c r="N33"/>
      <c r="O33"/>
      <c r="P33" s="94"/>
      <c r="Q33" s="95"/>
      <c r="R33" s="93"/>
      <c r="T33" s="211"/>
      <c r="U33" s="210"/>
    </row>
    <row r="34" spans="2:21" x14ac:dyDescent="0.25">
      <c r="B34" s="90" t="s">
        <v>1119</v>
      </c>
      <c r="C34" s="91">
        <v>0.10400000000000001</v>
      </c>
      <c r="D34" s="91">
        <v>5.3734374999999994E-2</v>
      </c>
      <c r="E34" s="91">
        <f t="shared" si="0"/>
        <v>5.0265625000000015E-2</v>
      </c>
      <c r="G34" s="159"/>
      <c r="H34" s="159" t="s">
        <v>1120</v>
      </c>
      <c r="I34" s="159" t="s">
        <v>1121</v>
      </c>
      <c r="J34" s="159" t="s">
        <v>681</v>
      </c>
      <c r="K34" s="159" t="s">
        <v>334</v>
      </c>
      <c r="L34" s="159" t="s">
        <v>1122</v>
      </c>
      <c r="M34"/>
      <c r="N34"/>
      <c r="O34"/>
      <c r="P34" s="94"/>
      <c r="Q34" s="95"/>
      <c r="R34" s="93"/>
      <c r="T34" s="211"/>
      <c r="U34" s="210"/>
    </row>
    <row r="35" spans="2:21" x14ac:dyDescent="0.25">
      <c r="B35" s="90" t="s">
        <v>1123</v>
      </c>
      <c r="C35" s="91">
        <v>0.1094</v>
      </c>
      <c r="D35" s="91">
        <v>5.7987692307692289E-2</v>
      </c>
      <c r="E35" s="91">
        <f t="shared" si="0"/>
        <v>5.1412307692307709E-2</v>
      </c>
      <c r="G35" t="s">
        <v>1124</v>
      </c>
      <c r="H35">
        <v>1</v>
      </c>
      <c r="I35" s="163">
        <v>1.0876044370930604E-2</v>
      </c>
      <c r="J35" s="163">
        <v>1.0876044370930604E-2</v>
      </c>
      <c r="K35" s="163">
        <v>619.32012980864954</v>
      </c>
      <c r="L35" s="163">
        <v>3.3123723513646412E-49</v>
      </c>
      <c r="M35"/>
      <c r="N35"/>
      <c r="O35"/>
      <c r="P35" s="94"/>
      <c r="Q35" s="95"/>
      <c r="R35" s="93"/>
      <c r="T35" s="211"/>
      <c r="U35" s="210"/>
    </row>
    <row r="36" spans="2:21" x14ac:dyDescent="0.25">
      <c r="B36" s="90">
        <v>1999.3</v>
      </c>
      <c r="C36" s="91">
        <v>0.1075</v>
      </c>
      <c r="D36" s="91">
        <v>6.040757575757575E-2</v>
      </c>
      <c r="E36" s="91">
        <f t="shared" si="0"/>
        <v>4.7092424242424248E-2</v>
      </c>
      <c r="G36" t="s">
        <v>1125</v>
      </c>
      <c r="H36">
        <v>120</v>
      </c>
      <c r="I36" s="163">
        <v>2.1073516937273056E-3</v>
      </c>
      <c r="J36" s="163">
        <v>1.7561264114394214E-5</v>
      </c>
      <c r="K36" s="163"/>
      <c r="L36" s="163"/>
      <c r="M36"/>
      <c r="N36"/>
      <c r="O36"/>
      <c r="P36" s="94"/>
      <c r="Q36" s="95"/>
      <c r="R36" s="93"/>
      <c r="T36" s="211"/>
      <c r="U36" s="210"/>
    </row>
    <row r="37" spans="2:21" ht="13.8" thickBot="1" x14ac:dyDescent="0.3">
      <c r="B37" s="90" t="s">
        <v>1126</v>
      </c>
      <c r="C37" s="91">
        <v>0.111</v>
      </c>
      <c r="D37" s="91">
        <v>6.2559090909090911E-2</v>
      </c>
      <c r="E37" s="91">
        <f t="shared" si="0"/>
        <v>4.844090909090909E-2</v>
      </c>
      <c r="G37" s="41" t="s">
        <v>1127</v>
      </c>
      <c r="H37" s="41">
        <v>121</v>
      </c>
      <c r="I37" s="164">
        <v>1.2983396064657909E-2</v>
      </c>
      <c r="J37" s="164"/>
      <c r="K37" s="164"/>
      <c r="L37" s="164"/>
      <c r="M37"/>
      <c r="N37"/>
      <c r="O37"/>
      <c r="P37" s="94"/>
      <c r="Q37" s="95"/>
      <c r="R37" s="93"/>
      <c r="T37" s="211"/>
      <c r="U37" s="210"/>
    </row>
    <row r="38" spans="2:21" ht="13.8" thickBot="1" x14ac:dyDescent="0.3">
      <c r="B38" s="87" t="s">
        <v>1128</v>
      </c>
      <c r="C38" s="91">
        <v>0.112125</v>
      </c>
      <c r="D38" s="91">
        <v>6.2958461538461505E-2</v>
      </c>
      <c r="E38" s="91">
        <f t="shared" si="0"/>
        <v>4.9166538461538498E-2</v>
      </c>
      <c r="G38"/>
      <c r="H38"/>
      <c r="I38"/>
      <c r="J38"/>
      <c r="K38"/>
      <c r="L38"/>
      <c r="M38"/>
      <c r="N38"/>
      <c r="O38"/>
      <c r="P38" s="94"/>
      <c r="Q38" s="95"/>
      <c r="R38" s="93"/>
      <c r="T38" s="211"/>
      <c r="U38" s="210"/>
    </row>
    <row r="39" spans="2:21" x14ac:dyDescent="0.25">
      <c r="B39" s="90" t="s">
        <v>1129</v>
      </c>
      <c r="C39" s="91">
        <v>0.11</v>
      </c>
      <c r="D39" s="91">
        <v>5.9787692307692299E-2</v>
      </c>
      <c r="E39" s="91">
        <f t="shared" si="0"/>
        <v>5.0212307692307702E-2</v>
      </c>
      <c r="G39" s="159"/>
      <c r="H39" s="159" t="s">
        <v>1130</v>
      </c>
      <c r="I39" s="159" t="s">
        <v>1113</v>
      </c>
      <c r="J39" s="159" t="s">
        <v>1131</v>
      </c>
      <c r="K39" s="159" t="s">
        <v>1132</v>
      </c>
      <c r="L39" s="159" t="s">
        <v>1133</v>
      </c>
      <c r="M39" s="159" t="s">
        <v>1134</v>
      </c>
      <c r="N39" s="159" t="s">
        <v>1135</v>
      </c>
      <c r="O39" s="159" t="s">
        <v>1136</v>
      </c>
      <c r="P39" s="94"/>
      <c r="Q39" s="95"/>
      <c r="R39" s="93"/>
      <c r="T39" s="211"/>
      <c r="U39" s="210"/>
    </row>
    <row r="40" spans="2:21" x14ac:dyDescent="0.25">
      <c r="B40" s="87" t="s">
        <v>1137</v>
      </c>
      <c r="C40" s="91">
        <v>0.1168</v>
      </c>
      <c r="D40" s="91">
        <v>5.7932307692307693E-2</v>
      </c>
      <c r="E40" s="91">
        <f t="shared" si="0"/>
        <v>5.8867692307692308E-2</v>
      </c>
      <c r="G40" t="s">
        <v>1138</v>
      </c>
      <c r="H40" s="165">
        <v>8.9200000000000002E-2</v>
      </c>
      <c r="I40" s="166">
        <v>1.1117650100036598E-3</v>
      </c>
      <c r="J40" s="167">
        <v>77.830124825507426</v>
      </c>
      <c r="K40" s="163">
        <v>1.4710378246147113E-104</v>
      </c>
      <c r="L40" s="163">
        <v>8.4327592158603318E-2</v>
      </c>
      <c r="M40" s="163">
        <v>8.8730026851829388E-2</v>
      </c>
      <c r="N40" s="163">
        <v>8.4327592158603318E-2</v>
      </c>
      <c r="O40" s="163">
        <v>8.8730026851829388E-2</v>
      </c>
      <c r="P40" s="94"/>
      <c r="Q40" s="95"/>
      <c r="R40" s="93"/>
      <c r="T40" s="211"/>
      <c r="U40" s="210"/>
    </row>
    <row r="41" spans="2:21" ht="13.8" thickBot="1" x14ac:dyDescent="0.3">
      <c r="B41" s="87" t="s">
        <v>1139</v>
      </c>
      <c r="C41" s="91">
        <v>0.125</v>
      </c>
      <c r="D41" s="91">
        <v>5.6907692307692305E-2</v>
      </c>
      <c r="E41" s="91">
        <f t="shared" si="0"/>
        <v>6.8092307692307702E-2</v>
      </c>
      <c r="G41" s="41" t="s">
        <v>1083</v>
      </c>
      <c r="H41" s="168">
        <v>-0.68989999999999996</v>
      </c>
      <c r="I41" s="169">
        <v>2.2859196042247135E-2</v>
      </c>
      <c r="J41" s="170">
        <v>-24.886143329343941</v>
      </c>
      <c r="K41" s="164">
        <v>3.3123723513645003E-49</v>
      </c>
      <c r="L41" s="164">
        <v>-0.6141368463807193</v>
      </c>
      <c r="M41" s="164">
        <v>-0.52361761182114863</v>
      </c>
      <c r="N41" s="164">
        <v>-0.6141368463807193</v>
      </c>
      <c r="O41" s="164">
        <v>-0.52361761182114863</v>
      </c>
      <c r="P41" s="94"/>
      <c r="Q41" s="95"/>
      <c r="R41" s="93"/>
      <c r="T41" s="211"/>
      <c r="U41" s="210"/>
    </row>
    <row r="42" spans="2:21" x14ac:dyDescent="0.25">
      <c r="B42" s="90" t="s">
        <v>1140</v>
      </c>
      <c r="C42" s="91">
        <v>0.11375</v>
      </c>
      <c r="D42" s="91">
        <v>5.4464615384615396E-2</v>
      </c>
      <c r="E42" s="91">
        <f t="shared" si="0"/>
        <v>5.9285384615384608E-2</v>
      </c>
      <c r="G42"/>
      <c r="H42"/>
      <c r="I42"/>
      <c r="J42"/>
      <c r="K42"/>
      <c r="L42"/>
      <c r="M42"/>
      <c r="N42"/>
      <c r="O42"/>
      <c r="Q42" s="95"/>
      <c r="R42" s="93"/>
      <c r="T42" s="211"/>
      <c r="U42" s="210"/>
    </row>
    <row r="43" spans="2:21" x14ac:dyDescent="0.25">
      <c r="B43" s="87" t="s">
        <v>1141</v>
      </c>
      <c r="C43" s="91">
        <v>0.11</v>
      </c>
      <c r="D43" s="91">
        <v>5.7016923076923069E-2</v>
      </c>
      <c r="E43" s="91">
        <f t="shared" si="0"/>
        <v>5.2983076923076931E-2</v>
      </c>
      <c r="G43"/>
      <c r="H43"/>
      <c r="I43"/>
      <c r="J43"/>
      <c r="K43"/>
      <c r="L43"/>
      <c r="M43"/>
      <c r="N43"/>
      <c r="O43"/>
      <c r="Q43" s="95"/>
      <c r="R43" s="93"/>
      <c r="T43" s="211"/>
      <c r="U43" s="210"/>
    </row>
    <row r="44" spans="2:21" x14ac:dyDescent="0.25">
      <c r="B44" s="87">
        <v>2001.3</v>
      </c>
      <c r="C44" s="91">
        <v>0.10755714285714287</v>
      </c>
      <c r="D44" s="91">
        <v>5.5250769230769207E-2</v>
      </c>
      <c r="E44" s="91">
        <f t="shared" si="0"/>
        <v>5.2306373626373658E-2</v>
      </c>
      <c r="G44"/>
      <c r="H44"/>
      <c r="I44"/>
      <c r="J44"/>
      <c r="K44"/>
      <c r="L44"/>
      <c r="M44"/>
      <c r="N44"/>
      <c r="O44"/>
      <c r="Q44" s="95"/>
      <c r="R44" s="93"/>
      <c r="T44" s="211"/>
      <c r="U44" s="210"/>
    </row>
    <row r="45" spans="2:21" ht="13.8" thickBot="1" x14ac:dyDescent="0.3">
      <c r="B45" s="87" t="s">
        <v>1142</v>
      </c>
      <c r="C45" s="91">
        <v>0.11993333333333334</v>
      </c>
      <c r="D45" s="91">
        <v>5.3019696969696967E-2</v>
      </c>
      <c r="E45" s="91">
        <f t="shared" si="0"/>
        <v>6.691363636363637E-2</v>
      </c>
      <c r="G45" s="94"/>
      <c r="H45" s="94"/>
      <c r="I45" s="94"/>
      <c r="J45" s="96" t="s">
        <v>63</v>
      </c>
      <c r="K45" s="96" t="s">
        <v>64</v>
      </c>
      <c r="L45" s="96" t="s">
        <v>65</v>
      </c>
      <c r="Q45" s="95"/>
      <c r="R45" s="93"/>
      <c r="T45" s="211"/>
      <c r="U45" s="210"/>
    </row>
    <row r="46" spans="2:21" x14ac:dyDescent="0.25">
      <c r="B46" s="90" t="s">
        <v>1143</v>
      </c>
      <c r="C46" s="91">
        <v>0.10050000000000001</v>
      </c>
      <c r="D46" s="91">
        <v>5.51578125E-2</v>
      </c>
      <c r="E46" s="91">
        <f t="shared" si="0"/>
        <v>4.5342187500000006E-2</v>
      </c>
      <c r="G46" s="97"/>
      <c r="H46" s="97"/>
      <c r="I46" s="97"/>
      <c r="J46" s="98" t="s">
        <v>1144</v>
      </c>
      <c r="K46" s="98"/>
      <c r="L46" s="98"/>
      <c r="Q46" s="95"/>
      <c r="R46" s="93"/>
      <c r="T46" s="211"/>
      <c r="U46" s="210"/>
    </row>
    <row r="47" spans="2:21" x14ac:dyDescent="0.25">
      <c r="B47" s="87" t="s">
        <v>1145</v>
      </c>
      <c r="C47" s="91">
        <v>0.11405</v>
      </c>
      <c r="D47" s="91">
        <v>5.6164615384615389E-2</v>
      </c>
      <c r="E47" s="91">
        <f t="shared" si="0"/>
        <v>5.7885384615384609E-2</v>
      </c>
      <c r="J47" s="87" t="s">
        <v>1146</v>
      </c>
      <c r="K47" s="87" t="s">
        <v>1147</v>
      </c>
      <c r="L47" s="87"/>
      <c r="Q47" s="92"/>
      <c r="R47" s="93"/>
      <c r="T47" s="211"/>
      <c r="U47" s="210"/>
    </row>
    <row r="48" spans="2:21" x14ac:dyDescent="0.25">
      <c r="B48" s="87" t="s">
        <v>1148</v>
      </c>
      <c r="C48" s="91">
        <v>0.11650000000000001</v>
      </c>
      <c r="D48" s="91">
        <v>5.0868181818181826E-2</v>
      </c>
      <c r="E48" s="91">
        <f t="shared" si="0"/>
        <v>6.563181818181818E-2</v>
      </c>
      <c r="G48" s="99"/>
      <c r="H48" s="99"/>
      <c r="I48" s="99"/>
      <c r="J48" s="100" t="s">
        <v>1149</v>
      </c>
      <c r="K48" s="100" t="s">
        <v>1150</v>
      </c>
      <c r="L48" s="100" t="s">
        <v>1151</v>
      </c>
      <c r="Q48" s="92"/>
      <c r="R48" s="93"/>
      <c r="T48" s="211"/>
      <c r="U48" s="210"/>
    </row>
    <row r="49" spans="2:21" x14ac:dyDescent="0.25">
      <c r="B49" s="90" t="s">
        <v>1152</v>
      </c>
      <c r="C49" s="91">
        <v>0.11566666666666665</v>
      </c>
      <c r="D49" s="91">
        <v>4.9322727272727268E-2</v>
      </c>
      <c r="E49" s="91">
        <f t="shared" si="0"/>
        <v>6.6343939393939386E-2</v>
      </c>
      <c r="Q49" s="92"/>
      <c r="R49" s="93"/>
      <c r="T49" s="211"/>
      <c r="U49" s="210"/>
    </row>
    <row r="50" spans="2:21" x14ac:dyDescent="0.25">
      <c r="B50" s="87" t="s">
        <v>1153</v>
      </c>
      <c r="C50" s="91">
        <v>0.1172</v>
      </c>
      <c r="D50" s="91">
        <v>4.8518749999999999E-2</v>
      </c>
      <c r="E50" s="91">
        <f t="shared" si="0"/>
        <v>6.8681249999999999E-2</v>
      </c>
      <c r="G50" s="86" t="s">
        <v>1154</v>
      </c>
      <c r="J50" s="101">
        <f>'CGP-AEB-TAS-4 CAPM'!D9</f>
        <v>3.1593333333333334E-2</v>
      </c>
      <c r="K50" s="91">
        <f>$H$40+($H$41*J50)</f>
        <v>6.7403759333333341E-2</v>
      </c>
      <c r="L50" s="91">
        <f>SUM(J50:K50)</f>
        <v>9.8997092666666675E-2</v>
      </c>
      <c r="Q50" s="92"/>
      <c r="R50" s="93"/>
      <c r="T50" s="211"/>
      <c r="U50" s="210"/>
    </row>
    <row r="51" spans="2:21" x14ac:dyDescent="0.25">
      <c r="B51" s="87" t="s">
        <v>1155</v>
      </c>
      <c r="C51" s="91">
        <v>0.111625</v>
      </c>
      <c r="D51" s="91">
        <v>4.6032307692307678E-2</v>
      </c>
      <c r="E51" s="91">
        <f t="shared" si="0"/>
        <v>6.5592692307692324E-2</v>
      </c>
      <c r="G51" s="86" t="s">
        <v>1303</v>
      </c>
      <c r="J51" s="101">
        <f>'CGP-AEB-TAS-4 CAPM'!D40</f>
        <v>3.4800000000000005E-2</v>
      </c>
      <c r="K51" s="91">
        <f>$H$40+($H$41*J51)</f>
        <v>6.5191479999999996E-2</v>
      </c>
      <c r="L51" s="91">
        <f>SUM(J51:K51)</f>
        <v>9.9991479999999994E-2</v>
      </c>
      <c r="Q51" s="92"/>
      <c r="R51" s="93"/>
      <c r="T51" s="211"/>
      <c r="U51" s="210"/>
    </row>
    <row r="52" spans="2:21" x14ac:dyDescent="0.25">
      <c r="B52" s="87" t="s">
        <v>1156</v>
      </c>
      <c r="C52" s="91">
        <v>0.105</v>
      </c>
      <c r="D52" s="91">
        <v>5.113939393939395E-2</v>
      </c>
      <c r="E52" s="91">
        <f t="shared" si="0"/>
        <v>5.3860606060606046E-2</v>
      </c>
      <c r="G52" s="99" t="s">
        <v>1304</v>
      </c>
      <c r="H52" s="99"/>
      <c r="I52" s="99"/>
      <c r="J52" s="102">
        <f>'CGP-AEB-TAS-4 CAPM'!D71</f>
        <v>3.7999999999999999E-2</v>
      </c>
      <c r="K52" s="103">
        <f>$H$40+($H$41*J52)</f>
        <v>6.2983800000000006E-2</v>
      </c>
      <c r="L52" s="103">
        <f>SUM(J52:K52)</f>
        <v>0.10098380000000001</v>
      </c>
      <c r="Q52" s="92"/>
      <c r="R52" s="93"/>
      <c r="T52" s="211"/>
      <c r="U52" s="210"/>
    </row>
    <row r="53" spans="2:21" ht="13.8" thickBot="1" x14ac:dyDescent="0.3">
      <c r="B53" s="87" t="s">
        <v>1157</v>
      </c>
      <c r="C53" s="91">
        <v>0.11339999999999999</v>
      </c>
      <c r="D53" s="91">
        <v>5.1146969696969691E-2</v>
      </c>
      <c r="E53" s="91">
        <f t="shared" si="0"/>
        <v>6.2253030303030296E-2</v>
      </c>
      <c r="G53" s="104" t="s">
        <v>1158</v>
      </c>
      <c r="H53" s="104"/>
      <c r="I53" s="104"/>
      <c r="J53" s="105"/>
      <c r="K53" s="105"/>
      <c r="L53" s="105">
        <f>AVERAGE(L50:L52)</f>
        <v>9.9990790888888889E-2</v>
      </c>
      <c r="Q53" s="92"/>
      <c r="R53" s="93"/>
      <c r="T53" s="211"/>
      <c r="U53" s="210"/>
    </row>
    <row r="54" spans="2:21" x14ac:dyDescent="0.25">
      <c r="B54" s="87" t="s">
        <v>1159</v>
      </c>
      <c r="C54" s="91">
        <v>0.10999999999999999</v>
      </c>
      <c r="D54" s="91">
        <v>4.8776923076923072E-2</v>
      </c>
      <c r="E54" s="91">
        <f t="shared" si="0"/>
        <v>6.1223076923076915E-2</v>
      </c>
      <c r="Q54" s="92"/>
      <c r="R54" s="93"/>
      <c r="T54" s="211"/>
      <c r="U54" s="210"/>
    </row>
    <row r="55" spans="2:21" x14ac:dyDescent="0.25">
      <c r="B55" s="87" t="s">
        <v>1160</v>
      </c>
      <c r="C55" s="91">
        <v>0.10638571428571429</v>
      </c>
      <c r="D55" s="91">
        <v>5.3353846153846154E-2</v>
      </c>
      <c r="E55" s="91">
        <f t="shared" si="0"/>
        <v>5.3031868131868137E-2</v>
      </c>
      <c r="G55" s="106" t="s">
        <v>20</v>
      </c>
      <c r="Q55" s="92"/>
      <c r="R55" s="93"/>
      <c r="T55" s="211"/>
      <c r="U55" s="210"/>
    </row>
    <row r="56" spans="2:21" x14ac:dyDescent="0.25">
      <c r="B56" s="87" t="s">
        <v>1161</v>
      </c>
      <c r="C56" s="91">
        <v>0.1075</v>
      </c>
      <c r="D56" s="91">
        <v>5.1074242424242439E-2</v>
      </c>
      <c r="E56" s="91">
        <f t="shared" si="0"/>
        <v>5.642575757575756E-2</v>
      </c>
      <c r="G56" s="107" t="s">
        <v>1336</v>
      </c>
      <c r="Q56" s="92"/>
      <c r="R56" s="93"/>
      <c r="T56" s="211"/>
      <c r="U56" s="210"/>
    </row>
    <row r="57" spans="2:21" x14ac:dyDescent="0.25">
      <c r="B57" s="87" t="s">
        <v>1162</v>
      </c>
      <c r="C57" s="91">
        <v>0.11244000000000001</v>
      </c>
      <c r="D57" s="91">
        <v>4.9322727272727296E-2</v>
      </c>
      <c r="E57" s="91">
        <f t="shared" si="0"/>
        <v>6.3117272727272716E-2</v>
      </c>
      <c r="G57" s="107" t="s">
        <v>1294</v>
      </c>
      <c r="Q57" s="92"/>
      <c r="R57" s="93"/>
      <c r="T57" s="211"/>
      <c r="U57" s="210"/>
    </row>
    <row r="58" spans="2:21" x14ac:dyDescent="0.25">
      <c r="B58" s="87" t="s">
        <v>1163</v>
      </c>
      <c r="C58" s="91">
        <v>0.10625000000000001</v>
      </c>
      <c r="D58" s="91">
        <v>4.7070312500000003E-2</v>
      </c>
      <c r="E58" s="91">
        <f t="shared" si="0"/>
        <v>5.9179687500000008E-2</v>
      </c>
      <c r="G58" s="107" t="s">
        <v>1164</v>
      </c>
      <c r="Q58" s="92"/>
      <c r="R58" s="93"/>
      <c r="T58" s="211"/>
      <c r="U58" s="210"/>
    </row>
    <row r="59" spans="2:21" x14ac:dyDescent="0.25">
      <c r="B59" s="90" t="s">
        <v>1165</v>
      </c>
      <c r="C59" s="91">
        <v>0.10312499999999999</v>
      </c>
      <c r="D59" s="91">
        <v>4.4709230769230765E-2</v>
      </c>
      <c r="E59" s="91">
        <f t="shared" si="0"/>
        <v>5.8415769230769229E-2</v>
      </c>
      <c r="G59" s="94" t="s">
        <v>1338</v>
      </c>
      <c r="Q59" s="92"/>
      <c r="R59" s="93"/>
      <c r="T59" s="211"/>
      <c r="U59" s="210"/>
    </row>
    <row r="60" spans="2:21" x14ac:dyDescent="0.25">
      <c r="B60" s="87" t="s">
        <v>1166</v>
      </c>
      <c r="C60" s="91">
        <v>0.11083333333333334</v>
      </c>
      <c r="D60" s="91">
        <v>4.4228787878787867E-2</v>
      </c>
      <c r="E60" s="91">
        <f t="shared" si="0"/>
        <v>6.6604545454545472E-2</v>
      </c>
      <c r="G60" s="1" t="s">
        <v>1337</v>
      </c>
      <c r="Q60" s="92"/>
      <c r="R60" s="93"/>
      <c r="T60" s="211"/>
      <c r="U60" s="210"/>
    </row>
    <row r="61" spans="2:21" x14ac:dyDescent="0.25">
      <c r="B61" s="87" t="s">
        <v>1167</v>
      </c>
      <c r="C61" s="91">
        <v>0.1063125</v>
      </c>
      <c r="D61" s="91">
        <v>4.6523076923076924E-2</v>
      </c>
      <c r="E61" s="91">
        <f t="shared" si="0"/>
        <v>5.978942307692308E-2</v>
      </c>
      <c r="G61" s="1" t="s">
        <v>1295</v>
      </c>
      <c r="Q61" s="92"/>
      <c r="R61" s="93"/>
      <c r="T61" s="211"/>
      <c r="U61" s="210"/>
    </row>
    <row r="62" spans="2:21" x14ac:dyDescent="0.25">
      <c r="B62" s="87" t="s">
        <v>1168</v>
      </c>
      <c r="C62" s="91">
        <v>0.10695</v>
      </c>
      <c r="D62" s="91">
        <v>4.6270769230769213E-2</v>
      </c>
      <c r="E62" s="91">
        <f t="shared" si="0"/>
        <v>6.0679230769230791E-2</v>
      </c>
      <c r="G62" s="94" t="s">
        <v>1169</v>
      </c>
      <c r="Q62" s="92"/>
      <c r="R62" s="93"/>
      <c r="T62" s="211"/>
      <c r="U62" s="210"/>
    </row>
    <row r="63" spans="2:21" x14ac:dyDescent="0.25">
      <c r="B63" s="87" t="s">
        <v>1170</v>
      </c>
      <c r="C63" s="91">
        <v>0.10787499999999998</v>
      </c>
      <c r="D63" s="91">
        <v>5.1427692307692299E-2</v>
      </c>
      <c r="E63" s="91">
        <f t="shared" si="0"/>
        <v>5.6447307692307686E-2</v>
      </c>
      <c r="G63" s="108" t="s">
        <v>1343</v>
      </c>
      <c r="Q63" s="92"/>
      <c r="R63" s="93"/>
      <c r="T63" s="211"/>
      <c r="U63" s="210"/>
    </row>
    <row r="64" spans="2:21" x14ac:dyDescent="0.25">
      <c r="B64" s="87" t="s">
        <v>1171</v>
      </c>
      <c r="C64" s="91">
        <v>0.10346666666666667</v>
      </c>
      <c r="D64" s="91">
        <v>4.9955384615384631E-2</v>
      </c>
      <c r="E64" s="91">
        <f t="shared" si="0"/>
        <v>5.3511282051282034E-2</v>
      </c>
      <c r="G64" s="107" t="s">
        <v>1172</v>
      </c>
      <c r="Q64" s="92"/>
      <c r="R64" s="93"/>
      <c r="T64" s="211"/>
      <c r="U64" s="210"/>
    </row>
    <row r="65" spans="2:21" x14ac:dyDescent="0.25">
      <c r="B65" s="87" t="s">
        <v>1173</v>
      </c>
      <c r="C65" s="91">
        <v>0.1065</v>
      </c>
      <c r="D65" s="91">
        <v>4.7423076923076908E-2</v>
      </c>
      <c r="E65" s="91">
        <f t="shared" si="0"/>
        <v>5.9076923076923089E-2</v>
      </c>
      <c r="G65" s="107"/>
      <c r="Q65" s="92"/>
      <c r="R65" s="93"/>
      <c r="T65" s="211"/>
      <c r="U65" s="210"/>
    </row>
    <row r="66" spans="2:21" x14ac:dyDescent="0.25">
      <c r="B66" s="87" t="s">
        <v>1174</v>
      </c>
      <c r="C66" s="91">
        <v>0.10591666666666666</v>
      </c>
      <c r="D66" s="91">
        <v>4.7975384615384635E-2</v>
      </c>
      <c r="E66" s="91">
        <f t="shared" si="0"/>
        <v>5.7941282051282024E-2</v>
      </c>
      <c r="Q66" s="92"/>
      <c r="R66" s="93"/>
      <c r="T66" s="211"/>
      <c r="U66" s="210"/>
    </row>
    <row r="67" spans="2:21" x14ac:dyDescent="0.25">
      <c r="B67" s="87" t="s">
        <v>1175</v>
      </c>
      <c r="C67" s="91">
        <v>0.10324999999999999</v>
      </c>
      <c r="D67" s="91">
        <v>4.9892307692307715E-2</v>
      </c>
      <c r="E67" s="91">
        <f t="shared" si="0"/>
        <v>5.335769230769228E-2</v>
      </c>
      <c r="Q67" s="92"/>
      <c r="R67" s="93"/>
      <c r="T67" s="211"/>
      <c r="U67" s="210"/>
    </row>
    <row r="68" spans="2:21" x14ac:dyDescent="0.25">
      <c r="B68" s="87" t="s">
        <v>1176</v>
      </c>
      <c r="C68" s="91">
        <v>0.10400000000000001</v>
      </c>
      <c r="D68" s="91">
        <v>4.9499999999999982E-2</v>
      </c>
      <c r="E68" s="91">
        <f t="shared" si="0"/>
        <v>5.4500000000000028E-2</v>
      </c>
      <c r="Q68" s="92"/>
      <c r="R68" s="93"/>
      <c r="T68" s="211"/>
      <c r="U68" s="210"/>
    </row>
    <row r="69" spans="2:21" x14ac:dyDescent="0.25">
      <c r="B69" s="87" t="s">
        <v>1177</v>
      </c>
      <c r="C69" s="91">
        <v>0.10649999999999998</v>
      </c>
      <c r="D69" s="91">
        <v>4.6140000000000014E-2</v>
      </c>
      <c r="E69" s="91">
        <f t="shared" si="0"/>
        <v>6.0359999999999969E-2</v>
      </c>
      <c r="Q69" s="92"/>
      <c r="R69" s="93"/>
      <c r="T69" s="211"/>
      <c r="U69" s="210"/>
    </row>
    <row r="70" spans="2:21" x14ac:dyDescent="0.25">
      <c r="B70" s="87" t="s">
        <v>1178</v>
      </c>
      <c r="C70" s="91">
        <v>0.10614999999999999</v>
      </c>
      <c r="D70" s="91">
        <v>4.409538461538462E-2</v>
      </c>
      <c r="E70" s="91">
        <f t="shared" si="0"/>
        <v>6.2054615384615375E-2</v>
      </c>
      <c r="Q70" s="92"/>
      <c r="R70" s="93"/>
      <c r="T70" s="211"/>
      <c r="U70" s="210"/>
    </row>
    <row r="71" spans="2:21" x14ac:dyDescent="0.25">
      <c r="B71" s="87" t="s">
        <v>1179</v>
      </c>
      <c r="C71" s="91">
        <v>0.1053625</v>
      </c>
      <c r="D71" s="91">
        <v>4.5739999999999996E-2</v>
      </c>
      <c r="E71" s="91">
        <f t="shared" ref="E71:E127" si="1">C71-D71</f>
        <v>5.9622500000000002E-2</v>
      </c>
      <c r="Q71" s="92"/>
      <c r="R71" s="93"/>
      <c r="T71" s="211"/>
      <c r="U71" s="210"/>
    </row>
    <row r="72" spans="2:21" x14ac:dyDescent="0.25">
      <c r="B72" s="87" t="s">
        <v>1180</v>
      </c>
      <c r="C72" s="91">
        <v>0.10426666666666667</v>
      </c>
      <c r="D72" s="91">
        <v>4.4501515151515146E-2</v>
      </c>
      <c r="E72" s="91">
        <f t="shared" si="1"/>
        <v>5.9765151515151528E-2</v>
      </c>
      <c r="Q72" s="92"/>
      <c r="R72" s="93"/>
      <c r="T72" s="211"/>
      <c r="U72" s="210"/>
    </row>
    <row r="73" spans="2:21" x14ac:dyDescent="0.25">
      <c r="B73" s="87" t="s">
        <v>1181</v>
      </c>
      <c r="C73" s="91">
        <v>0.103875</v>
      </c>
      <c r="D73" s="91">
        <v>3.6437500000000005E-2</v>
      </c>
      <c r="E73" s="91">
        <f t="shared" si="1"/>
        <v>6.7437499999999984E-2</v>
      </c>
      <c r="Q73" s="92"/>
      <c r="R73" s="93"/>
      <c r="T73" s="211"/>
      <c r="U73" s="210"/>
    </row>
    <row r="74" spans="2:21" x14ac:dyDescent="0.25">
      <c r="B74" s="87" t="s">
        <v>1182</v>
      </c>
      <c r="C74" s="91">
        <v>0.10751999999999999</v>
      </c>
      <c r="D74" s="91">
        <v>3.4393749999999994E-2</v>
      </c>
      <c r="E74" s="91">
        <f t="shared" si="1"/>
        <v>7.3126250000000004E-2</v>
      </c>
      <c r="Q74" s="92"/>
      <c r="R74" s="93"/>
      <c r="T74" s="211"/>
      <c r="U74" s="210"/>
    </row>
    <row r="75" spans="2:21" x14ac:dyDescent="0.25">
      <c r="B75" s="87" t="s">
        <v>1183</v>
      </c>
      <c r="C75" s="91">
        <v>0.1075</v>
      </c>
      <c r="D75" s="91">
        <v>4.1692307692307695E-2</v>
      </c>
      <c r="E75" s="91">
        <f t="shared" si="1"/>
        <v>6.5807692307692303E-2</v>
      </c>
      <c r="Q75" s="92"/>
      <c r="R75" s="93"/>
      <c r="T75" s="211"/>
      <c r="U75" s="210"/>
    </row>
    <row r="76" spans="2:21" x14ac:dyDescent="0.25">
      <c r="B76" s="87" t="s">
        <v>1184</v>
      </c>
      <c r="C76" s="91">
        <v>0.105</v>
      </c>
      <c r="D76" s="91">
        <v>4.321666666666666E-2</v>
      </c>
      <c r="E76" s="91">
        <f t="shared" si="1"/>
        <v>6.1783333333333336E-2</v>
      </c>
      <c r="Q76" s="92"/>
      <c r="R76" s="93"/>
      <c r="T76" s="211"/>
      <c r="U76" s="210"/>
    </row>
    <row r="77" spans="2:21" x14ac:dyDescent="0.25">
      <c r="B77" s="87" t="s">
        <v>1185</v>
      </c>
      <c r="C77" s="91">
        <v>0.10592000000000003</v>
      </c>
      <c r="D77" s="91">
        <v>4.3392187499999998E-2</v>
      </c>
      <c r="E77" s="91">
        <f t="shared" si="1"/>
        <v>6.252781250000003E-2</v>
      </c>
      <c r="Q77" s="92"/>
      <c r="R77" s="93"/>
      <c r="T77" s="211"/>
      <c r="U77" s="210"/>
    </row>
    <row r="78" spans="2:21" x14ac:dyDescent="0.25">
      <c r="B78" s="87" t="s">
        <v>1186</v>
      </c>
      <c r="C78" s="91">
        <v>0.10592500000000001</v>
      </c>
      <c r="D78" s="91">
        <v>4.6243749999999986E-2</v>
      </c>
      <c r="E78" s="91">
        <f t="shared" si="1"/>
        <v>5.9681250000000019E-2</v>
      </c>
      <c r="Q78" s="92"/>
      <c r="R78" s="93"/>
      <c r="T78" s="211"/>
      <c r="U78" s="210"/>
    </row>
    <row r="79" spans="2:21" x14ac:dyDescent="0.25">
      <c r="B79" s="87" t="s">
        <v>1187</v>
      </c>
      <c r="C79" s="91">
        <v>0.1018</v>
      </c>
      <c r="D79" s="91">
        <v>4.3692307692307676E-2</v>
      </c>
      <c r="E79" s="91">
        <f t="shared" si="1"/>
        <v>5.8107692307692325E-2</v>
      </c>
      <c r="Q79" s="92"/>
      <c r="R79" s="93"/>
      <c r="T79" s="211"/>
      <c r="U79" s="210"/>
    </row>
    <row r="80" spans="2:21" x14ac:dyDescent="0.25">
      <c r="B80" s="87" t="s">
        <v>1188</v>
      </c>
      <c r="C80" s="91">
        <v>0.10403333333333332</v>
      </c>
      <c r="D80" s="91">
        <v>3.8563636363636355E-2</v>
      </c>
      <c r="E80" s="91">
        <f t="shared" si="1"/>
        <v>6.5469696969696969E-2</v>
      </c>
      <c r="Q80" s="92"/>
      <c r="R80" s="93"/>
      <c r="T80" s="211"/>
      <c r="U80" s="210"/>
    </row>
    <row r="81" spans="2:21" x14ac:dyDescent="0.25">
      <c r="B81" s="87" t="s">
        <v>1189</v>
      </c>
      <c r="C81" s="91">
        <v>0.10378666666666668</v>
      </c>
      <c r="D81" s="91">
        <v>4.1749230769230768E-2</v>
      </c>
      <c r="E81" s="91">
        <f t="shared" si="1"/>
        <v>6.2037435897435912E-2</v>
      </c>
      <c r="Q81" s="92"/>
      <c r="R81" s="93"/>
      <c r="T81" s="211"/>
      <c r="U81" s="210"/>
    </row>
    <row r="82" spans="2:21" x14ac:dyDescent="0.25">
      <c r="B82" s="87" t="s">
        <v>1190</v>
      </c>
      <c r="C82" s="91">
        <v>0.10091666666666665</v>
      </c>
      <c r="D82" s="91">
        <v>4.5609374999999994E-2</v>
      </c>
      <c r="E82" s="91">
        <f t="shared" si="1"/>
        <v>5.5307291666666661E-2</v>
      </c>
      <c r="Q82" s="92"/>
      <c r="R82" s="93"/>
      <c r="T82" s="211"/>
      <c r="U82" s="210"/>
    </row>
    <row r="83" spans="2:21" x14ac:dyDescent="0.25">
      <c r="B83" s="90" t="s">
        <v>1191</v>
      </c>
      <c r="C83" s="91">
        <v>0.10262857142857143</v>
      </c>
      <c r="D83" s="91">
        <v>4.3387692307692308E-2</v>
      </c>
      <c r="E83" s="91">
        <f t="shared" si="1"/>
        <v>5.9240879120879122E-2</v>
      </c>
      <c r="Q83" s="92"/>
      <c r="R83" s="93"/>
      <c r="T83" s="211"/>
      <c r="U83" s="210"/>
    </row>
    <row r="84" spans="2:21" x14ac:dyDescent="0.25">
      <c r="B84" s="90" t="s">
        <v>1192</v>
      </c>
      <c r="C84" s="91">
        <v>0.10571666666666667</v>
      </c>
      <c r="D84" s="91">
        <v>3.6960606060606048E-2</v>
      </c>
      <c r="E84" s="91">
        <f t="shared" si="1"/>
        <v>6.8756060606060626E-2</v>
      </c>
      <c r="Q84" s="92"/>
      <c r="R84" s="93"/>
      <c r="T84" s="211"/>
      <c r="U84" s="210"/>
    </row>
    <row r="85" spans="2:21" x14ac:dyDescent="0.25">
      <c r="B85" s="90" t="s">
        <v>1193</v>
      </c>
      <c r="C85" s="91">
        <v>0.10387777777777778</v>
      </c>
      <c r="D85" s="91">
        <v>3.0376190476190473E-2</v>
      </c>
      <c r="E85" s="91">
        <f t="shared" si="1"/>
        <v>7.3501587301587304E-2</v>
      </c>
      <c r="Q85" s="92"/>
      <c r="R85" s="93"/>
      <c r="T85" s="211"/>
      <c r="U85" s="210"/>
    </row>
    <row r="86" spans="2:21" x14ac:dyDescent="0.25">
      <c r="B86" s="90" t="s">
        <v>1194</v>
      </c>
      <c r="C86" s="91">
        <v>0.10302857142857143</v>
      </c>
      <c r="D86" s="91">
        <v>3.1361538461538462E-2</v>
      </c>
      <c r="E86" s="91">
        <f t="shared" si="1"/>
        <v>7.1667032967032973E-2</v>
      </c>
      <c r="Q86" s="92"/>
      <c r="R86" s="93"/>
      <c r="T86" s="211"/>
      <c r="U86" s="210"/>
    </row>
    <row r="87" spans="2:21" x14ac:dyDescent="0.25">
      <c r="B87" s="90" t="s">
        <v>1195</v>
      </c>
      <c r="C87" s="91">
        <v>9.9500000000000005E-2</v>
      </c>
      <c r="D87" s="91">
        <v>2.9363076923076922E-2</v>
      </c>
      <c r="E87" s="91">
        <f t="shared" si="1"/>
        <v>7.0136923076923083E-2</v>
      </c>
      <c r="Q87" s="92"/>
      <c r="R87" s="93"/>
      <c r="T87" s="211"/>
      <c r="U87" s="210"/>
    </row>
    <row r="88" spans="2:21" x14ac:dyDescent="0.25">
      <c r="B88" s="90" t="s">
        <v>1196</v>
      </c>
      <c r="C88" s="91">
        <v>9.9000000000000005E-2</v>
      </c>
      <c r="D88" s="91">
        <v>2.7429230769230779E-2</v>
      </c>
      <c r="E88" s="91">
        <f t="shared" si="1"/>
        <v>7.1570769230769229E-2</v>
      </c>
      <c r="Q88" s="92"/>
      <c r="R88" s="93"/>
      <c r="T88" s="211"/>
      <c r="U88" s="210"/>
    </row>
    <row r="89" spans="2:21" x14ac:dyDescent="0.25">
      <c r="B89" s="90" t="s">
        <v>1197</v>
      </c>
      <c r="C89" s="91">
        <v>0.10163529411764709</v>
      </c>
      <c r="D89" s="91">
        <v>2.8639062499999993E-2</v>
      </c>
      <c r="E89" s="91">
        <f t="shared" si="1"/>
        <v>7.2996231617647095E-2</v>
      </c>
      <c r="Q89" s="92"/>
      <c r="R89" s="93"/>
      <c r="T89" s="211"/>
      <c r="U89" s="210"/>
    </row>
    <row r="90" spans="2:21" x14ac:dyDescent="0.25">
      <c r="B90" s="90" t="s">
        <v>1198</v>
      </c>
      <c r="C90" s="91">
        <v>9.849999999999999E-2</v>
      </c>
      <c r="D90" s="91">
        <v>3.1303125000000008E-2</v>
      </c>
      <c r="E90" s="91">
        <f t="shared" si="1"/>
        <v>6.7196874999999989E-2</v>
      </c>
      <c r="Q90" s="92"/>
      <c r="R90" s="93"/>
      <c r="T90" s="211"/>
      <c r="U90" s="210"/>
    </row>
    <row r="91" spans="2:21" x14ac:dyDescent="0.25">
      <c r="B91" s="90" t="s">
        <v>1199</v>
      </c>
      <c r="C91" s="91">
        <v>9.8599999999999993E-2</v>
      </c>
      <c r="D91" s="91">
        <v>3.1412307692307684E-2</v>
      </c>
      <c r="E91" s="91">
        <f t="shared" si="1"/>
        <v>6.7187692307692309E-2</v>
      </c>
      <c r="Q91" s="92"/>
      <c r="R91" s="93"/>
      <c r="T91" s="211"/>
      <c r="U91" s="210"/>
    </row>
    <row r="92" spans="2:21" x14ac:dyDescent="0.25">
      <c r="B92" s="90" t="s">
        <v>1200</v>
      </c>
      <c r="C92" s="91">
        <v>0.10119999999999998</v>
      </c>
      <c r="D92" s="91">
        <v>3.7107575757575756E-2</v>
      </c>
      <c r="E92" s="91">
        <f t="shared" si="1"/>
        <v>6.4092424242424229E-2</v>
      </c>
      <c r="Q92" s="92"/>
      <c r="R92" s="93"/>
      <c r="T92" s="211"/>
      <c r="U92" s="210"/>
    </row>
    <row r="93" spans="2:21" x14ac:dyDescent="0.25">
      <c r="B93" s="90" t="s">
        <v>1201</v>
      </c>
      <c r="C93" s="91">
        <v>9.9668750000000014E-2</v>
      </c>
      <c r="D93" s="91">
        <v>3.7882812500000008E-2</v>
      </c>
      <c r="E93" s="91">
        <f t="shared" si="1"/>
        <v>6.1785937500000006E-2</v>
      </c>
      <c r="Q93" s="92"/>
      <c r="T93" s="211"/>
      <c r="U93" s="210"/>
    </row>
    <row r="94" spans="2:21" x14ac:dyDescent="0.25">
      <c r="B94" s="90" t="s">
        <v>1202</v>
      </c>
      <c r="C94" s="91">
        <v>9.8549999999999999E-2</v>
      </c>
      <c r="D94" s="91">
        <v>3.6903125000000009E-2</v>
      </c>
      <c r="E94" s="91">
        <f t="shared" si="1"/>
        <v>6.164687499999999E-2</v>
      </c>
      <c r="Q94" s="92"/>
      <c r="T94" s="211"/>
      <c r="U94" s="210"/>
    </row>
    <row r="95" spans="2:21" x14ac:dyDescent="0.25">
      <c r="B95" s="90" t="s">
        <v>1203</v>
      </c>
      <c r="C95" s="91">
        <v>0.10100000000000001</v>
      </c>
      <c r="D95" s="91">
        <v>3.4430769230769237E-2</v>
      </c>
      <c r="E95" s="91">
        <f t="shared" si="1"/>
        <v>6.6569230769230769E-2</v>
      </c>
      <c r="Q95" s="92"/>
      <c r="T95" s="211"/>
      <c r="U95" s="210"/>
    </row>
    <row r="96" spans="2:21" x14ac:dyDescent="0.25">
      <c r="B96" s="90" t="s">
        <v>1204</v>
      </c>
      <c r="C96" s="91">
        <v>9.9000000000000005E-2</v>
      </c>
      <c r="D96" s="91">
        <v>3.2657575757575753E-2</v>
      </c>
      <c r="E96" s="91">
        <f t="shared" si="1"/>
        <v>6.6342424242424258E-2</v>
      </c>
      <c r="Q96" s="92"/>
      <c r="T96" s="211"/>
      <c r="U96" s="210"/>
    </row>
    <row r="97" spans="2:21" x14ac:dyDescent="0.25">
      <c r="B97" s="90" t="s">
        <v>1205</v>
      </c>
      <c r="C97" s="91">
        <v>9.9440000000000001E-2</v>
      </c>
      <c r="D97" s="91">
        <v>2.9637499999999997E-2</v>
      </c>
      <c r="E97" s="91">
        <f t="shared" si="1"/>
        <v>6.9802500000000003E-2</v>
      </c>
      <c r="Q97" s="92"/>
      <c r="T97" s="211"/>
      <c r="U97" s="210"/>
    </row>
    <row r="98" spans="2:21" x14ac:dyDescent="0.25">
      <c r="B98" s="90" t="s">
        <v>1206</v>
      </c>
      <c r="C98" s="91">
        <v>9.6374999999999988E-2</v>
      </c>
      <c r="D98" s="91">
        <v>2.5540625000000004E-2</v>
      </c>
      <c r="E98" s="91">
        <f t="shared" si="1"/>
        <v>7.0834374999999977E-2</v>
      </c>
      <c r="Q98" s="92"/>
      <c r="T98" s="211"/>
      <c r="U98" s="210"/>
    </row>
    <row r="99" spans="2:21" x14ac:dyDescent="0.25">
      <c r="B99" s="90" t="s">
        <v>1207</v>
      </c>
      <c r="C99" s="91">
        <v>9.8266666666666655E-2</v>
      </c>
      <c r="D99" s="91">
        <v>2.8836923076923083E-2</v>
      </c>
      <c r="E99" s="91">
        <f t="shared" si="1"/>
        <v>6.9429743589743576E-2</v>
      </c>
      <c r="T99" s="211"/>
      <c r="U99" s="210"/>
    </row>
    <row r="100" spans="2:21" x14ac:dyDescent="0.25">
      <c r="B100" s="90" t="s">
        <v>1208</v>
      </c>
      <c r="C100" s="91">
        <v>9.4E-2</v>
      </c>
      <c r="D100" s="91">
        <v>2.9624242424242438E-2</v>
      </c>
      <c r="E100" s="91">
        <f t="shared" si="1"/>
        <v>6.4375757575757558E-2</v>
      </c>
      <c r="T100" s="211"/>
      <c r="U100" s="210"/>
    </row>
    <row r="101" spans="2:21" x14ac:dyDescent="0.25">
      <c r="B101" s="90" t="s">
        <v>1209</v>
      </c>
      <c r="C101" s="91">
        <v>9.862499999999999E-2</v>
      </c>
      <c r="D101" s="91">
        <v>2.9630303030303028E-2</v>
      </c>
      <c r="E101" s="91">
        <f t="shared" si="1"/>
        <v>6.8994696969696956E-2</v>
      </c>
      <c r="T101" s="211"/>
      <c r="U101" s="210"/>
    </row>
    <row r="102" spans="2:21" x14ac:dyDescent="0.25">
      <c r="B102" s="90" t="s">
        <v>1210</v>
      </c>
      <c r="C102" s="91">
        <v>9.7000000000000017E-2</v>
      </c>
      <c r="D102" s="91">
        <v>2.7218461538461539E-2</v>
      </c>
      <c r="E102" s="91">
        <f t="shared" si="1"/>
        <v>6.9781538461538478E-2</v>
      </c>
      <c r="T102" s="211"/>
      <c r="U102" s="210"/>
    </row>
    <row r="103" spans="2:21" x14ac:dyDescent="0.25">
      <c r="B103" s="90" t="s">
        <v>1211</v>
      </c>
      <c r="C103" s="91">
        <v>9.4800000000000009E-2</v>
      </c>
      <c r="D103" s="91">
        <v>2.5672307692307696E-2</v>
      </c>
      <c r="E103" s="91">
        <f t="shared" si="1"/>
        <v>6.9127692307692307E-2</v>
      </c>
      <c r="T103" s="211"/>
      <c r="U103" s="210"/>
    </row>
    <row r="104" spans="2:21" x14ac:dyDescent="0.25">
      <c r="B104" s="90" t="s">
        <v>1212</v>
      </c>
      <c r="C104" s="91">
        <v>9.7349999999999992E-2</v>
      </c>
      <c r="D104" s="91">
        <v>2.2793939393939398E-2</v>
      </c>
      <c r="E104" s="91">
        <f t="shared" si="1"/>
        <v>7.4556060606060598E-2</v>
      </c>
      <c r="T104" s="211"/>
      <c r="U104" s="210"/>
    </row>
    <row r="105" spans="2:21" x14ac:dyDescent="0.25">
      <c r="B105" s="90" t="s">
        <v>1213</v>
      </c>
      <c r="C105" s="91">
        <v>9.8319999999999991E-2</v>
      </c>
      <c r="D105" s="91">
        <v>2.8333846153846154E-2</v>
      </c>
      <c r="E105" s="91">
        <f t="shared" si="1"/>
        <v>6.9986153846153837E-2</v>
      </c>
      <c r="T105" s="211"/>
      <c r="U105" s="210"/>
    </row>
    <row r="106" spans="2:21" x14ac:dyDescent="0.25">
      <c r="B106" s="90" t="s">
        <v>1214</v>
      </c>
      <c r="C106" s="91">
        <v>9.7183333333333344E-2</v>
      </c>
      <c r="D106" s="91">
        <v>3.0452307692307709E-2</v>
      </c>
      <c r="E106" s="91">
        <f t="shared" si="1"/>
        <v>6.6731025641025635E-2</v>
      </c>
      <c r="T106" s="211"/>
      <c r="U106" s="210"/>
    </row>
    <row r="107" spans="2:21" x14ac:dyDescent="0.25">
      <c r="B107" s="90" t="s">
        <v>1215</v>
      </c>
      <c r="C107" s="91">
        <v>9.6428571428571419E-2</v>
      </c>
      <c r="D107" s="91">
        <v>2.8972307692307693E-2</v>
      </c>
      <c r="E107" s="91">
        <f t="shared" si="1"/>
        <v>6.7456263736263733E-2</v>
      </c>
      <c r="T107" s="211"/>
      <c r="U107" s="210"/>
    </row>
    <row r="108" spans="2:21" x14ac:dyDescent="0.25">
      <c r="B108" s="90" t="s">
        <v>1216</v>
      </c>
      <c r="C108" s="91">
        <v>0.1</v>
      </c>
      <c r="D108" s="91">
        <v>2.8173846153846157E-2</v>
      </c>
      <c r="E108" s="91">
        <f t="shared" si="1"/>
        <v>7.1826153846153845E-2</v>
      </c>
      <c r="T108" s="211"/>
      <c r="U108" s="210"/>
    </row>
    <row r="109" spans="2:21" x14ac:dyDescent="0.25">
      <c r="B109" s="90" t="s">
        <v>1217</v>
      </c>
      <c r="C109" s="91">
        <v>9.9064285714285716E-2</v>
      </c>
      <c r="D109" s="91">
        <v>2.817384615384615E-2</v>
      </c>
      <c r="E109" s="91">
        <f t="shared" si="1"/>
        <v>7.0890439560439569E-2</v>
      </c>
      <c r="T109" s="211"/>
      <c r="U109" s="210"/>
    </row>
    <row r="110" spans="2:21" x14ac:dyDescent="0.25">
      <c r="B110" s="90" t="s">
        <v>1218</v>
      </c>
      <c r="C110" s="91">
        <v>9.6883333333333321E-2</v>
      </c>
      <c r="D110" s="91">
        <v>3.0235384615384615E-2</v>
      </c>
      <c r="E110" s="91">
        <f t="shared" si="1"/>
        <v>6.6647948717948713E-2</v>
      </c>
      <c r="T110" s="211"/>
      <c r="U110" s="210"/>
    </row>
    <row r="111" spans="2:21" x14ac:dyDescent="0.25">
      <c r="B111" s="90" t="s">
        <v>1219</v>
      </c>
      <c r="C111" s="91">
        <v>9.7474999999999992E-2</v>
      </c>
      <c r="D111" s="91">
        <v>3.0853846153846162E-2</v>
      </c>
      <c r="E111" s="91">
        <f t="shared" si="1"/>
        <v>6.662115384615383E-2</v>
      </c>
      <c r="T111" s="211"/>
      <c r="U111" s="210"/>
    </row>
    <row r="112" spans="2:21" x14ac:dyDescent="0.25">
      <c r="B112" s="90" t="s">
        <v>1220</v>
      </c>
      <c r="C112" s="91">
        <v>9.6859999999999988E-2</v>
      </c>
      <c r="D112" s="91">
        <v>3.0607692307692315E-2</v>
      </c>
      <c r="E112" s="91">
        <f t="shared" si="1"/>
        <v>6.6252307692307666E-2</v>
      </c>
      <c r="T112" s="211"/>
      <c r="U112" s="210"/>
    </row>
    <row r="113" spans="2:21" x14ac:dyDescent="0.25">
      <c r="B113" s="90" t="s">
        <v>1221</v>
      </c>
      <c r="C113" s="91">
        <v>9.5225000000000018E-2</v>
      </c>
      <c r="D113" s="91">
        <v>3.26939393939394E-2</v>
      </c>
      <c r="E113" s="91">
        <f t="shared" si="1"/>
        <v>6.2531060606060618E-2</v>
      </c>
      <c r="T113" s="211"/>
      <c r="U113" s="210"/>
    </row>
    <row r="114" spans="2:21" x14ac:dyDescent="0.25">
      <c r="B114" s="90" t="s">
        <v>1222</v>
      </c>
      <c r="C114" s="91">
        <v>9.7166666666666665E-2</v>
      </c>
      <c r="D114" s="91">
        <v>3.0129687499999998E-2</v>
      </c>
      <c r="E114" s="91">
        <f t="shared" si="1"/>
        <v>6.7036979166666663E-2</v>
      </c>
      <c r="T114" s="211"/>
      <c r="U114" s="210"/>
    </row>
    <row r="115" spans="2:21" x14ac:dyDescent="0.25">
      <c r="B115" s="90" t="s">
        <v>1223</v>
      </c>
      <c r="C115" s="91">
        <v>9.5762499999999987E-2</v>
      </c>
      <c r="D115" s="91">
        <v>2.7836923076923075E-2</v>
      </c>
      <c r="E115" s="91">
        <f t="shared" si="1"/>
        <v>6.7925576923076908E-2</v>
      </c>
      <c r="T115" s="211"/>
      <c r="U115" s="210"/>
    </row>
    <row r="116" spans="2:21" x14ac:dyDescent="0.25">
      <c r="B116" s="90" t="s">
        <v>1224</v>
      </c>
      <c r="C116" s="91">
        <v>9.5299999999999996E-2</v>
      </c>
      <c r="D116" s="91">
        <v>2.2849999999999995E-2</v>
      </c>
      <c r="E116" s="91">
        <f t="shared" si="1"/>
        <v>7.2450000000000001E-2</v>
      </c>
      <c r="T116" s="211"/>
      <c r="U116" s="210"/>
    </row>
    <row r="117" spans="2:21" x14ac:dyDescent="0.25">
      <c r="B117" s="90" t="s">
        <v>1225</v>
      </c>
      <c r="C117" s="91">
        <v>9.8875000000000005E-2</v>
      </c>
      <c r="D117" s="91">
        <v>2.2566666666666676E-2</v>
      </c>
      <c r="E117" s="91">
        <f t="shared" si="1"/>
        <v>7.6308333333333325E-2</v>
      </c>
      <c r="T117" s="211"/>
      <c r="U117" s="210"/>
    </row>
    <row r="118" spans="2:21" x14ac:dyDescent="0.25">
      <c r="B118" s="90" t="s">
        <v>1226</v>
      </c>
      <c r="C118" s="91">
        <v>9.7185714285714292E-2</v>
      </c>
      <c r="D118" s="91">
        <v>1.8878461538461538E-2</v>
      </c>
      <c r="E118" s="91">
        <f t="shared" si="1"/>
        <v>7.8307252747252754E-2</v>
      </c>
      <c r="T118" s="211"/>
      <c r="U118" s="210"/>
    </row>
    <row r="119" spans="2:21" x14ac:dyDescent="0.25">
      <c r="B119" s="90" t="s">
        <v>1227</v>
      </c>
      <c r="C119" s="91">
        <v>9.5749999999999988E-2</v>
      </c>
      <c r="D119" s="91">
        <v>1.3801538461538454E-2</v>
      </c>
      <c r="E119" s="91">
        <f t="shared" si="1"/>
        <v>8.1948461538461539E-2</v>
      </c>
      <c r="T119" s="211"/>
      <c r="U119" s="210"/>
    </row>
    <row r="120" spans="2:21" x14ac:dyDescent="0.25">
      <c r="B120" s="90">
        <v>2020.3</v>
      </c>
      <c r="C120" s="91">
        <v>9.2999999999999985E-2</v>
      </c>
      <c r="D120" s="91">
        <v>1.3654545454545457E-2</v>
      </c>
      <c r="E120" s="91">
        <f t="shared" si="1"/>
        <v>7.9345454545454525E-2</v>
      </c>
      <c r="T120" s="211"/>
      <c r="U120" s="210"/>
    </row>
    <row r="121" spans="2:21" x14ac:dyDescent="0.25">
      <c r="B121" s="90">
        <v>2020.4</v>
      </c>
      <c r="C121" s="91">
        <v>9.5599999999999991E-2</v>
      </c>
      <c r="D121" s="91">
        <v>1.6210606060606054E-2</v>
      </c>
      <c r="E121" s="91">
        <f t="shared" si="1"/>
        <v>7.938939393939394E-2</v>
      </c>
      <c r="T121" s="211"/>
      <c r="U121" s="210"/>
    </row>
    <row r="122" spans="2:21" x14ac:dyDescent="0.25">
      <c r="B122" s="90">
        <v>2021.1</v>
      </c>
      <c r="C122" s="91">
        <v>9.4500000000000001E-2</v>
      </c>
      <c r="D122" s="91">
        <v>2.0748437499999998E-2</v>
      </c>
      <c r="E122" s="91">
        <f t="shared" si="1"/>
        <v>7.3751562500000006E-2</v>
      </c>
      <c r="T122" s="211"/>
      <c r="U122" s="210"/>
    </row>
    <row r="123" spans="2:21" x14ac:dyDescent="0.25">
      <c r="B123" s="90">
        <v>2021.2</v>
      </c>
      <c r="C123" s="91">
        <v>9.4683333333333328E-2</v>
      </c>
      <c r="D123" s="91">
        <v>2.2579999999999996E-2</v>
      </c>
      <c r="E123" s="91">
        <f t="shared" si="1"/>
        <v>7.2103333333333325E-2</v>
      </c>
      <c r="T123" s="211"/>
      <c r="U123" s="210"/>
    </row>
    <row r="124" spans="2:21" x14ac:dyDescent="0.25">
      <c r="B124" s="90">
        <v>2021.3</v>
      </c>
      <c r="C124" s="91">
        <v>9.2740000000000003E-2</v>
      </c>
      <c r="D124" s="91">
        <v>1.9333333333333327E-2</v>
      </c>
      <c r="E124" s="91">
        <f t="shared" si="1"/>
        <v>7.3406666666666676E-2</v>
      </c>
      <c r="T124" s="211"/>
      <c r="U124" s="210"/>
    </row>
    <row r="125" spans="2:21" x14ac:dyDescent="0.25">
      <c r="B125" s="90">
        <v>2021.4</v>
      </c>
      <c r="C125" s="11">
        <v>9.6733333333333338E-2</v>
      </c>
      <c r="D125" s="11">
        <v>1.9479687499999995E-2</v>
      </c>
      <c r="E125" s="91">
        <f t="shared" si="1"/>
        <v>7.7253645833333343E-2</v>
      </c>
      <c r="T125" s="209"/>
      <c r="U125" s="210"/>
    </row>
    <row r="126" spans="2:21" x14ac:dyDescent="0.25">
      <c r="B126" s="90">
        <v>2022.1</v>
      </c>
      <c r="C126" s="91">
        <v>9.4499999999999987E-2</v>
      </c>
      <c r="D126" s="91">
        <v>2.2546031746031748E-2</v>
      </c>
      <c r="E126" s="91">
        <f t="shared" si="1"/>
        <v>7.1953968253968242E-2</v>
      </c>
      <c r="T126" s="211"/>
      <c r="U126" s="210"/>
    </row>
    <row r="127" spans="2:21" x14ac:dyDescent="0.25">
      <c r="B127" s="90">
        <v>2022.2</v>
      </c>
      <c r="C127" s="11">
        <v>9.5000000000000001E-2</v>
      </c>
      <c r="D127" s="11">
        <v>3.0455384615384599E-2</v>
      </c>
      <c r="E127" s="91">
        <f t="shared" si="1"/>
        <v>6.4544615384615395E-2</v>
      </c>
      <c r="T127" s="209"/>
      <c r="U127" s="210"/>
    </row>
    <row r="128" spans="2:21" x14ac:dyDescent="0.25">
      <c r="B128" s="109" t="s">
        <v>1158</v>
      </c>
      <c r="C128" s="110">
        <f>AVERAGE(C6:C127)</f>
        <v>0.10623789939883053</v>
      </c>
      <c r="D128" s="110">
        <f t="shared" ref="D128:E128" si="2">AVERAGE(D6:D127)</f>
        <v>4.5715724670521971E-2</v>
      </c>
      <c r="E128" s="110">
        <f t="shared" si="2"/>
        <v>6.0522174728308599E-2</v>
      </c>
    </row>
    <row r="129" spans="2:5" ht="13.8" thickBot="1" x14ac:dyDescent="0.3">
      <c r="B129" s="111" t="s">
        <v>1228</v>
      </c>
      <c r="C129" s="112">
        <f>MEDIAN(C6:C127)</f>
        <v>0.10591833333333334</v>
      </c>
      <c r="D129" s="112">
        <f t="shared" ref="D129:E129" si="3">MEDIAN(D6:D127)</f>
        <v>4.6191875E-2</v>
      </c>
      <c r="E129" s="112">
        <f t="shared" si="3"/>
        <v>6.1784635416666671E-2</v>
      </c>
    </row>
    <row r="130" spans="2:5" x14ac:dyDescent="0.25">
      <c r="B130" s="90"/>
      <c r="C130" s="94"/>
      <c r="D130" s="113"/>
    </row>
    <row r="131" spans="2:5" x14ac:dyDescent="0.25">
      <c r="C131" s="94"/>
      <c r="D131" s="113"/>
    </row>
    <row r="132" spans="2:5" x14ac:dyDescent="0.25">
      <c r="B132" s="90"/>
      <c r="D132" s="113"/>
    </row>
    <row r="133" spans="2:5" x14ac:dyDescent="0.25">
      <c r="B133" s="90"/>
      <c r="D133" s="113"/>
    </row>
    <row r="134" spans="2:5" x14ac:dyDescent="0.25">
      <c r="D134" s="113"/>
    </row>
    <row r="135" spans="2:5" x14ac:dyDescent="0.25">
      <c r="D135" s="113"/>
    </row>
    <row r="136" spans="2:5" x14ac:dyDescent="0.25">
      <c r="D136" s="113"/>
    </row>
    <row r="137" spans="2:5" x14ac:dyDescent="0.25">
      <c r="D137" s="113"/>
    </row>
    <row r="138" spans="2:5" x14ac:dyDescent="0.25">
      <c r="D138" s="113"/>
    </row>
  </sheetData>
  <printOptions horizontalCentered="1"/>
  <pageMargins left="0.7" right="0.7" top="0.75" bottom="0.75" header="0.3" footer="0.3"/>
  <pageSetup scale="61" fitToWidth="0" orientation="portrait" useFirstPageNumber="1" r:id="rId1"/>
  <headerFooter>
    <oddHeader>&amp;RExh. AEB-19
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33"/>
  <sheetViews>
    <sheetView zoomScale="50" zoomScaleNormal="5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3" width="9.77734375" style="86" bestFit="1" customWidth="1"/>
    <col min="4" max="4" width="9.77734375" style="86" customWidth="1"/>
    <col min="5" max="5" width="11" style="86" customWidth="1"/>
    <col min="6" max="6" width="9.21875" style="86"/>
    <col min="7" max="7" width="7" style="86" bestFit="1" customWidth="1"/>
    <col min="8" max="8" width="40.21875" style="86" customWidth="1"/>
    <col min="9" max="9" width="12.5546875" style="86" bestFit="1" customWidth="1"/>
    <col min="10" max="10" width="13.77734375" style="86" bestFit="1" customWidth="1"/>
    <col min="11" max="11" width="13.44140625" style="86" bestFit="1" customWidth="1"/>
    <col min="12" max="13" width="13.77734375" style="86" bestFit="1" customWidth="1"/>
    <col min="14" max="14" width="11.21875" style="86" bestFit="1" customWidth="1"/>
    <col min="15" max="16" width="12.44140625" style="86" bestFit="1" customWidth="1"/>
    <col min="17" max="17" width="3.21875" style="86" customWidth="1"/>
    <col min="18" max="16384" width="9.21875" style="86"/>
  </cols>
  <sheetData>
    <row r="2" spans="2:19" x14ac:dyDescent="0.25">
      <c r="B2" s="85" t="s">
        <v>1229</v>
      </c>
      <c r="C2" s="85"/>
      <c r="D2" s="85"/>
      <c r="E2" s="85"/>
    </row>
    <row r="4" spans="2:19" ht="13.8" thickBot="1" x14ac:dyDescent="0.3">
      <c r="C4" s="87" t="s">
        <v>37</v>
      </c>
      <c r="D4" s="87" t="s">
        <v>38</v>
      </c>
      <c r="E4" s="87" t="s">
        <v>39</v>
      </c>
    </row>
    <row r="5" spans="2:19" ht="39.6" x14ac:dyDescent="0.25">
      <c r="B5" s="88"/>
      <c r="C5" s="89" t="s">
        <v>1230</v>
      </c>
      <c r="D5" s="89" t="s">
        <v>1083</v>
      </c>
      <c r="E5" s="89" t="s">
        <v>1084</v>
      </c>
    </row>
    <row r="6" spans="2:19" x14ac:dyDescent="0.25">
      <c r="B6" s="90" t="s">
        <v>1085</v>
      </c>
      <c r="C6" s="91">
        <v>0.12418</v>
      </c>
      <c r="D6" s="91">
        <v>7.8050793650793662E-2</v>
      </c>
      <c r="E6" s="91">
        <f>C6-D6</f>
        <v>4.6129206349206336E-2</v>
      </c>
      <c r="R6" s="92"/>
      <c r="S6" s="93"/>
    </row>
    <row r="7" spans="2:19" x14ac:dyDescent="0.25">
      <c r="B7" s="90" t="s">
        <v>1086</v>
      </c>
      <c r="C7" s="91">
        <v>0.11983333333333333</v>
      </c>
      <c r="D7" s="91">
        <v>7.8976190476190478E-2</v>
      </c>
      <c r="E7" s="91">
        <f t="shared" ref="E7:E70" si="0">C7-D7</f>
        <v>4.0857142857142856E-2</v>
      </c>
      <c r="R7" s="92"/>
      <c r="S7" s="93"/>
    </row>
    <row r="8" spans="2:19" x14ac:dyDescent="0.25">
      <c r="B8" s="90" t="s">
        <v>1087</v>
      </c>
      <c r="C8" s="91">
        <v>0.11865999999999999</v>
      </c>
      <c r="D8" s="91">
        <v>7.4456250000000002E-2</v>
      </c>
      <c r="E8" s="91">
        <f t="shared" si="0"/>
        <v>4.4203749999999986E-2</v>
      </c>
      <c r="R8" s="92"/>
      <c r="S8" s="93"/>
    </row>
    <row r="9" spans="2:19" x14ac:dyDescent="0.25">
      <c r="B9" s="90" t="s">
        <v>1088</v>
      </c>
      <c r="C9" s="91">
        <v>0.11939999999999999</v>
      </c>
      <c r="D9" s="91">
        <v>7.5235937499999989E-2</v>
      </c>
      <c r="E9" s="91">
        <f t="shared" si="0"/>
        <v>4.4164062500000004E-2</v>
      </c>
      <c r="R9" s="92"/>
      <c r="S9" s="93"/>
    </row>
    <row r="10" spans="2:19" x14ac:dyDescent="0.25">
      <c r="B10" s="90" t="s">
        <v>1089</v>
      </c>
      <c r="C10" s="91">
        <v>0.11749999999999999</v>
      </c>
      <c r="D10" s="91">
        <v>7.0716129032258074E-2</v>
      </c>
      <c r="E10" s="91">
        <f t="shared" si="0"/>
        <v>4.678387096774192E-2</v>
      </c>
      <c r="R10" s="92"/>
      <c r="S10" s="93"/>
    </row>
    <row r="11" spans="2:19" x14ac:dyDescent="0.25">
      <c r="B11" s="87" t="s">
        <v>1090</v>
      </c>
      <c r="C11" s="91">
        <v>0.11708333333333333</v>
      </c>
      <c r="D11" s="91">
        <v>6.8584126984127011E-2</v>
      </c>
      <c r="E11" s="91">
        <f t="shared" si="0"/>
        <v>4.849920634920632E-2</v>
      </c>
      <c r="R11" s="92"/>
      <c r="S11" s="93"/>
    </row>
    <row r="12" spans="2:19" x14ac:dyDescent="0.25">
      <c r="B12" s="87" t="s">
        <v>1091</v>
      </c>
      <c r="C12" s="91">
        <v>0.11387499999999999</v>
      </c>
      <c r="D12" s="91">
        <v>6.3154687500000015E-2</v>
      </c>
      <c r="E12" s="91">
        <f t="shared" si="0"/>
        <v>5.0720312499999975E-2</v>
      </c>
      <c r="R12" s="92"/>
      <c r="S12" s="93"/>
    </row>
    <row r="13" spans="2:19" x14ac:dyDescent="0.25">
      <c r="B13" s="87" t="s">
        <v>1092</v>
      </c>
      <c r="C13" s="91">
        <v>0.11155555555555557</v>
      </c>
      <c r="D13" s="91">
        <v>6.1351562500000012E-2</v>
      </c>
      <c r="E13" s="91">
        <f t="shared" si="0"/>
        <v>5.0203993055555562E-2</v>
      </c>
      <c r="R13" s="92"/>
      <c r="S13" s="93"/>
    </row>
    <row r="14" spans="2:19" x14ac:dyDescent="0.25">
      <c r="B14" s="87" t="s">
        <v>1093</v>
      </c>
      <c r="C14" s="91">
        <v>0.11120000000000001</v>
      </c>
      <c r="D14" s="91">
        <v>6.5758730158730155E-2</v>
      </c>
      <c r="E14" s="91">
        <f t="shared" si="0"/>
        <v>4.5441269841269852E-2</v>
      </c>
      <c r="R14" s="92"/>
      <c r="S14" s="93"/>
    </row>
    <row r="15" spans="2:19" x14ac:dyDescent="0.25">
      <c r="B15" s="87" t="s">
        <v>1094</v>
      </c>
      <c r="C15" s="91">
        <v>0.10834999999999999</v>
      </c>
      <c r="D15" s="91">
        <v>7.3622580645161306E-2</v>
      </c>
      <c r="E15" s="91">
        <f t="shared" si="0"/>
        <v>3.4727419354838682E-2</v>
      </c>
      <c r="R15" s="92"/>
      <c r="S15" s="93"/>
    </row>
    <row r="16" spans="2:19" x14ac:dyDescent="0.25">
      <c r="B16" s="87" t="s">
        <v>1095</v>
      </c>
      <c r="C16" s="91">
        <v>0.10866666666666668</v>
      </c>
      <c r="D16" s="91">
        <v>7.5893750000000024E-2</v>
      </c>
      <c r="E16" s="91">
        <f t="shared" si="0"/>
        <v>3.2772916666666652E-2</v>
      </c>
      <c r="R16" s="92"/>
      <c r="S16" s="93"/>
    </row>
    <row r="17" spans="2:19" x14ac:dyDescent="0.25">
      <c r="B17" s="87" t="s">
        <v>1096</v>
      </c>
      <c r="C17" s="91">
        <v>0.11525833333333334</v>
      </c>
      <c r="D17" s="91">
        <v>7.9633333333333334E-2</v>
      </c>
      <c r="E17" s="91">
        <f t="shared" si="0"/>
        <v>3.5625000000000004E-2</v>
      </c>
      <c r="R17" s="92"/>
      <c r="S17" s="93"/>
    </row>
    <row r="18" spans="2:19" x14ac:dyDescent="0.25">
      <c r="B18" s="87" t="s">
        <v>1097</v>
      </c>
      <c r="C18" s="91">
        <v>0.11</v>
      </c>
      <c r="D18" s="91">
        <v>6.9422222222222191E-2</v>
      </c>
      <c r="E18" s="91">
        <f t="shared" si="0"/>
        <v>4.057777777777781E-2</v>
      </c>
      <c r="R18" s="92"/>
      <c r="S18" s="93"/>
    </row>
    <row r="19" spans="2:19" x14ac:dyDescent="0.25">
      <c r="B19" s="87" t="s">
        <v>1098</v>
      </c>
      <c r="C19" s="91">
        <v>0.11066666666666668</v>
      </c>
      <c r="D19" s="91">
        <v>6.7173015873015857E-2</v>
      </c>
      <c r="E19" s="91">
        <f t="shared" si="0"/>
        <v>4.349365079365082E-2</v>
      </c>
      <c r="R19" s="92"/>
      <c r="S19" s="93"/>
    </row>
    <row r="20" spans="2:19" x14ac:dyDescent="0.25">
      <c r="B20" s="87" t="s">
        <v>1099</v>
      </c>
      <c r="C20" s="91">
        <v>0.11606666666666667</v>
      </c>
      <c r="D20" s="91">
        <v>6.2390476190476205E-2</v>
      </c>
      <c r="E20" s="91">
        <f t="shared" si="0"/>
        <v>5.3676190476190461E-2</v>
      </c>
      <c r="R20" s="92"/>
      <c r="S20" s="93"/>
    </row>
    <row r="21" spans="2:19" x14ac:dyDescent="0.25">
      <c r="B21" s="87" t="s">
        <v>1100</v>
      </c>
      <c r="C21" s="91">
        <v>0.11449999999999999</v>
      </c>
      <c r="D21" s="91">
        <v>6.2916923076923065E-2</v>
      </c>
      <c r="E21" s="91">
        <f t="shared" si="0"/>
        <v>5.1583076923076926E-2</v>
      </c>
      <c r="R21" s="92"/>
      <c r="S21" s="93"/>
    </row>
    <row r="22" spans="2:19" x14ac:dyDescent="0.25">
      <c r="B22" s="87" t="s">
        <v>1101</v>
      </c>
      <c r="C22" s="91">
        <v>0.10875</v>
      </c>
      <c r="D22" s="91">
        <v>6.9215384615384609E-2</v>
      </c>
      <c r="E22" s="91">
        <f t="shared" si="0"/>
        <v>3.953461538461539E-2</v>
      </c>
      <c r="R22" s="92"/>
      <c r="S22" s="93"/>
    </row>
    <row r="23" spans="2:19" x14ac:dyDescent="0.25">
      <c r="B23" s="87" t="s">
        <v>1102</v>
      </c>
      <c r="C23" s="91">
        <v>0.1125</v>
      </c>
      <c r="D23" s="91">
        <v>6.9672727272727275E-2</v>
      </c>
      <c r="E23" s="91">
        <f t="shared" si="0"/>
        <v>4.2827272727272728E-2</v>
      </c>
      <c r="R23" s="92"/>
      <c r="S23" s="93"/>
    </row>
    <row r="24" spans="2:19" x14ac:dyDescent="0.25">
      <c r="B24" s="87" t="s">
        <v>1104</v>
      </c>
      <c r="C24" s="91">
        <v>0.11194285714285715</v>
      </c>
      <c r="D24" s="91">
        <v>6.6199999999999995E-2</v>
      </c>
      <c r="E24" s="91">
        <f t="shared" si="0"/>
        <v>4.5742857142857155E-2</v>
      </c>
      <c r="H24" t="s">
        <v>1103</v>
      </c>
      <c r="I24"/>
      <c r="J24"/>
      <c r="K24"/>
      <c r="L24"/>
      <c r="M24"/>
      <c r="N24"/>
      <c r="O24"/>
      <c r="P24"/>
      <c r="R24" s="92"/>
      <c r="S24" s="93"/>
    </row>
    <row r="25" spans="2:19" ht="13.8" thickBot="1" x14ac:dyDescent="0.3">
      <c r="B25" s="87" t="s">
        <v>1105</v>
      </c>
      <c r="C25" s="91">
        <v>0.11307142857142857</v>
      </c>
      <c r="D25" s="91">
        <v>6.8153124999999995E-2</v>
      </c>
      <c r="E25" s="91">
        <f t="shared" si="0"/>
        <v>4.4918303571428578E-2</v>
      </c>
      <c r="H25"/>
      <c r="I25"/>
      <c r="J25"/>
      <c r="K25"/>
      <c r="L25"/>
      <c r="M25"/>
      <c r="N25"/>
      <c r="O25"/>
      <c r="P25"/>
      <c r="R25" s="92"/>
      <c r="S25" s="93"/>
    </row>
    <row r="26" spans="2:19" x14ac:dyDescent="0.25">
      <c r="B26" s="87" t="s">
        <v>1107</v>
      </c>
      <c r="C26" s="91">
        <v>0.11699999999999999</v>
      </c>
      <c r="D26" s="91">
        <v>6.9369230769230752E-2</v>
      </c>
      <c r="E26" s="91">
        <f t="shared" si="0"/>
        <v>4.763076923076924E-2</v>
      </c>
      <c r="H26" s="162" t="s">
        <v>1106</v>
      </c>
      <c r="I26" s="162"/>
      <c r="J26"/>
      <c r="K26"/>
      <c r="L26"/>
      <c r="M26"/>
      <c r="N26"/>
      <c r="O26"/>
      <c r="P26"/>
      <c r="R26" s="92"/>
      <c r="S26" s="93"/>
    </row>
    <row r="27" spans="2:19" x14ac:dyDescent="0.25">
      <c r="B27" s="87" t="s">
        <v>1109</v>
      </c>
      <c r="C27" s="91">
        <v>0.12</v>
      </c>
      <c r="D27" s="91">
        <v>6.5304545454545448E-2</v>
      </c>
      <c r="E27" s="91">
        <f t="shared" si="0"/>
        <v>5.4695454545454547E-2</v>
      </c>
      <c r="H27" t="s">
        <v>1108</v>
      </c>
      <c r="I27" s="163">
        <v>0.92781108213344987</v>
      </c>
      <c r="J27"/>
      <c r="K27"/>
      <c r="L27"/>
      <c r="M27"/>
      <c r="N27"/>
      <c r="O27"/>
      <c r="P27"/>
      <c r="R27" s="92"/>
      <c r="S27" s="93"/>
    </row>
    <row r="28" spans="2:19" x14ac:dyDescent="0.25">
      <c r="B28" s="90" t="s">
        <v>1111</v>
      </c>
      <c r="C28" s="91">
        <v>0.10916666666666668</v>
      </c>
      <c r="D28" s="91">
        <v>6.1478125000000015E-2</v>
      </c>
      <c r="E28" s="91">
        <f t="shared" si="0"/>
        <v>4.768854166666666E-2</v>
      </c>
      <c r="H28" t="s">
        <v>1110</v>
      </c>
      <c r="I28" s="163">
        <v>0.86083340412964326</v>
      </c>
      <c r="J28"/>
      <c r="K28"/>
      <c r="L28"/>
      <c r="M28"/>
      <c r="N28"/>
      <c r="O28"/>
      <c r="P28"/>
      <c r="R28" s="92"/>
      <c r="S28" s="93"/>
    </row>
    <row r="29" spans="2:19" x14ac:dyDescent="0.25">
      <c r="B29" s="87" t="s">
        <v>1114</v>
      </c>
      <c r="C29" s="91">
        <v>0.11366666666666665</v>
      </c>
      <c r="D29" s="91">
        <v>5.8490769230769207E-2</v>
      </c>
      <c r="E29" s="91">
        <f t="shared" si="0"/>
        <v>5.5175897435897445E-2</v>
      </c>
      <c r="H29" t="s">
        <v>1112</v>
      </c>
      <c r="I29" s="163">
        <v>0.85963369209627805</v>
      </c>
      <c r="J29"/>
      <c r="K29"/>
      <c r="L29"/>
      <c r="M29"/>
      <c r="N29"/>
      <c r="O29"/>
      <c r="P29"/>
      <c r="R29" s="92"/>
      <c r="S29" s="93"/>
    </row>
    <row r="30" spans="2:19" x14ac:dyDescent="0.25">
      <c r="B30" s="87" t="s">
        <v>1116</v>
      </c>
      <c r="C30" s="91">
        <v>0.11409999999999999</v>
      </c>
      <c r="D30" s="91">
        <v>5.4762121212121241E-2</v>
      </c>
      <c r="E30" s="91">
        <f t="shared" si="0"/>
        <v>5.9337878787878752E-2</v>
      </c>
      <c r="H30" t="s">
        <v>1113</v>
      </c>
      <c r="I30" s="163">
        <v>3.8840812584582012E-3</v>
      </c>
      <c r="J30"/>
      <c r="K30"/>
      <c r="L30"/>
      <c r="M30"/>
      <c r="N30"/>
      <c r="O30"/>
      <c r="P30"/>
      <c r="R30" s="92"/>
      <c r="S30" s="93"/>
    </row>
    <row r="31" spans="2:19" ht="13.8" thickBot="1" x14ac:dyDescent="0.3">
      <c r="B31" s="87" t="s">
        <v>1117</v>
      </c>
      <c r="C31" s="91">
        <v>0.1169</v>
      </c>
      <c r="D31" s="91">
        <v>5.1071212121212115E-2</v>
      </c>
      <c r="E31" s="91">
        <f t="shared" si="0"/>
        <v>6.5828787878787889E-2</v>
      </c>
      <c r="H31" s="41" t="s">
        <v>1115</v>
      </c>
      <c r="I31" s="41">
        <v>118</v>
      </c>
      <c r="J31"/>
      <c r="K31"/>
      <c r="L31"/>
      <c r="M31"/>
      <c r="N31"/>
      <c r="O31"/>
      <c r="P31"/>
      <c r="R31" s="92"/>
      <c r="S31" s="93"/>
    </row>
    <row r="32" spans="2:19" x14ac:dyDescent="0.25">
      <c r="B32" s="90" t="s">
        <v>1119</v>
      </c>
      <c r="C32" s="91">
        <v>0.10816666666666667</v>
      </c>
      <c r="D32" s="91">
        <v>5.3734374999999994E-2</v>
      </c>
      <c r="E32" s="91">
        <f t="shared" si="0"/>
        <v>5.4432291666666681E-2</v>
      </c>
      <c r="H32"/>
      <c r="I32"/>
      <c r="J32"/>
      <c r="K32"/>
      <c r="L32"/>
      <c r="M32"/>
      <c r="N32"/>
      <c r="O32"/>
      <c r="P32"/>
      <c r="R32" s="92"/>
      <c r="S32" s="93"/>
    </row>
    <row r="33" spans="2:19" ht="13.8" thickBot="1" x14ac:dyDescent="0.3">
      <c r="B33" s="90" t="s">
        <v>1123</v>
      </c>
      <c r="C33" s="91">
        <v>0.1125</v>
      </c>
      <c r="D33" s="91">
        <v>5.7987692307692289E-2</v>
      </c>
      <c r="E33" s="91">
        <f t="shared" si="0"/>
        <v>5.4512307692307714E-2</v>
      </c>
      <c r="H33" t="s">
        <v>1118</v>
      </c>
      <c r="I33"/>
      <c r="J33"/>
      <c r="K33"/>
      <c r="L33"/>
      <c r="M33"/>
      <c r="N33"/>
      <c r="O33"/>
      <c r="P33"/>
      <c r="R33" s="92"/>
      <c r="S33" s="93"/>
    </row>
    <row r="34" spans="2:19" x14ac:dyDescent="0.25">
      <c r="B34" s="90" t="s">
        <v>1126</v>
      </c>
      <c r="C34" s="91">
        <v>0.10375</v>
      </c>
      <c r="D34" s="91">
        <v>6.2559090909090911E-2</v>
      </c>
      <c r="E34" s="91">
        <f t="shared" si="0"/>
        <v>4.1190909090909084E-2</v>
      </c>
      <c r="H34" s="159"/>
      <c r="I34" s="159" t="s">
        <v>1120</v>
      </c>
      <c r="J34" s="159" t="s">
        <v>1121</v>
      </c>
      <c r="K34" s="159" t="s">
        <v>681</v>
      </c>
      <c r="L34" s="159" t="s">
        <v>334</v>
      </c>
      <c r="M34" s="159" t="s">
        <v>1122</v>
      </c>
      <c r="N34"/>
      <c r="O34"/>
      <c r="P34"/>
      <c r="R34" s="92"/>
      <c r="S34" s="93"/>
    </row>
    <row r="35" spans="2:19" x14ac:dyDescent="0.25">
      <c r="B35" s="87" t="s">
        <v>1128</v>
      </c>
      <c r="C35" s="91">
        <v>0.10655000000000001</v>
      </c>
      <c r="D35" s="91">
        <v>6.2958461538461505E-2</v>
      </c>
      <c r="E35" s="91">
        <f t="shared" si="0"/>
        <v>4.3591538461538501E-2</v>
      </c>
      <c r="H35" t="s">
        <v>1124</v>
      </c>
      <c r="I35">
        <v>1</v>
      </c>
      <c r="J35" s="163">
        <v>1.0824770826168749E-2</v>
      </c>
      <c r="K35" s="163">
        <v>1.0824770826168749E-2</v>
      </c>
      <c r="L35" s="163">
        <v>717.53335816349215</v>
      </c>
      <c r="M35" s="163">
        <v>1.6817164320549365E-51</v>
      </c>
      <c r="N35"/>
      <c r="O35"/>
      <c r="P35"/>
      <c r="R35" s="92"/>
      <c r="S35" s="93"/>
    </row>
    <row r="36" spans="2:19" x14ac:dyDescent="0.25">
      <c r="B36" s="90" t="s">
        <v>1129</v>
      </c>
      <c r="C36" s="91">
        <v>0.11033333333333334</v>
      </c>
      <c r="D36" s="91">
        <v>5.9787692307692299E-2</v>
      </c>
      <c r="E36" s="91">
        <f t="shared" si="0"/>
        <v>5.054564102564104E-2</v>
      </c>
      <c r="H36" t="s">
        <v>1125</v>
      </c>
      <c r="I36">
        <v>116</v>
      </c>
      <c r="J36" s="163">
        <v>1.7499861177875243E-3</v>
      </c>
      <c r="K36" s="163">
        <v>1.5086087222306244E-5</v>
      </c>
      <c r="L36" s="163"/>
      <c r="M36" s="163"/>
      <c r="N36"/>
      <c r="O36"/>
      <c r="P36"/>
      <c r="R36" s="92"/>
      <c r="S36" s="93"/>
    </row>
    <row r="37" spans="2:19" ht="13.8" thickBot="1" x14ac:dyDescent="0.3">
      <c r="B37" s="87" t="s">
        <v>1137</v>
      </c>
      <c r="C37" s="91">
        <v>0.11334</v>
      </c>
      <c r="D37" s="91">
        <v>5.7932307692307693E-2</v>
      </c>
      <c r="E37" s="91">
        <f t="shared" si="0"/>
        <v>5.5407692307692304E-2</v>
      </c>
      <c r="H37" s="41" t="s">
        <v>1127</v>
      </c>
      <c r="I37" s="41">
        <v>117</v>
      </c>
      <c r="J37" s="164">
        <v>1.2574756943956274E-2</v>
      </c>
      <c r="K37" s="164"/>
      <c r="L37" s="164"/>
      <c r="M37" s="164"/>
      <c r="N37"/>
      <c r="O37"/>
      <c r="P37"/>
      <c r="R37" s="92"/>
      <c r="S37" s="93"/>
    </row>
    <row r="38" spans="2:19" ht="13.8" thickBot="1" x14ac:dyDescent="0.3">
      <c r="B38" s="87" t="s">
        <v>1139</v>
      </c>
      <c r="C38" s="91">
        <v>0.121</v>
      </c>
      <c r="D38" s="91">
        <v>5.6907692307692305E-2</v>
      </c>
      <c r="E38" s="91">
        <f t="shared" si="0"/>
        <v>6.4092307692307698E-2</v>
      </c>
      <c r="H38"/>
      <c r="I38"/>
      <c r="J38"/>
      <c r="K38"/>
      <c r="L38"/>
      <c r="M38"/>
      <c r="N38"/>
      <c r="O38"/>
      <c r="P38"/>
      <c r="R38" s="92"/>
      <c r="S38" s="93"/>
    </row>
    <row r="39" spans="2:19" x14ac:dyDescent="0.25">
      <c r="B39" s="90" t="s">
        <v>1140</v>
      </c>
      <c r="C39" s="91">
        <v>0.11375</v>
      </c>
      <c r="D39" s="91">
        <v>5.4464615384615396E-2</v>
      </c>
      <c r="E39" s="91">
        <f t="shared" si="0"/>
        <v>5.9285384615384608E-2</v>
      </c>
      <c r="H39" s="159"/>
      <c r="I39" s="159" t="s">
        <v>1130</v>
      </c>
      <c r="J39" s="159" t="s">
        <v>1113</v>
      </c>
      <c r="K39" s="159" t="s">
        <v>1131</v>
      </c>
      <c r="L39" s="159" t="s">
        <v>1132</v>
      </c>
      <c r="M39" s="159" t="s">
        <v>1133</v>
      </c>
      <c r="N39" s="159" t="s">
        <v>1134</v>
      </c>
      <c r="O39" s="159" t="s">
        <v>1135</v>
      </c>
      <c r="P39" s="159" t="s">
        <v>1136</v>
      </c>
      <c r="R39" s="92"/>
      <c r="S39" s="93"/>
    </row>
    <row r="40" spans="2:19" x14ac:dyDescent="0.25">
      <c r="B40" s="90" t="s">
        <v>1141</v>
      </c>
      <c r="C40" s="91">
        <v>0.1075</v>
      </c>
      <c r="D40" s="91">
        <v>5.7016923076923069E-2</v>
      </c>
      <c r="E40" s="91">
        <f t="shared" si="0"/>
        <v>5.0483076923076929E-2</v>
      </c>
      <c r="H40" t="s">
        <v>1138</v>
      </c>
      <c r="I40" s="165">
        <v>8.5312467077553203E-2</v>
      </c>
      <c r="J40" s="166">
        <v>1.0411159594576128E-3</v>
      </c>
      <c r="K40" s="167">
        <v>81.943290084610922</v>
      </c>
      <c r="L40" s="163">
        <v>1.6293021814899745E-104</v>
      </c>
      <c r="M40" s="163">
        <v>8.3250405736676303E-2</v>
      </c>
      <c r="N40" s="163">
        <v>8.7374528418430075E-2</v>
      </c>
      <c r="O40" s="163">
        <v>8.3250405736676303E-2</v>
      </c>
      <c r="P40" s="163">
        <v>8.7374528418430075E-2</v>
      </c>
      <c r="R40" s="92"/>
      <c r="S40" s="93"/>
    </row>
    <row r="41" spans="2:19" ht="13.8" thickBot="1" x14ac:dyDescent="0.3">
      <c r="B41" s="87" t="s">
        <v>1142</v>
      </c>
      <c r="C41" s="91">
        <v>0.10650000000000001</v>
      </c>
      <c r="D41" s="91">
        <v>5.3019696969696967E-2</v>
      </c>
      <c r="E41" s="91">
        <f t="shared" si="0"/>
        <v>5.3480303030303045E-2</v>
      </c>
      <c r="H41" s="41" t="s">
        <v>1083</v>
      </c>
      <c r="I41" s="168">
        <v>-0.58024099079248226</v>
      </c>
      <c r="J41" s="169">
        <v>2.1661441686756114E-2</v>
      </c>
      <c r="K41" s="170">
        <v>-26.786813139369379</v>
      </c>
      <c r="L41" s="164">
        <v>1.6817164320549365E-51</v>
      </c>
      <c r="M41" s="164">
        <v>-0.62314420544802274</v>
      </c>
      <c r="N41" s="164">
        <v>-0.53733777613694178</v>
      </c>
      <c r="O41" s="164">
        <v>-0.62314420544802274</v>
      </c>
      <c r="P41" s="164">
        <v>-0.53733777613694178</v>
      </c>
      <c r="R41" s="92"/>
      <c r="S41" s="93"/>
    </row>
    <row r="42" spans="2:19" x14ac:dyDescent="0.25">
      <c r="B42" s="90" t="s">
        <v>1143</v>
      </c>
      <c r="C42" s="91">
        <v>0.10666666666666667</v>
      </c>
      <c r="D42" s="91">
        <v>5.51578125E-2</v>
      </c>
      <c r="E42" s="91">
        <f t="shared" si="0"/>
        <v>5.1508854166666673E-2</v>
      </c>
      <c r="H42" s="94"/>
      <c r="I42" s="94"/>
      <c r="J42" s="94"/>
      <c r="K42" s="94"/>
      <c r="L42" s="94"/>
      <c r="M42" s="94"/>
      <c r="N42" s="94"/>
      <c r="O42" s="94"/>
      <c r="P42" s="94"/>
      <c r="R42" s="92"/>
      <c r="S42" s="93"/>
    </row>
    <row r="43" spans="2:19" x14ac:dyDescent="0.25">
      <c r="B43" s="87" t="s">
        <v>1145</v>
      </c>
      <c r="C43" s="91">
        <v>0.116425</v>
      </c>
      <c r="D43" s="91">
        <v>5.6164615384615389E-2</v>
      </c>
      <c r="E43" s="91">
        <f t="shared" si="0"/>
        <v>6.0260384615384611E-2</v>
      </c>
      <c r="H43" s="94"/>
      <c r="I43" s="94"/>
      <c r="J43" s="94"/>
      <c r="K43" s="94"/>
      <c r="L43" s="94"/>
      <c r="M43" s="94"/>
      <c r="N43" s="94"/>
      <c r="O43" s="94"/>
      <c r="P43" s="94"/>
      <c r="R43" s="92"/>
      <c r="S43" s="93"/>
    </row>
    <row r="44" spans="2:19" x14ac:dyDescent="0.25">
      <c r="B44" s="87" t="s">
        <v>1148</v>
      </c>
      <c r="C44" s="91">
        <v>0.11499999999999999</v>
      </c>
      <c r="D44" s="91">
        <v>5.0868181818181826E-2</v>
      </c>
      <c r="E44" s="91">
        <f t="shared" si="0"/>
        <v>6.4131818181818165E-2</v>
      </c>
      <c r="H44" s="94"/>
      <c r="I44" s="94"/>
      <c r="J44" s="94"/>
      <c r="K44" s="94"/>
      <c r="L44" s="94"/>
      <c r="M44" s="94"/>
      <c r="N44" s="94"/>
      <c r="O44" s="94"/>
      <c r="P44" s="94"/>
      <c r="R44" s="92"/>
      <c r="S44" s="93"/>
    </row>
    <row r="45" spans="2:19" ht="13.8" thickBot="1" x14ac:dyDescent="0.3">
      <c r="B45" s="90" t="s">
        <v>1152</v>
      </c>
      <c r="C45" s="91">
        <v>0.1101111111111111</v>
      </c>
      <c r="D45" s="91">
        <v>4.9322727272727268E-2</v>
      </c>
      <c r="E45" s="91">
        <f t="shared" si="0"/>
        <v>6.0788383838383836E-2</v>
      </c>
      <c r="H45" s="94"/>
      <c r="I45" s="94"/>
      <c r="J45" s="94"/>
      <c r="K45" s="96" t="s">
        <v>63</v>
      </c>
      <c r="L45" s="96" t="s">
        <v>64</v>
      </c>
      <c r="M45" s="96" t="s">
        <v>65</v>
      </c>
      <c r="R45" s="92"/>
      <c r="S45" s="93"/>
    </row>
    <row r="46" spans="2:19" x14ac:dyDescent="0.25">
      <c r="B46" s="87" t="s">
        <v>1153</v>
      </c>
      <c r="C46" s="91">
        <v>0.11381999999999999</v>
      </c>
      <c r="D46" s="91">
        <v>4.8518749999999999E-2</v>
      </c>
      <c r="E46" s="91">
        <f t="shared" si="0"/>
        <v>6.5301249999999991E-2</v>
      </c>
      <c r="H46" s="97"/>
      <c r="I46" s="97"/>
      <c r="J46" s="97"/>
      <c r="K46" s="98" t="s">
        <v>1144</v>
      </c>
      <c r="L46" s="98"/>
      <c r="M46" s="98"/>
      <c r="R46" s="92"/>
      <c r="S46" s="93"/>
    </row>
    <row r="47" spans="2:19" x14ac:dyDescent="0.25">
      <c r="B47" s="87" t="s">
        <v>1155</v>
      </c>
      <c r="C47" s="91">
        <v>0.113625</v>
      </c>
      <c r="D47" s="91">
        <v>4.6032307692307678E-2</v>
      </c>
      <c r="E47" s="91">
        <f t="shared" si="0"/>
        <v>6.7592692307692326E-2</v>
      </c>
      <c r="K47" s="87" t="s">
        <v>1146</v>
      </c>
      <c r="L47" s="87" t="s">
        <v>1147</v>
      </c>
      <c r="M47" s="87"/>
      <c r="R47" s="92"/>
      <c r="S47" s="93"/>
    </row>
    <row r="48" spans="2:19" x14ac:dyDescent="0.25">
      <c r="B48" s="87" t="s">
        <v>1156</v>
      </c>
      <c r="C48" s="91">
        <v>0.10612000000000002</v>
      </c>
      <c r="D48" s="91">
        <v>5.113939393939395E-2</v>
      </c>
      <c r="E48" s="91">
        <f t="shared" si="0"/>
        <v>5.498060606060607E-2</v>
      </c>
      <c r="H48" s="99"/>
      <c r="I48" s="99"/>
      <c r="J48" s="99"/>
      <c r="K48" s="100" t="s">
        <v>1149</v>
      </c>
      <c r="L48" s="100" t="s">
        <v>1150</v>
      </c>
      <c r="M48" s="100" t="s">
        <v>1151</v>
      </c>
      <c r="R48" s="92"/>
      <c r="S48" s="93"/>
    </row>
    <row r="49" spans="2:19" x14ac:dyDescent="0.25">
      <c r="B49" s="87" t="s">
        <v>1157</v>
      </c>
      <c r="C49" s="91">
        <v>0.10841818181818183</v>
      </c>
      <c r="D49" s="91">
        <v>5.1146969696969691E-2</v>
      </c>
      <c r="E49" s="91">
        <f t="shared" si="0"/>
        <v>5.7271212121212139E-2</v>
      </c>
      <c r="R49" s="92"/>
      <c r="S49" s="93"/>
    </row>
    <row r="50" spans="2:19" x14ac:dyDescent="0.25">
      <c r="B50" s="87" t="s">
        <v>1159</v>
      </c>
      <c r="C50" s="91">
        <v>0.11059999999999999</v>
      </c>
      <c r="D50" s="91">
        <v>4.8776923076923072E-2</v>
      </c>
      <c r="E50" s="91">
        <f t="shared" si="0"/>
        <v>6.1823076923076918E-2</v>
      </c>
      <c r="H50" s="86" t="s">
        <v>1154</v>
      </c>
      <c r="K50" s="101">
        <f>'CGP-AEB-TAS-7 RiskPremElec'!J50</f>
        <v>3.1593333333333334E-2</v>
      </c>
      <c r="L50" s="91">
        <f>$I$40+($I$41*K50)</f>
        <v>6.698072004178271E-2</v>
      </c>
      <c r="M50" s="91">
        <f>SUM(K50:L50)</f>
        <v>9.8574053375116044E-2</v>
      </c>
      <c r="R50" s="92"/>
      <c r="S50" s="93"/>
    </row>
    <row r="51" spans="2:19" x14ac:dyDescent="0.25">
      <c r="B51" s="87" t="s">
        <v>1160</v>
      </c>
      <c r="C51" s="91">
        <v>0.10573333333333335</v>
      </c>
      <c r="D51" s="91">
        <v>5.3353846153846154E-2</v>
      </c>
      <c r="E51" s="91">
        <f t="shared" si="0"/>
        <v>5.2379487179487191E-2</v>
      </c>
      <c r="H51" s="86" t="s">
        <v>1303</v>
      </c>
      <c r="K51" s="101">
        <f>'CGP-AEB-TAS-7 RiskPremElec'!J51</f>
        <v>3.4800000000000005E-2</v>
      </c>
      <c r="L51" s="91">
        <f>$I$40+($I$41*K51)</f>
        <v>6.5120080597974819E-2</v>
      </c>
      <c r="M51" s="91">
        <f>SUM(K51:L51)</f>
        <v>9.9920080597974831E-2</v>
      </c>
      <c r="R51" s="92"/>
      <c r="S51" s="93"/>
    </row>
    <row r="52" spans="2:19" x14ac:dyDescent="0.25">
      <c r="B52" s="87" t="s">
        <v>1161</v>
      </c>
      <c r="C52" s="91">
        <v>0.10368749999999999</v>
      </c>
      <c r="D52" s="91">
        <v>5.1074242424242439E-2</v>
      </c>
      <c r="E52" s="91">
        <f t="shared" si="0"/>
        <v>5.2613257575757549E-2</v>
      </c>
      <c r="H52" s="99" t="s">
        <v>1304</v>
      </c>
      <c r="I52" s="99"/>
      <c r="J52" s="99"/>
      <c r="K52" s="101">
        <f>'CGP-AEB-TAS-7 RiskPremElec'!J52</f>
        <v>3.7999999999999999E-2</v>
      </c>
      <c r="L52" s="103">
        <f>$I$40+($I$41*K52)</f>
        <v>6.326330942743888E-2</v>
      </c>
      <c r="M52" s="103">
        <f>SUM(K52:L52)</f>
        <v>0.10126330942743889</v>
      </c>
      <c r="R52" s="92"/>
      <c r="S52" s="93"/>
    </row>
    <row r="53" spans="2:19" ht="13.8" thickBot="1" x14ac:dyDescent="0.3">
      <c r="B53" s="87" t="s">
        <v>1162</v>
      </c>
      <c r="C53" s="91">
        <v>0.10658333333333332</v>
      </c>
      <c r="D53" s="91">
        <v>4.9322727272727296E-2</v>
      </c>
      <c r="E53" s="91">
        <f t="shared" si="0"/>
        <v>5.7260606060606026E-2</v>
      </c>
      <c r="H53" s="104" t="s">
        <v>1158</v>
      </c>
      <c r="I53" s="104"/>
      <c r="J53" s="104"/>
      <c r="K53" s="105"/>
      <c r="L53" s="105"/>
      <c r="M53" s="105">
        <f>AVERAGE(M50:M52)</f>
        <v>9.9919147800176591E-2</v>
      </c>
      <c r="R53" s="92"/>
      <c r="S53" s="93"/>
    </row>
    <row r="54" spans="2:19" x14ac:dyDescent="0.25">
      <c r="B54" s="87" t="s">
        <v>1163</v>
      </c>
      <c r="C54" s="91">
        <v>0.10650000000000001</v>
      </c>
      <c r="D54" s="91">
        <v>4.7070312500000003E-2</v>
      </c>
      <c r="E54" s="91">
        <f t="shared" si="0"/>
        <v>5.9429687500000009E-2</v>
      </c>
      <c r="R54" s="92"/>
      <c r="S54" s="93"/>
    </row>
    <row r="55" spans="2:19" x14ac:dyDescent="0.25">
      <c r="B55" s="90" t="s">
        <v>1165</v>
      </c>
      <c r="C55" s="91">
        <v>0.10536000000000001</v>
      </c>
      <c r="D55" s="91">
        <v>4.4709230769230765E-2</v>
      </c>
      <c r="E55" s="91">
        <f t="shared" si="0"/>
        <v>6.0650769230769244E-2</v>
      </c>
      <c r="H55" s="106" t="s">
        <v>20</v>
      </c>
      <c r="R55" s="92"/>
      <c r="S55" s="93"/>
    </row>
    <row r="56" spans="2:19" x14ac:dyDescent="0.25">
      <c r="B56" s="87" t="s">
        <v>1166</v>
      </c>
      <c r="C56" s="91">
        <v>0.10471999999999999</v>
      </c>
      <c r="D56" s="91">
        <v>4.4228787878787867E-2</v>
      </c>
      <c r="E56" s="91">
        <f t="shared" si="0"/>
        <v>6.0491212121212126E-2</v>
      </c>
      <c r="H56" s="107" t="s">
        <v>1336</v>
      </c>
      <c r="R56" s="92"/>
      <c r="S56" s="93"/>
    </row>
    <row r="57" spans="2:19" x14ac:dyDescent="0.25">
      <c r="B57" s="87" t="s">
        <v>1167</v>
      </c>
      <c r="C57" s="91">
        <v>0.10316428571428572</v>
      </c>
      <c r="D57" s="91">
        <v>4.6523076923076924E-2</v>
      </c>
      <c r="E57" s="91">
        <f t="shared" si="0"/>
        <v>5.6641208791208798E-2</v>
      </c>
      <c r="H57" s="107" t="s">
        <v>1294</v>
      </c>
      <c r="R57" s="92"/>
      <c r="S57" s="93"/>
    </row>
    <row r="58" spans="2:19" x14ac:dyDescent="0.25">
      <c r="B58" s="87" t="s">
        <v>1168</v>
      </c>
      <c r="C58" s="91">
        <v>0.10680000000000001</v>
      </c>
      <c r="D58" s="91">
        <v>4.6270769230769213E-2</v>
      </c>
      <c r="E58" s="91">
        <f t="shared" si="0"/>
        <v>6.0529230769230793E-2</v>
      </c>
      <c r="H58" s="107" t="s">
        <v>1164</v>
      </c>
      <c r="R58" s="92"/>
      <c r="S58" s="93"/>
    </row>
    <row r="59" spans="2:19" x14ac:dyDescent="0.25">
      <c r="B59" s="87" t="s">
        <v>1170</v>
      </c>
      <c r="C59" s="91">
        <v>0.106</v>
      </c>
      <c r="D59" s="91">
        <v>5.1427692307692299E-2</v>
      </c>
      <c r="E59" s="91">
        <f t="shared" si="0"/>
        <v>5.4572307692307698E-2</v>
      </c>
      <c r="H59" s="107" t="s">
        <v>1338</v>
      </c>
      <c r="R59" s="92"/>
      <c r="S59" s="93"/>
    </row>
    <row r="60" spans="2:19" x14ac:dyDescent="0.25">
      <c r="B60" s="87" t="s">
        <v>1171</v>
      </c>
      <c r="C60" s="91">
        <v>0.10337499999999999</v>
      </c>
      <c r="D60" s="91">
        <v>4.9955384615384631E-2</v>
      </c>
      <c r="E60" s="91">
        <f t="shared" si="0"/>
        <v>5.3419615384615364E-2</v>
      </c>
      <c r="H60" s="1" t="s">
        <v>1337</v>
      </c>
      <c r="R60" s="92"/>
      <c r="S60" s="93"/>
    </row>
    <row r="61" spans="2:19" x14ac:dyDescent="0.25">
      <c r="B61" s="87" t="s">
        <v>1173</v>
      </c>
      <c r="C61" s="91">
        <v>0.10142</v>
      </c>
      <c r="D61" s="91">
        <v>4.7423076923076908E-2</v>
      </c>
      <c r="E61" s="91">
        <f t="shared" si="0"/>
        <v>5.3996923076923088E-2</v>
      </c>
      <c r="H61" s="107" t="s">
        <v>1295</v>
      </c>
      <c r="R61" s="92"/>
      <c r="S61" s="93"/>
    </row>
    <row r="62" spans="2:19" x14ac:dyDescent="0.25">
      <c r="B62" s="87" t="s">
        <v>1174</v>
      </c>
      <c r="C62" s="91">
        <v>0.10518181818181817</v>
      </c>
      <c r="D62" s="91">
        <v>4.7975384615384635E-2</v>
      </c>
      <c r="E62" s="91">
        <f t="shared" si="0"/>
        <v>5.7206433566433533E-2</v>
      </c>
      <c r="H62" s="94" t="s">
        <v>1169</v>
      </c>
      <c r="R62" s="92"/>
      <c r="S62" s="93"/>
    </row>
    <row r="63" spans="2:19" x14ac:dyDescent="0.25">
      <c r="B63" s="87" t="s">
        <v>1175</v>
      </c>
      <c r="C63" s="91">
        <v>0.10126666666666666</v>
      </c>
      <c r="D63" s="91">
        <v>4.9892307692307715E-2</v>
      </c>
      <c r="E63" s="91">
        <f t="shared" si="0"/>
        <v>5.1374358974358943E-2</v>
      </c>
      <c r="H63" s="108" t="s">
        <v>1342</v>
      </c>
      <c r="R63" s="92"/>
      <c r="S63" s="93"/>
    </row>
    <row r="64" spans="2:19" x14ac:dyDescent="0.25">
      <c r="B64" s="87" t="s">
        <v>1176</v>
      </c>
      <c r="C64" s="91">
        <v>0.10026249999999999</v>
      </c>
      <c r="D64" s="91">
        <v>4.9499999999999982E-2</v>
      </c>
      <c r="E64" s="91">
        <f t="shared" si="0"/>
        <v>5.0762500000000009E-2</v>
      </c>
      <c r="H64" s="107" t="s">
        <v>1172</v>
      </c>
      <c r="R64" s="92"/>
      <c r="S64" s="93"/>
    </row>
    <row r="65" spans="2:19" x14ac:dyDescent="0.25">
      <c r="B65" s="87" t="s">
        <v>1177</v>
      </c>
      <c r="C65" s="91">
        <v>0.10117692307692307</v>
      </c>
      <c r="D65" s="91">
        <v>4.6140000000000014E-2</v>
      </c>
      <c r="E65" s="91">
        <f t="shared" si="0"/>
        <v>5.5036923076923053E-2</v>
      </c>
      <c r="H65" s="107"/>
      <c r="R65" s="92"/>
      <c r="S65" s="93"/>
    </row>
    <row r="66" spans="2:19" x14ac:dyDescent="0.25">
      <c r="B66" s="87" t="s">
        <v>1178</v>
      </c>
      <c r="C66" s="91">
        <v>0.10375714285714287</v>
      </c>
      <c r="D66" s="91">
        <v>4.409538461538462E-2</v>
      </c>
      <c r="E66" s="91">
        <f t="shared" si="0"/>
        <v>5.9661758241758248E-2</v>
      </c>
      <c r="R66" s="92"/>
      <c r="S66" s="93"/>
    </row>
    <row r="67" spans="2:19" x14ac:dyDescent="0.25">
      <c r="B67" s="87" t="s">
        <v>1179</v>
      </c>
      <c r="C67" s="91">
        <v>0.10166666666666668</v>
      </c>
      <c r="D67" s="91">
        <v>4.5739999999999996E-2</v>
      </c>
      <c r="E67" s="91">
        <f t="shared" si="0"/>
        <v>5.5926666666666687E-2</v>
      </c>
      <c r="R67" s="92"/>
      <c r="S67" s="93"/>
    </row>
    <row r="68" spans="2:19" x14ac:dyDescent="0.25">
      <c r="B68" s="87" t="s">
        <v>1180</v>
      </c>
      <c r="C68" s="91">
        <v>0.10551111111111111</v>
      </c>
      <c r="D68" s="91">
        <v>4.4501515151515146E-2</v>
      </c>
      <c r="E68" s="91">
        <f t="shared" si="0"/>
        <v>6.1009595959595965E-2</v>
      </c>
      <c r="R68" s="92"/>
      <c r="S68" s="93"/>
    </row>
    <row r="69" spans="2:19" x14ac:dyDescent="0.25">
      <c r="B69" s="87" t="s">
        <v>1181</v>
      </c>
      <c r="C69" s="91">
        <v>0.10338461538461538</v>
      </c>
      <c r="D69" s="91">
        <v>3.6437500000000005E-2</v>
      </c>
      <c r="E69" s="91">
        <f t="shared" si="0"/>
        <v>6.6947115384615369E-2</v>
      </c>
      <c r="R69" s="92"/>
      <c r="S69" s="93"/>
    </row>
    <row r="70" spans="2:19" x14ac:dyDescent="0.25">
      <c r="B70" s="87" t="s">
        <v>1182</v>
      </c>
      <c r="C70" s="91">
        <v>0.10242499999999999</v>
      </c>
      <c r="D70" s="91">
        <v>3.4393749999999994E-2</v>
      </c>
      <c r="E70" s="91">
        <f t="shared" si="0"/>
        <v>6.8031249999999988E-2</v>
      </c>
      <c r="R70" s="92"/>
      <c r="S70" s="93"/>
    </row>
    <row r="71" spans="2:19" x14ac:dyDescent="0.25">
      <c r="B71" s="87" t="s">
        <v>1183</v>
      </c>
      <c r="C71" s="91">
        <v>0.101075</v>
      </c>
      <c r="D71" s="91">
        <v>4.1692307692307695E-2</v>
      </c>
      <c r="E71" s="91">
        <f t="shared" ref="E71:E123" si="1">C71-D71</f>
        <v>5.9382692307692303E-2</v>
      </c>
      <c r="R71" s="92"/>
      <c r="S71" s="93"/>
    </row>
    <row r="72" spans="2:19" x14ac:dyDescent="0.25">
      <c r="B72" s="87" t="s">
        <v>1184</v>
      </c>
      <c r="C72" s="91">
        <v>9.8799999999999999E-2</v>
      </c>
      <c r="D72" s="91">
        <v>4.321666666666666E-2</v>
      </c>
      <c r="E72" s="91">
        <f t="shared" si="1"/>
        <v>5.5583333333333339E-2</v>
      </c>
      <c r="R72" s="92"/>
      <c r="S72" s="93"/>
    </row>
    <row r="73" spans="2:19" x14ac:dyDescent="0.25">
      <c r="B73" s="87" t="s">
        <v>1185</v>
      </c>
      <c r="C73" s="91">
        <v>0.10305000000000003</v>
      </c>
      <c r="D73" s="91">
        <v>4.3392187499999998E-2</v>
      </c>
      <c r="E73" s="91">
        <f t="shared" si="1"/>
        <v>5.9657812500000032E-2</v>
      </c>
      <c r="R73" s="92"/>
      <c r="S73" s="93"/>
    </row>
    <row r="74" spans="2:19" x14ac:dyDescent="0.25">
      <c r="B74" s="87" t="s">
        <v>1186</v>
      </c>
      <c r="C74" s="91">
        <v>0.10236666666666666</v>
      </c>
      <c r="D74" s="91">
        <v>4.6243749999999986E-2</v>
      </c>
      <c r="E74" s="91">
        <f t="shared" si="1"/>
        <v>5.6122916666666675E-2</v>
      </c>
      <c r="R74" s="92"/>
      <c r="S74" s="93"/>
    </row>
    <row r="75" spans="2:19" x14ac:dyDescent="0.25">
      <c r="B75" s="87" t="s">
        <v>1187</v>
      </c>
      <c r="C75" s="91">
        <v>9.985454545454546E-2</v>
      </c>
      <c r="D75" s="91">
        <v>4.3692307692307676E-2</v>
      </c>
      <c r="E75" s="91">
        <f t="shared" si="1"/>
        <v>5.6162237762237784E-2</v>
      </c>
      <c r="R75" s="92"/>
      <c r="S75" s="93"/>
    </row>
    <row r="76" spans="2:19" x14ac:dyDescent="0.25">
      <c r="B76" s="87" t="s">
        <v>1188</v>
      </c>
      <c r="C76" s="91">
        <v>0.10425</v>
      </c>
      <c r="D76" s="91">
        <v>3.8563636363636355E-2</v>
      </c>
      <c r="E76" s="91">
        <f t="shared" si="1"/>
        <v>6.568636363636364E-2</v>
      </c>
      <c r="R76" s="92"/>
      <c r="S76" s="93"/>
    </row>
    <row r="77" spans="2:19" x14ac:dyDescent="0.25">
      <c r="B77" s="87" t="s">
        <v>1189</v>
      </c>
      <c r="C77" s="91">
        <v>0.10092307692307692</v>
      </c>
      <c r="D77" s="91">
        <v>4.1749230769230768E-2</v>
      </c>
      <c r="E77" s="91">
        <f t="shared" si="1"/>
        <v>5.9173846153846153E-2</v>
      </c>
      <c r="R77" s="92"/>
      <c r="S77" s="93"/>
    </row>
    <row r="78" spans="2:19" x14ac:dyDescent="0.25">
      <c r="B78" s="87" t="s">
        <v>1190</v>
      </c>
      <c r="C78" s="91">
        <v>0.10100000000000001</v>
      </c>
      <c r="D78" s="91">
        <v>4.5609374999999994E-2</v>
      </c>
      <c r="E78" s="91">
        <f t="shared" si="1"/>
        <v>5.5390625000000013E-2</v>
      </c>
      <c r="R78" s="92"/>
      <c r="S78" s="93"/>
    </row>
    <row r="79" spans="2:19" x14ac:dyDescent="0.25">
      <c r="B79" s="90" t="s">
        <v>1191</v>
      </c>
      <c r="C79" s="91">
        <v>9.845000000000001E-2</v>
      </c>
      <c r="D79" s="91">
        <v>4.3387692307692308E-2</v>
      </c>
      <c r="E79" s="91">
        <f t="shared" si="1"/>
        <v>5.5062307692307702E-2</v>
      </c>
      <c r="R79" s="92"/>
      <c r="S79" s="93"/>
    </row>
    <row r="80" spans="2:19" x14ac:dyDescent="0.25">
      <c r="B80" s="90" t="s">
        <v>1192</v>
      </c>
      <c r="C80" s="91">
        <v>9.6500000000000002E-2</v>
      </c>
      <c r="D80" s="91">
        <v>3.6960606060606048E-2</v>
      </c>
      <c r="E80" s="91">
        <f t="shared" si="1"/>
        <v>5.9539393939393954E-2</v>
      </c>
      <c r="R80" s="92"/>
      <c r="S80" s="93"/>
    </row>
    <row r="81" spans="2:19" x14ac:dyDescent="0.25">
      <c r="B81" s="90" t="s">
        <v>1193</v>
      </c>
      <c r="C81" s="91">
        <v>9.8750000000000004E-2</v>
      </c>
      <c r="D81" s="91">
        <v>3.0376190476190473E-2</v>
      </c>
      <c r="E81" s="91">
        <f t="shared" si="1"/>
        <v>6.8373809523809531E-2</v>
      </c>
      <c r="R81" s="92"/>
      <c r="S81" s="93"/>
    </row>
    <row r="82" spans="2:19" x14ac:dyDescent="0.25">
      <c r="B82" s="90" t="s">
        <v>1194</v>
      </c>
      <c r="C82" s="91">
        <v>9.6319999999999989E-2</v>
      </c>
      <c r="D82" s="91">
        <v>3.1361538461538462E-2</v>
      </c>
      <c r="E82" s="91">
        <f t="shared" si="1"/>
        <v>6.495846153846152E-2</v>
      </c>
      <c r="R82" s="92"/>
      <c r="S82" s="93"/>
    </row>
    <row r="83" spans="2:19" x14ac:dyDescent="0.25">
      <c r="B83" s="90" t="s">
        <v>1195</v>
      </c>
      <c r="C83" s="91">
        <v>9.8312499999999983E-2</v>
      </c>
      <c r="D83" s="91">
        <v>2.9363076923076922E-2</v>
      </c>
      <c r="E83" s="91">
        <f t="shared" si="1"/>
        <v>6.8949423076923061E-2</v>
      </c>
      <c r="R83" s="92"/>
      <c r="S83" s="93"/>
    </row>
    <row r="84" spans="2:19" x14ac:dyDescent="0.25">
      <c r="B84" s="90" t="s">
        <v>1196</v>
      </c>
      <c r="C84" s="91">
        <v>9.7500000000000003E-2</v>
      </c>
      <c r="D84" s="91">
        <v>2.7429230769230779E-2</v>
      </c>
      <c r="E84" s="91">
        <f t="shared" si="1"/>
        <v>7.0070769230769228E-2</v>
      </c>
      <c r="R84" s="92"/>
      <c r="S84" s="93"/>
    </row>
    <row r="85" spans="2:19" x14ac:dyDescent="0.25">
      <c r="B85" s="90" t="s">
        <v>1197</v>
      </c>
      <c r="C85" s="91">
        <v>0.10055</v>
      </c>
      <c r="D85" s="91">
        <v>2.8639062499999993E-2</v>
      </c>
      <c r="E85" s="91">
        <f t="shared" si="1"/>
        <v>7.1910937500000008E-2</v>
      </c>
      <c r="R85" s="92"/>
      <c r="S85" s="93"/>
    </row>
    <row r="86" spans="2:19" x14ac:dyDescent="0.25">
      <c r="B86" s="90" t="s">
        <v>1198</v>
      </c>
      <c r="C86" s="91">
        <v>9.5666666666666678E-2</v>
      </c>
      <c r="D86" s="91">
        <v>3.1303125000000008E-2</v>
      </c>
      <c r="E86" s="91">
        <f t="shared" si="1"/>
        <v>6.4363541666666663E-2</v>
      </c>
      <c r="R86" s="92"/>
      <c r="S86" s="93"/>
    </row>
    <row r="87" spans="2:19" x14ac:dyDescent="0.25">
      <c r="B87" s="90" t="s">
        <v>1199</v>
      </c>
      <c r="C87" s="91">
        <v>9.4683333333333328E-2</v>
      </c>
      <c r="D87" s="91">
        <v>3.1412307692307684E-2</v>
      </c>
      <c r="E87" s="91">
        <f t="shared" si="1"/>
        <v>6.3271025641025644E-2</v>
      </c>
      <c r="R87" s="92"/>
      <c r="S87" s="93"/>
    </row>
    <row r="88" spans="2:19" x14ac:dyDescent="0.25">
      <c r="B88" s="90" t="s">
        <v>1200</v>
      </c>
      <c r="C88" s="91">
        <v>9.6000000000000002E-2</v>
      </c>
      <c r="D88" s="91">
        <v>3.7107575757575756E-2</v>
      </c>
      <c r="E88" s="91">
        <f t="shared" si="1"/>
        <v>5.8892424242424246E-2</v>
      </c>
      <c r="R88" s="92"/>
      <c r="S88" s="93"/>
    </row>
    <row r="89" spans="2:19" x14ac:dyDescent="0.25">
      <c r="B89" s="90" t="s">
        <v>1201</v>
      </c>
      <c r="C89" s="91">
        <v>9.8290909090909082E-2</v>
      </c>
      <c r="D89" s="91">
        <v>3.7882812500000008E-2</v>
      </c>
      <c r="E89" s="91">
        <f t="shared" si="1"/>
        <v>6.0408096590909073E-2</v>
      </c>
      <c r="R89" s="92"/>
      <c r="S89" s="93"/>
    </row>
    <row r="90" spans="2:19" x14ac:dyDescent="0.25">
      <c r="B90" s="90" t="s">
        <v>1202</v>
      </c>
      <c r="C90" s="91">
        <v>9.5416666666666664E-2</v>
      </c>
      <c r="D90" s="91">
        <v>3.6903125000000009E-2</v>
      </c>
      <c r="E90" s="91">
        <f t="shared" si="1"/>
        <v>5.8513541666666655E-2</v>
      </c>
      <c r="R90" s="92"/>
      <c r="S90" s="93"/>
    </row>
    <row r="91" spans="2:19" x14ac:dyDescent="0.25">
      <c r="B91" s="90" t="s">
        <v>1203</v>
      </c>
      <c r="C91" s="91">
        <v>9.8362499999999992E-2</v>
      </c>
      <c r="D91" s="91">
        <v>3.4430769230769237E-2</v>
      </c>
      <c r="E91" s="91">
        <f t="shared" si="1"/>
        <v>6.3931730769230755E-2</v>
      </c>
      <c r="R91" s="92"/>
      <c r="S91" s="93"/>
    </row>
    <row r="92" spans="2:19" x14ac:dyDescent="0.25">
      <c r="B92" s="90" t="s">
        <v>1204</v>
      </c>
      <c r="C92" s="91">
        <v>9.4500000000000015E-2</v>
      </c>
      <c r="D92" s="91">
        <v>3.2657575757575753E-2</v>
      </c>
      <c r="E92" s="91">
        <f t="shared" si="1"/>
        <v>6.1842424242424261E-2</v>
      </c>
      <c r="R92" s="92"/>
      <c r="S92" s="93"/>
    </row>
    <row r="93" spans="2:19" x14ac:dyDescent="0.25">
      <c r="B93" s="90" t="s">
        <v>1205</v>
      </c>
      <c r="C93" s="91">
        <v>0.10283333333333333</v>
      </c>
      <c r="D93" s="91">
        <v>2.9637499999999997E-2</v>
      </c>
      <c r="E93" s="91">
        <f t="shared" si="1"/>
        <v>7.3195833333333335E-2</v>
      </c>
      <c r="R93" s="92"/>
    </row>
    <row r="94" spans="2:19" x14ac:dyDescent="0.25">
      <c r="B94" s="90" t="s">
        <v>1206</v>
      </c>
      <c r="C94" s="91">
        <v>9.4666666666666677E-2</v>
      </c>
      <c r="D94" s="91">
        <v>2.5540625000000004E-2</v>
      </c>
      <c r="E94" s="91">
        <f t="shared" si="1"/>
        <v>6.9126041666666665E-2</v>
      </c>
      <c r="R94" s="92"/>
    </row>
    <row r="95" spans="2:19" x14ac:dyDescent="0.25">
      <c r="B95" s="90" t="s">
        <v>1207</v>
      </c>
      <c r="C95" s="91">
        <v>9.4333333333333338E-2</v>
      </c>
      <c r="D95" s="91">
        <v>2.8836923076923083E-2</v>
      </c>
      <c r="E95" s="91">
        <f t="shared" si="1"/>
        <v>6.5496410256410259E-2</v>
      </c>
      <c r="R95" s="92"/>
    </row>
    <row r="96" spans="2:19" x14ac:dyDescent="0.25">
      <c r="B96" s="90" t="s">
        <v>1208</v>
      </c>
      <c r="C96" s="91">
        <v>9.7500000000000003E-2</v>
      </c>
      <c r="D96" s="91">
        <v>2.9624242424242438E-2</v>
      </c>
      <c r="E96" s="91">
        <f t="shared" si="1"/>
        <v>6.7875757575757562E-2</v>
      </c>
      <c r="R96" s="92"/>
    </row>
    <row r="97" spans="2:18" x14ac:dyDescent="0.25">
      <c r="B97" s="90" t="s">
        <v>1209</v>
      </c>
      <c r="C97" s="91">
        <v>9.6777777777777768E-2</v>
      </c>
      <c r="D97" s="91">
        <v>2.9630303030303028E-2</v>
      </c>
      <c r="E97" s="91">
        <f t="shared" si="1"/>
        <v>6.7147474747474734E-2</v>
      </c>
      <c r="R97" s="92"/>
    </row>
    <row r="98" spans="2:18" x14ac:dyDescent="0.25">
      <c r="B98" s="90" t="s">
        <v>1210</v>
      </c>
      <c r="C98" s="91">
        <v>9.4833333333333325E-2</v>
      </c>
      <c r="D98" s="91">
        <v>2.7218461538461539E-2</v>
      </c>
      <c r="E98" s="91">
        <f t="shared" si="1"/>
        <v>6.7614871794871786E-2</v>
      </c>
      <c r="R98" s="92"/>
    </row>
    <row r="99" spans="2:18" x14ac:dyDescent="0.25">
      <c r="B99" s="90" t="s">
        <v>1211</v>
      </c>
      <c r="C99" s="91">
        <v>9.4149999999999998E-2</v>
      </c>
      <c r="D99" s="91">
        <v>2.5672307692307696E-2</v>
      </c>
      <c r="E99" s="91">
        <f t="shared" si="1"/>
        <v>6.8477692307692295E-2</v>
      </c>
    </row>
    <row r="100" spans="2:18" x14ac:dyDescent="0.25">
      <c r="B100" s="90" t="s">
        <v>1212</v>
      </c>
      <c r="C100" s="91">
        <v>9.4649999999999984E-2</v>
      </c>
      <c r="D100" s="91">
        <v>2.2793939393939398E-2</v>
      </c>
      <c r="E100" s="91">
        <f t="shared" si="1"/>
        <v>7.185606060606059E-2</v>
      </c>
    </row>
    <row r="101" spans="2:18" x14ac:dyDescent="0.25">
      <c r="B101" s="90" t="s">
        <v>1213</v>
      </c>
      <c r="C101" s="91">
        <v>9.6722222222222209E-2</v>
      </c>
      <c r="D101" s="91">
        <v>2.8333846153846154E-2</v>
      </c>
      <c r="E101" s="91">
        <f t="shared" si="1"/>
        <v>6.8388376068376056E-2</v>
      </c>
    </row>
    <row r="102" spans="2:18" x14ac:dyDescent="0.25">
      <c r="B102" s="90" t="s">
        <v>1214</v>
      </c>
      <c r="C102" s="91">
        <v>9.6000000000000016E-2</v>
      </c>
      <c r="D102" s="91">
        <v>3.0452307692307709E-2</v>
      </c>
      <c r="E102" s="91">
        <f t="shared" si="1"/>
        <v>6.5547692307692307E-2</v>
      </c>
    </row>
    <row r="103" spans="2:18" x14ac:dyDescent="0.25">
      <c r="B103" s="90" t="s">
        <v>1215</v>
      </c>
      <c r="C103" s="91">
        <v>9.4714285714285709E-2</v>
      </c>
      <c r="D103" s="91">
        <v>2.8972307692307693E-2</v>
      </c>
      <c r="E103" s="91">
        <f t="shared" si="1"/>
        <v>6.5741978021978009E-2</v>
      </c>
    </row>
    <row r="104" spans="2:18" x14ac:dyDescent="0.25">
      <c r="B104" s="90" t="s">
        <v>1216</v>
      </c>
      <c r="C104" s="91">
        <v>0.10138333333333333</v>
      </c>
      <c r="D104" s="91">
        <v>2.8173846153846157E-2</v>
      </c>
      <c r="E104" s="91">
        <f t="shared" si="1"/>
        <v>7.3209487179487165E-2</v>
      </c>
    </row>
    <row r="105" spans="2:18" x14ac:dyDescent="0.25">
      <c r="B105" s="90" t="s">
        <v>1217</v>
      </c>
      <c r="C105" s="91">
        <v>9.6999999999999989E-2</v>
      </c>
      <c r="D105" s="91">
        <v>2.817384615384615E-2</v>
      </c>
      <c r="E105" s="91">
        <f t="shared" si="1"/>
        <v>6.8826153846153842E-2</v>
      </c>
    </row>
    <row r="106" spans="2:18" x14ac:dyDescent="0.25">
      <c r="B106" s="90" t="s">
        <v>1218</v>
      </c>
      <c r="C106" s="91">
        <v>9.6816666666666662E-2</v>
      </c>
      <c r="D106" s="91">
        <v>3.0235384615384615E-2</v>
      </c>
      <c r="E106" s="91">
        <f t="shared" si="1"/>
        <v>6.6581282051282054E-2</v>
      </c>
    </row>
    <row r="107" spans="2:18" x14ac:dyDescent="0.25">
      <c r="B107" s="90" t="s">
        <v>1219</v>
      </c>
      <c r="C107" s="91">
        <v>9.4285714285714292E-2</v>
      </c>
      <c r="D107" s="91">
        <v>3.0853846153846162E-2</v>
      </c>
      <c r="E107" s="91">
        <f t="shared" si="1"/>
        <v>6.343186813186813E-2</v>
      </c>
    </row>
    <row r="108" spans="2:18" x14ac:dyDescent="0.25">
      <c r="B108" s="90" t="s">
        <v>1220</v>
      </c>
      <c r="C108" s="91">
        <v>9.7108333333333338E-2</v>
      </c>
      <c r="D108" s="91">
        <v>3.0607692307692315E-2</v>
      </c>
      <c r="E108" s="91">
        <f t="shared" si="1"/>
        <v>6.6500641025641016E-2</v>
      </c>
    </row>
    <row r="109" spans="2:18" x14ac:dyDescent="0.25">
      <c r="B109" s="90" t="s">
        <v>1221</v>
      </c>
      <c r="C109" s="91">
        <v>9.5307142857142854E-2</v>
      </c>
      <c r="D109" s="91">
        <v>3.26939393939394E-2</v>
      </c>
      <c r="E109" s="91">
        <f t="shared" si="1"/>
        <v>6.2613203463203454E-2</v>
      </c>
    </row>
    <row r="110" spans="2:18" x14ac:dyDescent="0.25">
      <c r="B110" s="90" t="s">
        <v>1222</v>
      </c>
      <c r="C110" s="91">
        <v>9.5500000000000002E-2</v>
      </c>
      <c r="D110" s="91">
        <v>3.0129687499999998E-2</v>
      </c>
      <c r="E110" s="91">
        <f t="shared" si="1"/>
        <v>6.53703125E-2</v>
      </c>
    </row>
    <row r="111" spans="2:18" x14ac:dyDescent="0.25">
      <c r="B111" s="90" t="s">
        <v>1223</v>
      </c>
      <c r="C111" s="91">
        <v>9.7266666666666668E-2</v>
      </c>
      <c r="D111" s="91">
        <v>2.7836923076923075E-2</v>
      </c>
      <c r="E111" s="91">
        <f t="shared" si="1"/>
        <v>6.9429743589743589E-2</v>
      </c>
    </row>
    <row r="112" spans="2:18" x14ac:dyDescent="0.25">
      <c r="B112" s="90" t="s">
        <v>1224</v>
      </c>
      <c r="C112" s="91">
        <v>9.9500000000000005E-2</v>
      </c>
      <c r="D112" s="91">
        <v>2.2849999999999995E-2</v>
      </c>
      <c r="E112" s="91">
        <f t="shared" si="1"/>
        <v>7.665000000000001E-2</v>
      </c>
    </row>
    <row r="113" spans="2:5" x14ac:dyDescent="0.25">
      <c r="B113" s="90" t="s">
        <v>1225</v>
      </c>
      <c r="C113" s="91">
        <v>9.738636363636366E-2</v>
      </c>
      <c r="D113" s="91">
        <v>2.2566666666666676E-2</v>
      </c>
      <c r="E113" s="91">
        <f t="shared" si="1"/>
        <v>7.481969696969698E-2</v>
      </c>
    </row>
    <row r="114" spans="2:5" x14ac:dyDescent="0.25">
      <c r="B114" s="90" t="s">
        <v>1226</v>
      </c>
      <c r="C114" s="91">
        <v>9.3522222222222229E-2</v>
      </c>
      <c r="D114" s="91">
        <v>1.8878461538461538E-2</v>
      </c>
      <c r="E114" s="91">
        <f t="shared" si="1"/>
        <v>7.464376068376069E-2</v>
      </c>
    </row>
    <row r="115" spans="2:5" x14ac:dyDescent="0.25">
      <c r="B115" s="90" t="s">
        <v>1227</v>
      </c>
      <c r="C115" s="91">
        <v>9.5499999999999988E-2</v>
      </c>
      <c r="D115" s="91">
        <v>1.3801538461538454E-2</v>
      </c>
      <c r="E115" s="91">
        <f t="shared" si="1"/>
        <v>8.1698461538461539E-2</v>
      </c>
    </row>
    <row r="116" spans="2:5" x14ac:dyDescent="0.25">
      <c r="B116" s="90">
        <v>2020.3</v>
      </c>
      <c r="C116" s="91">
        <v>9.5187500000000008E-2</v>
      </c>
      <c r="D116" s="91">
        <v>1.3654545454545457E-2</v>
      </c>
      <c r="E116" s="91">
        <f t="shared" si="1"/>
        <v>8.1532954545454547E-2</v>
      </c>
    </row>
    <row r="117" spans="2:5" x14ac:dyDescent="0.25">
      <c r="B117" s="90">
        <v>2020.4</v>
      </c>
      <c r="C117" s="91">
        <v>9.4953333333333362E-2</v>
      </c>
      <c r="D117" s="91">
        <v>1.6210606060606054E-2</v>
      </c>
      <c r="E117" s="91">
        <f t="shared" si="1"/>
        <v>7.8742727272727311E-2</v>
      </c>
    </row>
    <row r="118" spans="2:5" x14ac:dyDescent="0.25">
      <c r="B118" s="90">
        <v>2021.1</v>
      </c>
      <c r="C118" s="91">
        <v>9.708E-2</v>
      </c>
      <c r="D118" s="91">
        <v>2.0748437499999998E-2</v>
      </c>
      <c r="E118" s="91">
        <f t="shared" si="1"/>
        <v>7.6331562500000005E-2</v>
      </c>
    </row>
    <row r="119" spans="2:5" x14ac:dyDescent="0.25">
      <c r="B119" s="90">
        <v>2021.2</v>
      </c>
      <c r="C119" s="91">
        <v>9.4783333333333331E-2</v>
      </c>
      <c r="D119" s="91">
        <v>2.2579999999999996E-2</v>
      </c>
      <c r="E119" s="91">
        <f t="shared" si="1"/>
        <v>7.2203333333333342E-2</v>
      </c>
    </row>
    <row r="120" spans="2:5" x14ac:dyDescent="0.25">
      <c r="B120" s="90">
        <v>2021.3</v>
      </c>
      <c r="C120" s="91">
        <v>9.4327272727272718E-2</v>
      </c>
      <c r="D120" s="91">
        <v>1.9333333333333327E-2</v>
      </c>
      <c r="E120" s="91">
        <f t="shared" si="1"/>
        <v>7.4993939393939391E-2</v>
      </c>
    </row>
    <row r="121" spans="2:5" x14ac:dyDescent="0.25">
      <c r="B121" s="90">
        <v>2021.4</v>
      </c>
      <c r="C121" s="91">
        <v>9.5937500000000023E-2</v>
      </c>
      <c r="D121" s="91">
        <v>1.9479687499999995E-2</v>
      </c>
      <c r="E121" s="91">
        <f t="shared" si="1"/>
        <v>7.6457812500000027E-2</v>
      </c>
    </row>
    <row r="122" spans="2:5" x14ac:dyDescent="0.25">
      <c r="B122" s="90">
        <v>2022.1</v>
      </c>
      <c r="C122" s="91">
        <v>9.3749999999999986E-2</v>
      </c>
      <c r="D122" s="91">
        <v>2.2546031746031748E-2</v>
      </c>
      <c r="E122" s="91">
        <f t="shared" si="1"/>
        <v>7.1203968253968242E-2</v>
      </c>
    </row>
    <row r="123" spans="2:5" x14ac:dyDescent="0.25">
      <c r="B123" s="90">
        <v>2022.2</v>
      </c>
      <c r="C123" s="91">
        <v>9.2266666666666677E-2</v>
      </c>
      <c r="D123" s="91">
        <v>3.0455384615384599E-2</v>
      </c>
      <c r="E123" s="91">
        <f t="shared" si="1"/>
        <v>6.1811282051282078E-2</v>
      </c>
    </row>
    <row r="124" spans="2:5" x14ac:dyDescent="0.25">
      <c r="B124" s="109" t="s">
        <v>1158</v>
      </c>
      <c r="C124" s="110">
        <f>AVERAGE(C6:C123)</f>
        <v>0.10426025336245678</v>
      </c>
      <c r="D124" s="110">
        <f>AVERAGE(D6:D123)</f>
        <v>4.5139677456062163E-2</v>
      </c>
      <c r="E124" s="110">
        <f>AVERAGE(E6:E123)</f>
        <v>5.91205759063946E-2</v>
      </c>
    </row>
    <row r="125" spans="2:5" ht="13.8" thickBot="1" x14ac:dyDescent="0.3">
      <c r="B125" s="111" t="s">
        <v>1228</v>
      </c>
      <c r="C125" s="112">
        <f>MEDIAN(C6:C123)</f>
        <v>0.10326964285714285</v>
      </c>
      <c r="D125" s="112">
        <f>MEDIAN(D6:D123)</f>
        <v>4.588615384615384E-2</v>
      </c>
      <c r="E125" s="112">
        <f>MEDIAN(E6:E123)</f>
        <v>5.9484540719696985E-2</v>
      </c>
    </row>
    <row r="126" spans="2:5" x14ac:dyDescent="0.25">
      <c r="C126" s="94"/>
      <c r="D126" s="91"/>
    </row>
    <row r="127" spans="2:5" x14ac:dyDescent="0.25">
      <c r="B127" s="90"/>
      <c r="D127" s="91"/>
    </row>
    <row r="128" spans="2:5" x14ac:dyDescent="0.25">
      <c r="B128" s="90"/>
      <c r="D128" s="91"/>
    </row>
    <row r="129" spans="4:4" x14ac:dyDescent="0.25">
      <c r="D129" s="91"/>
    </row>
    <row r="130" spans="4:4" x14ac:dyDescent="0.25">
      <c r="D130" s="91"/>
    </row>
    <row r="131" spans="4:4" x14ac:dyDescent="0.25">
      <c r="D131" s="91"/>
    </row>
    <row r="132" spans="4:4" x14ac:dyDescent="0.25">
      <c r="D132" s="91"/>
    </row>
    <row r="133" spans="4:4" x14ac:dyDescent="0.25">
      <c r="D133" s="91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headerFooter>
    <oddHeader>&amp;RExh. AEB-19
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38"/>
  <sheetViews>
    <sheetView topLeftCell="A466" zoomScale="50" zoomScaleNormal="50" zoomScaleSheetLayoutView="85" zoomScalePageLayoutView="85" workbookViewId="0">
      <selection activeCell="A31" sqref="A31"/>
    </sheetView>
  </sheetViews>
  <sheetFormatPr defaultColWidth="9.21875" defaultRowHeight="13.2" x14ac:dyDescent="0.25"/>
  <cols>
    <col min="1" max="1" width="47.77734375" style="65" customWidth="1"/>
    <col min="2" max="2" width="15.5546875" style="65" customWidth="1"/>
    <col min="3" max="3" width="8.77734375" style="65" bestFit="1" customWidth="1"/>
    <col min="4" max="4" width="12.5546875" style="65" bestFit="1" customWidth="1"/>
    <col min="5" max="5" width="12.77734375" style="65" bestFit="1" customWidth="1"/>
    <col min="6" max="6" width="10.77734375" style="65" bestFit="1" customWidth="1"/>
    <col min="7" max="7" width="14.44140625" style="65" customWidth="1"/>
    <col min="8" max="8" width="12.21875" style="65" customWidth="1"/>
    <col min="9" max="9" width="12.44140625" style="65" customWidth="1"/>
    <col min="10" max="10" width="12.21875" style="65" customWidth="1"/>
    <col min="11" max="11" width="0" hidden="1" customWidth="1"/>
    <col min="12" max="12" width="9.21875" hidden="1" customWidth="1"/>
    <col min="13" max="13" width="4.77734375" style="65" customWidth="1"/>
    <col min="14" max="16384" width="9.21875" style="65"/>
  </cols>
  <sheetData>
    <row r="1" spans="1:10" ht="12.75" customHeight="1" x14ac:dyDescent="0.25">
      <c r="A1" s="214" t="s">
        <v>96</v>
      </c>
      <c r="B1" s="214"/>
      <c r="C1" s="214"/>
      <c r="D1" s="214"/>
      <c r="E1" s="214"/>
      <c r="F1" s="214"/>
      <c r="G1" s="214"/>
    </row>
    <row r="2" spans="1:10" customFormat="1" x14ac:dyDescent="0.25">
      <c r="A2" s="60"/>
      <c r="B2" s="60"/>
      <c r="C2" s="60"/>
      <c r="D2" s="60"/>
      <c r="E2" s="60"/>
      <c r="F2" s="60"/>
      <c r="G2" s="60"/>
    </row>
    <row r="3" spans="1:10" customFormat="1" x14ac:dyDescent="0.25">
      <c r="A3" s="60"/>
      <c r="B3" s="60"/>
      <c r="C3" s="60"/>
      <c r="D3" s="60"/>
      <c r="E3" s="60"/>
      <c r="F3" s="60"/>
      <c r="G3" s="60"/>
    </row>
    <row r="4" spans="1:10" customFormat="1" x14ac:dyDescent="0.25">
      <c r="A4" s="60" t="s">
        <v>97</v>
      </c>
      <c r="B4" s="215">
        <f>SUM(H19:H523)</f>
        <v>1.7058394751290729E-2</v>
      </c>
      <c r="C4" s="216"/>
      <c r="D4" s="60"/>
      <c r="E4" s="60"/>
      <c r="F4" s="60"/>
      <c r="G4" s="60"/>
    </row>
    <row r="5" spans="1:10" customFormat="1" x14ac:dyDescent="0.25">
      <c r="A5" s="60"/>
      <c r="D5" s="60"/>
      <c r="E5" s="60"/>
      <c r="F5" s="60"/>
      <c r="G5" s="60"/>
    </row>
    <row r="6" spans="1:10" customFormat="1" x14ac:dyDescent="0.25">
      <c r="A6" s="60" t="s">
        <v>98</v>
      </c>
      <c r="B6" s="215">
        <f>SUM(J19:J523)</f>
        <v>0.11141941104882898</v>
      </c>
      <c r="C6" s="216"/>
      <c r="D6" s="60"/>
      <c r="E6" s="60"/>
      <c r="F6" s="60"/>
      <c r="G6" s="60"/>
    </row>
    <row r="7" spans="1:10" customFormat="1" x14ac:dyDescent="0.25">
      <c r="A7" s="60"/>
      <c r="D7" s="60"/>
      <c r="E7" s="60"/>
      <c r="F7" s="60"/>
      <c r="G7" s="60"/>
    </row>
    <row r="8" spans="1:10" customFormat="1" x14ac:dyDescent="0.25">
      <c r="A8" s="60" t="s">
        <v>99</v>
      </c>
      <c r="B8" s="217">
        <f>B4*(1+0.5*B6)+B6</f>
        <v>0.12942812394843334</v>
      </c>
      <c r="C8" s="218"/>
      <c r="D8" s="60"/>
      <c r="E8" s="60"/>
      <c r="F8" s="60"/>
      <c r="G8" s="60"/>
    </row>
    <row r="9" spans="1:10" customFormat="1" x14ac:dyDescent="0.25">
      <c r="A9" s="60"/>
      <c r="B9" s="60"/>
      <c r="C9" s="60"/>
      <c r="D9" s="60"/>
      <c r="E9" s="60"/>
      <c r="F9" s="60"/>
      <c r="G9" s="60"/>
    </row>
    <row r="10" spans="1:10" customFormat="1" x14ac:dyDescent="0.25">
      <c r="A10" s="60"/>
      <c r="B10" s="60"/>
      <c r="C10" s="60"/>
      <c r="D10" s="60"/>
      <c r="E10" s="60"/>
      <c r="F10" s="60"/>
      <c r="G10" s="60"/>
    </row>
    <row r="11" spans="1:10" customFormat="1" x14ac:dyDescent="0.25">
      <c r="A11" s="60"/>
      <c r="B11" s="60"/>
      <c r="C11" s="60"/>
      <c r="D11" s="60"/>
      <c r="E11" s="60"/>
      <c r="F11" s="60"/>
      <c r="G11" s="60"/>
    </row>
    <row r="12" spans="1:10" x14ac:dyDescent="0.25">
      <c r="A12" s="66" t="s">
        <v>100</v>
      </c>
      <c r="B12" s="66"/>
      <c r="C12" s="66"/>
      <c r="D12" s="66"/>
      <c r="E12" s="66"/>
      <c r="F12" s="66"/>
      <c r="G12" s="66"/>
      <c r="H12" s="66"/>
      <c r="I12" s="66"/>
      <c r="J12" s="66"/>
    </row>
    <row r="14" spans="1:10" ht="13.8" thickBot="1" x14ac:dyDescent="0.3">
      <c r="C14" s="67" t="s">
        <v>40</v>
      </c>
      <c r="D14" s="67" t="s">
        <v>41</v>
      </c>
      <c r="E14" s="67" t="s">
        <v>42</v>
      </c>
      <c r="F14" s="67" t="s">
        <v>63</v>
      </c>
      <c r="G14" s="67" t="s">
        <v>64</v>
      </c>
      <c r="H14" s="67" t="s">
        <v>65</v>
      </c>
      <c r="I14" s="67" t="s">
        <v>66</v>
      </c>
      <c r="J14" s="67" t="s">
        <v>67</v>
      </c>
    </row>
    <row r="15" spans="1:10" x14ac:dyDescent="0.25">
      <c r="A15" s="68"/>
      <c r="B15" s="68"/>
      <c r="C15" s="69"/>
      <c r="D15" s="69"/>
      <c r="E15" s="69"/>
      <c r="F15" s="70"/>
      <c r="G15" s="71"/>
      <c r="H15" s="68"/>
      <c r="I15" s="72" t="s">
        <v>101</v>
      </c>
      <c r="J15" s="72" t="s">
        <v>102</v>
      </c>
    </row>
    <row r="16" spans="1:10" x14ac:dyDescent="0.25">
      <c r="C16" s="67" t="s">
        <v>103</v>
      </c>
      <c r="D16" s="73"/>
      <c r="E16" s="67" t="s">
        <v>104</v>
      </c>
      <c r="F16" s="58" t="s">
        <v>105</v>
      </c>
      <c r="G16" s="58" t="s">
        <v>106</v>
      </c>
      <c r="H16" s="74" t="s">
        <v>107</v>
      </c>
      <c r="I16" s="58" t="s">
        <v>108</v>
      </c>
      <c r="J16" s="74" t="s">
        <v>108</v>
      </c>
    </row>
    <row r="17" spans="1:14" x14ac:dyDescent="0.25">
      <c r="A17" s="75" t="s">
        <v>109</v>
      </c>
      <c r="B17" s="75" t="s">
        <v>6</v>
      </c>
      <c r="C17" s="76" t="s">
        <v>110</v>
      </c>
      <c r="D17" s="76" t="s">
        <v>111</v>
      </c>
      <c r="E17" s="76" t="s">
        <v>112</v>
      </c>
      <c r="F17" s="77" t="s">
        <v>113</v>
      </c>
      <c r="G17" s="77" t="s">
        <v>9</v>
      </c>
      <c r="H17" s="75" t="s">
        <v>9</v>
      </c>
      <c r="I17" s="77" t="s">
        <v>114</v>
      </c>
      <c r="J17" s="75" t="s">
        <v>114</v>
      </c>
    </row>
    <row r="18" spans="1:14" customFormat="1" x14ac:dyDescent="0.25"/>
    <row r="19" spans="1:14" x14ac:dyDescent="0.25">
      <c r="A19" t="s">
        <v>115</v>
      </c>
      <c r="B19" s="78" t="s">
        <v>116</v>
      </c>
      <c r="C19" s="79">
        <v>326.20600000000002</v>
      </c>
      <c r="D19" s="79">
        <v>89.12</v>
      </c>
      <c r="E19" s="79">
        <f>IFERROR(C19*D19,"")</f>
        <v>29071.478720000003</v>
      </c>
      <c r="F19" s="80">
        <f>IF(AND(ISNUMBER($I19)), IF(AND($I19&lt;=20%,$I19&gt;0%), $E19/SUMIFS($E$19:$E$523,$I$19:$I$523, "&gt;"&amp;0%,$I$19:$I$523, "&lt;="&amp;20%),""),"")</f>
        <v>1.0105849424767073E-3</v>
      </c>
      <c r="G19" s="81">
        <v>5.3411131059245956E-2</v>
      </c>
      <c r="H19" s="80">
        <f>IFERROR($G19*$F19,"")</f>
        <v>5.3976484809123951E-5</v>
      </c>
      <c r="I19" s="81">
        <v>3.5000000000000003E-2</v>
      </c>
      <c r="J19" s="80">
        <f>IFERROR($I19*$F19,"")</f>
        <v>3.537047298668476E-5</v>
      </c>
      <c r="L19" s="82">
        <v>0.08</v>
      </c>
      <c r="N19" s="83"/>
    </row>
    <row r="20" spans="1:14" x14ac:dyDescent="0.25">
      <c r="A20" t="s">
        <v>1243</v>
      </c>
      <c r="B20" s="78" t="s">
        <v>1244</v>
      </c>
      <c r="C20" s="79">
        <v>62.929000000000002</v>
      </c>
      <c r="D20" s="79">
        <v>185.57</v>
      </c>
      <c r="E20" s="79">
        <f t="shared" ref="E20:E83" si="0">IFERROR(C20*D20,"")</f>
        <v>11677.73453</v>
      </c>
      <c r="F20" s="80" t="str">
        <f>IF(AND(ISNUMBER($I20)), IF(AND($I20&lt;=20%,$I20&gt;0%), $E20/SUMIFS($E$19:$E$523,$I$19:$I$523, "&gt;"&amp;0%,$I$19:$I$523, "&lt;="&amp;20%),""),"")</f>
        <v/>
      </c>
      <c r="G20" s="81">
        <v>1.207091663523199E-2</v>
      </c>
      <c r="H20" s="80" t="str">
        <f t="shared" ref="H20:H83" si="1">IFERROR($G20*$F20,"")</f>
        <v/>
      </c>
      <c r="I20" s="81">
        <v>0.245</v>
      </c>
      <c r="J20" s="80" t="str">
        <f t="shared" ref="J20:J83" si="2">IFERROR($I20*$F20,"")</f>
        <v/>
      </c>
      <c r="L20" s="82">
        <v>8.5000000000000006E-2</v>
      </c>
      <c r="N20" s="83"/>
    </row>
    <row r="21" spans="1:14" x14ac:dyDescent="0.25">
      <c r="A21" t="s">
        <v>117</v>
      </c>
      <c r="B21" s="78" t="s">
        <v>118</v>
      </c>
      <c r="C21" s="79">
        <v>749.74800000000005</v>
      </c>
      <c r="D21" s="79">
        <v>154.02000000000001</v>
      </c>
      <c r="E21" s="79">
        <f t="shared" si="0"/>
        <v>115476.18696000002</v>
      </c>
      <c r="F21" s="80">
        <f t="shared" ref="F21:F84" si="3">IF(AND(ISNUMBER($I21)), IF(AND($I21&lt;=20%,$I21&gt;0%), $E21/SUMIFS($E$19:$E$523,$I$19:$I$523, "&gt;"&amp;0%,$I$19:$I$523, "&lt;="&amp;20%),""),"")</f>
        <v>4.0141919466971342E-3</v>
      </c>
      <c r="G21" s="81">
        <v>1.3504739644202051E-2</v>
      </c>
      <c r="H21" s="80">
        <f t="shared" si="1"/>
        <v>5.4210617121997395E-5</v>
      </c>
      <c r="I21" s="81">
        <v>0.1</v>
      </c>
      <c r="J21" s="80">
        <f t="shared" si="2"/>
        <v>4.0141919466971343E-4</v>
      </c>
      <c r="L21" s="82">
        <v>3.5000000000000003E-2</v>
      </c>
      <c r="N21" s="83"/>
    </row>
    <row r="22" spans="1:14" x14ac:dyDescent="0.25">
      <c r="A22" t="s">
        <v>119</v>
      </c>
      <c r="B22" s="78" t="s">
        <v>120</v>
      </c>
      <c r="C22" s="79">
        <v>4199.7150000000001</v>
      </c>
      <c r="D22" s="79">
        <v>46.19</v>
      </c>
      <c r="E22" s="79">
        <f t="shared" si="0"/>
        <v>193984.83585</v>
      </c>
      <c r="F22" s="80">
        <f t="shared" si="3"/>
        <v>6.7433155384682723E-3</v>
      </c>
      <c r="G22" s="81">
        <v>5.5423251786100892E-2</v>
      </c>
      <c r="H22" s="80">
        <f t="shared" si="1"/>
        <v>3.7373647496165356E-4</v>
      </c>
      <c r="I22" s="81">
        <v>0.03</v>
      </c>
      <c r="J22" s="80">
        <f t="shared" si="2"/>
        <v>2.0229946615404816E-4</v>
      </c>
      <c r="L22" s="82">
        <v>0.27</v>
      </c>
      <c r="N22" s="83"/>
    </row>
    <row r="23" spans="1:14" x14ac:dyDescent="0.25">
      <c r="A23" t="s">
        <v>121</v>
      </c>
      <c r="B23" s="78" t="s">
        <v>122</v>
      </c>
      <c r="C23" s="79">
        <v>403.81799999999998</v>
      </c>
      <c r="D23" s="79">
        <v>535.48</v>
      </c>
      <c r="E23" s="79">
        <f t="shared" si="0"/>
        <v>216236.46264000001</v>
      </c>
      <c r="F23" s="80" t="str">
        <f t="shared" si="3"/>
        <v/>
      </c>
      <c r="G23" s="81">
        <v>3.0626727422125938E-2</v>
      </c>
      <c r="H23" s="80" t="str">
        <f t="shared" si="1"/>
        <v/>
      </c>
      <c r="I23" s="81">
        <v>0.23</v>
      </c>
      <c r="J23" s="80" t="str">
        <f t="shared" si="2"/>
        <v/>
      </c>
      <c r="L23" s="59" t="s">
        <v>125</v>
      </c>
      <c r="N23" s="83"/>
    </row>
    <row r="24" spans="1:14" x14ac:dyDescent="0.25">
      <c r="A24" t="s">
        <v>123</v>
      </c>
      <c r="B24" s="78" t="s">
        <v>124</v>
      </c>
      <c r="C24" s="79">
        <v>593.81100000000004</v>
      </c>
      <c r="D24" s="79">
        <v>159.31</v>
      </c>
      <c r="E24" s="79">
        <f t="shared" si="0"/>
        <v>94600.030410000007</v>
      </c>
      <c r="F24" s="80" t="str">
        <f t="shared" si="3"/>
        <v/>
      </c>
      <c r="G24" s="81" t="s">
        <v>1277</v>
      </c>
      <c r="H24" s="80" t="str">
        <f t="shared" si="1"/>
        <v/>
      </c>
      <c r="I24" s="81"/>
      <c r="J24" s="80" t="str">
        <f t="shared" si="2"/>
        <v/>
      </c>
      <c r="L24" s="82">
        <v>9.5000000000000001E-2</v>
      </c>
      <c r="N24" s="83"/>
    </row>
    <row r="25" spans="1:14" x14ac:dyDescent="0.25">
      <c r="A25" t="s">
        <v>126</v>
      </c>
      <c r="B25" s="78" t="s">
        <v>127</v>
      </c>
      <c r="C25" s="79">
        <v>533.37400000000002</v>
      </c>
      <c r="D25" s="79">
        <v>198.25</v>
      </c>
      <c r="E25" s="79">
        <f t="shared" si="0"/>
        <v>105741.3955</v>
      </c>
      <c r="F25" s="80">
        <f t="shared" si="3"/>
        <v>3.6757903895428077E-3</v>
      </c>
      <c r="G25" s="81">
        <v>2.4211853720050441E-2</v>
      </c>
      <c r="H25" s="80">
        <f t="shared" si="1"/>
        <v>8.899769921717769E-5</v>
      </c>
      <c r="I25" s="81">
        <v>0.08</v>
      </c>
      <c r="J25" s="80">
        <f t="shared" si="2"/>
        <v>2.9406323116342462E-4</v>
      </c>
      <c r="L25" s="82">
        <v>7.4999999999999997E-2</v>
      </c>
      <c r="N25" s="83"/>
    </row>
    <row r="26" spans="1:14" x14ac:dyDescent="0.25">
      <c r="A26" t="s">
        <v>128</v>
      </c>
      <c r="B26" s="78" t="s">
        <v>129</v>
      </c>
      <c r="C26" s="79">
        <v>2937.05</v>
      </c>
      <c r="D26" s="79">
        <v>115.36</v>
      </c>
      <c r="E26" s="79">
        <f t="shared" si="0"/>
        <v>338818.08800000005</v>
      </c>
      <c r="F26" s="80">
        <f t="shared" si="3"/>
        <v>1.1778020006116425E-2</v>
      </c>
      <c r="G26" s="81">
        <v>3.4674063800277391E-2</v>
      </c>
      <c r="H26" s="80">
        <f t="shared" si="1"/>
        <v>4.0839181713302441E-4</v>
      </c>
      <c r="I26" s="81">
        <v>0.05</v>
      </c>
      <c r="J26" s="80">
        <f t="shared" si="2"/>
        <v>5.889010003058213E-4</v>
      </c>
      <c r="L26" s="82">
        <v>0.24</v>
      </c>
      <c r="N26" s="83"/>
    </row>
    <row r="27" spans="1:14" x14ac:dyDescent="0.25">
      <c r="A27" t="s">
        <v>130</v>
      </c>
      <c r="B27" s="78" t="s">
        <v>131</v>
      </c>
      <c r="C27" s="79">
        <v>1964.8130000000001</v>
      </c>
      <c r="D27" s="79">
        <v>163.78</v>
      </c>
      <c r="E27" s="79">
        <f t="shared" si="0"/>
        <v>321797.07313999999</v>
      </c>
      <c r="F27" s="80" t="str">
        <f t="shared" si="3"/>
        <v/>
      </c>
      <c r="G27" s="81">
        <v>3.4680669190377336E-2</v>
      </c>
      <c r="H27" s="80" t="str">
        <f t="shared" si="1"/>
        <v/>
      </c>
      <c r="I27" s="81">
        <v>0.26</v>
      </c>
      <c r="J27" s="80" t="str">
        <f t="shared" si="2"/>
        <v/>
      </c>
      <c r="L27" s="82">
        <v>7.0000000000000007E-2</v>
      </c>
      <c r="N27" s="83"/>
    </row>
    <row r="28" spans="1:14" x14ac:dyDescent="0.25">
      <c r="A28" t="s">
        <v>132</v>
      </c>
      <c r="B28" s="78" t="s">
        <v>133</v>
      </c>
      <c r="C28" s="79">
        <v>4324.6289999999999</v>
      </c>
      <c r="D28" s="79">
        <v>64.17</v>
      </c>
      <c r="E28" s="79">
        <f t="shared" si="0"/>
        <v>277511.44293000002</v>
      </c>
      <c r="F28" s="80">
        <f t="shared" si="3"/>
        <v>9.6468737724409118E-3</v>
      </c>
      <c r="G28" s="81">
        <v>2.7427146641732895E-2</v>
      </c>
      <c r="H28" s="80">
        <f t="shared" si="1"/>
        <v>2.6458622159102388E-4</v>
      </c>
      <c r="I28" s="81">
        <v>7.4999999999999997E-2</v>
      </c>
      <c r="J28" s="80">
        <f t="shared" si="2"/>
        <v>7.2351553293306832E-4</v>
      </c>
      <c r="L28" s="82">
        <v>6.5000000000000002E-2</v>
      </c>
      <c r="N28" s="83"/>
    </row>
    <row r="29" spans="1:14" x14ac:dyDescent="0.25">
      <c r="A29" t="s">
        <v>134</v>
      </c>
      <c r="B29" s="78" t="s">
        <v>135</v>
      </c>
      <c r="C29" s="79">
        <v>1767.11</v>
      </c>
      <c r="D29" s="79">
        <v>143.51</v>
      </c>
      <c r="E29" s="79">
        <f t="shared" si="0"/>
        <v>253597.95609999998</v>
      </c>
      <c r="F29" s="80">
        <f t="shared" si="3"/>
        <v>8.8155913342384314E-3</v>
      </c>
      <c r="G29" s="81">
        <v>3.9300397184865166E-2</v>
      </c>
      <c r="H29" s="80">
        <f t="shared" si="1"/>
        <v>3.4645624085502579E-4</v>
      </c>
      <c r="I29" s="81">
        <v>4.4999999999999998E-2</v>
      </c>
      <c r="J29" s="80">
        <f t="shared" si="2"/>
        <v>3.9670161004072942E-4</v>
      </c>
      <c r="L29" s="82">
        <v>0.14000000000000001</v>
      </c>
      <c r="N29" s="83"/>
    </row>
    <row r="30" spans="1:14" x14ac:dyDescent="0.25">
      <c r="A30" t="s">
        <v>136</v>
      </c>
      <c r="B30" s="78" t="s">
        <v>137</v>
      </c>
      <c r="C30" s="79">
        <v>1821.4839999999999</v>
      </c>
      <c r="D30" s="79">
        <v>106.1</v>
      </c>
      <c r="E30" s="79">
        <f t="shared" si="0"/>
        <v>193259.45239999998</v>
      </c>
      <c r="F30" s="80" t="str">
        <f t="shared" si="3"/>
        <v/>
      </c>
      <c r="G30" s="81" t="s">
        <v>1277</v>
      </c>
      <c r="H30" s="80" t="str">
        <f t="shared" si="1"/>
        <v/>
      </c>
      <c r="I30" s="81">
        <v>0.30499999999999999</v>
      </c>
      <c r="J30" s="80" t="str">
        <f t="shared" si="2"/>
        <v/>
      </c>
      <c r="L30" s="82">
        <v>0.11</v>
      </c>
      <c r="N30" s="83"/>
    </row>
    <row r="31" spans="1:14" x14ac:dyDescent="0.25">
      <c r="A31" t="s">
        <v>138</v>
      </c>
      <c r="B31" s="78" t="s">
        <v>139</v>
      </c>
      <c r="C31" s="79">
        <v>77.340999999999994</v>
      </c>
      <c r="D31" s="79">
        <v>220.09</v>
      </c>
      <c r="E31" s="79">
        <f t="shared" si="0"/>
        <v>17021.98069</v>
      </c>
      <c r="F31" s="80">
        <f t="shared" si="3"/>
        <v>5.9171938043209619E-4</v>
      </c>
      <c r="G31" s="81" t="s">
        <v>1277</v>
      </c>
      <c r="H31" s="80" t="str">
        <f t="shared" si="1"/>
        <v/>
      </c>
      <c r="I31" s="81">
        <v>0.105</v>
      </c>
      <c r="J31" s="80">
        <f t="shared" si="2"/>
        <v>6.2130534945370095E-5</v>
      </c>
      <c r="L31" s="82">
        <v>0.05</v>
      </c>
      <c r="N31" s="83"/>
    </row>
    <row r="32" spans="1:14" x14ac:dyDescent="0.25">
      <c r="A32" t="s">
        <v>140</v>
      </c>
      <c r="B32" s="78" t="s">
        <v>141</v>
      </c>
      <c r="C32" s="79">
        <v>134.28</v>
      </c>
      <c r="D32" s="79">
        <v>189.52</v>
      </c>
      <c r="E32" s="79">
        <f t="shared" si="0"/>
        <v>25448.745600000002</v>
      </c>
      <c r="F32" s="80">
        <f t="shared" si="3"/>
        <v>8.846512197051515E-4</v>
      </c>
      <c r="G32" s="81">
        <v>3.1658927817644573E-2</v>
      </c>
      <c r="H32" s="80">
        <f t="shared" si="1"/>
        <v>2.8007109108436622E-5</v>
      </c>
      <c r="I32" s="81">
        <v>0.04</v>
      </c>
      <c r="J32" s="80">
        <f t="shared" si="2"/>
        <v>3.5386048788206063E-5</v>
      </c>
      <c r="L32" s="59" t="s">
        <v>125</v>
      </c>
      <c r="N32" s="83"/>
    </row>
    <row r="33" spans="1:14" x14ac:dyDescent="0.25">
      <c r="A33" t="s">
        <v>142</v>
      </c>
      <c r="B33" s="78" t="s">
        <v>143</v>
      </c>
      <c r="C33" s="79">
        <v>4212.5429999999997</v>
      </c>
      <c r="D33" s="79">
        <v>96.93</v>
      </c>
      <c r="E33" s="79">
        <f t="shared" si="0"/>
        <v>408321.79298999999</v>
      </c>
      <c r="F33" s="80" t="str">
        <f t="shared" si="3"/>
        <v/>
      </c>
      <c r="G33" s="81">
        <v>3.6314866398431858E-2</v>
      </c>
      <c r="H33" s="80" t="str">
        <f t="shared" si="1"/>
        <v/>
      </c>
      <c r="I33" s="81"/>
      <c r="J33" s="80" t="str">
        <f t="shared" si="2"/>
        <v/>
      </c>
      <c r="L33" s="82">
        <v>0.2</v>
      </c>
      <c r="N33" s="83"/>
    </row>
    <row r="34" spans="1:14" x14ac:dyDescent="0.25">
      <c r="A34" t="s">
        <v>144</v>
      </c>
      <c r="B34" s="78" t="s">
        <v>145</v>
      </c>
      <c r="C34" s="79">
        <v>481.05099999999999</v>
      </c>
      <c r="D34" s="79">
        <v>89</v>
      </c>
      <c r="E34" s="79">
        <f t="shared" si="0"/>
        <v>42813.538999999997</v>
      </c>
      <c r="F34" s="80" t="str">
        <f t="shared" si="3"/>
        <v/>
      </c>
      <c r="G34" s="81">
        <v>4.359550561797753E-2</v>
      </c>
      <c r="H34" s="80" t="str">
        <f t="shared" si="1"/>
        <v/>
      </c>
      <c r="I34" s="81">
        <v>0.85</v>
      </c>
      <c r="J34" s="80" t="str">
        <f t="shared" si="2"/>
        <v/>
      </c>
      <c r="L34" s="82">
        <v>0.15</v>
      </c>
      <c r="N34" s="83"/>
    </row>
    <row r="35" spans="1:14" x14ac:dyDescent="0.25">
      <c r="A35" t="s">
        <v>146</v>
      </c>
      <c r="B35" s="78" t="s">
        <v>147</v>
      </c>
      <c r="C35" s="79">
        <v>1096.5530000000001</v>
      </c>
      <c r="D35" s="79">
        <v>73.91</v>
      </c>
      <c r="E35" s="79">
        <f t="shared" si="0"/>
        <v>81046.232230000009</v>
      </c>
      <c r="F35" s="80">
        <f t="shared" si="3"/>
        <v>2.8173352558004453E-3</v>
      </c>
      <c r="G35" s="81">
        <v>4.3295900419429035E-3</v>
      </c>
      <c r="H35" s="80">
        <f t="shared" si="1"/>
        <v>1.2197906668328271E-5</v>
      </c>
      <c r="I35" s="81">
        <v>0.14000000000000001</v>
      </c>
      <c r="J35" s="80">
        <f t="shared" si="2"/>
        <v>3.9442693581206236E-4</v>
      </c>
      <c r="L35" s="82">
        <v>0.125</v>
      </c>
      <c r="N35" s="83"/>
    </row>
    <row r="36" spans="1:14" x14ac:dyDescent="0.25">
      <c r="A36" t="s">
        <v>148</v>
      </c>
      <c r="B36" s="78" t="s">
        <v>149</v>
      </c>
      <c r="C36" s="79">
        <v>1034.1379999999999</v>
      </c>
      <c r="D36" s="79">
        <v>33.39</v>
      </c>
      <c r="E36" s="79">
        <f t="shared" si="0"/>
        <v>34529.867819999999</v>
      </c>
      <c r="F36" s="80">
        <f t="shared" si="3"/>
        <v>1.2003298772895374E-3</v>
      </c>
      <c r="G36" s="81">
        <v>2.9949086552860136E-2</v>
      </c>
      <c r="H36" s="80">
        <f t="shared" si="1"/>
        <v>3.5948783386928341E-5</v>
      </c>
      <c r="I36" s="81">
        <v>0.125</v>
      </c>
      <c r="J36" s="80">
        <f t="shared" si="2"/>
        <v>1.5004123466119218E-4</v>
      </c>
      <c r="L36" s="82">
        <v>8.5000000000000006E-2</v>
      </c>
      <c r="N36" s="83"/>
    </row>
    <row r="37" spans="1:14" x14ac:dyDescent="0.25">
      <c r="A37" t="s">
        <v>150</v>
      </c>
      <c r="B37" s="78" t="s">
        <v>151</v>
      </c>
      <c r="C37" s="79">
        <v>1027.7550000000001</v>
      </c>
      <c r="D37" s="79">
        <v>300.94</v>
      </c>
      <c r="E37" s="79">
        <f t="shared" si="0"/>
        <v>309292.58970000001</v>
      </c>
      <c r="F37" s="80">
        <f t="shared" si="3"/>
        <v>1.0751652400653884E-2</v>
      </c>
      <c r="G37" s="81">
        <v>2.5254203495713431E-2</v>
      </c>
      <c r="H37" s="80">
        <f t="shared" si="1"/>
        <v>2.71524417641289E-4</v>
      </c>
      <c r="I37" s="81">
        <v>0.09</v>
      </c>
      <c r="J37" s="80">
        <f t="shared" si="2"/>
        <v>9.6764871605884947E-4</v>
      </c>
      <c r="L37" s="82">
        <v>0.20499999999999999</v>
      </c>
      <c r="N37" s="83"/>
    </row>
    <row r="38" spans="1:14" x14ac:dyDescent="0.25">
      <c r="A38" t="s">
        <v>152</v>
      </c>
      <c r="B38" s="78" t="s">
        <v>153</v>
      </c>
      <c r="C38" s="79">
        <v>46.643000000000001</v>
      </c>
      <c r="D38" s="79">
        <v>464.72</v>
      </c>
      <c r="E38" s="79">
        <f t="shared" si="0"/>
        <v>21675.934960000002</v>
      </c>
      <c r="F38" s="80">
        <f t="shared" si="3"/>
        <v>7.5350049083022525E-4</v>
      </c>
      <c r="G38" s="81">
        <v>6.4555000860733345E-3</v>
      </c>
      <c r="H38" s="80">
        <f t="shared" si="1"/>
        <v>4.8642224834108189E-6</v>
      </c>
      <c r="I38" s="81">
        <v>0.18</v>
      </c>
      <c r="J38" s="80">
        <f t="shared" si="2"/>
        <v>1.3563008834944053E-4</v>
      </c>
      <c r="L38" s="82">
        <v>1.4999999999999999E-2</v>
      </c>
      <c r="N38" s="83"/>
    </row>
    <row r="39" spans="1:14" x14ac:dyDescent="0.25">
      <c r="A39" t="s">
        <v>154</v>
      </c>
      <c r="B39" s="78" t="s">
        <v>155</v>
      </c>
      <c r="C39" s="79">
        <v>903.18</v>
      </c>
      <c r="D39" s="79">
        <v>130.79</v>
      </c>
      <c r="E39" s="79">
        <f t="shared" si="0"/>
        <v>118126.91219999999</v>
      </c>
      <c r="F39" s="80">
        <f t="shared" si="3"/>
        <v>4.1063366580132467E-3</v>
      </c>
      <c r="G39" s="81">
        <v>5.0462573591253154E-2</v>
      </c>
      <c r="H39" s="80">
        <f t="shared" si="1"/>
        <v>2.07216315795454E-4</v>
      </c>
      <c r="I39" s="81">
        <v>0.03</v>
      </c>
      <c r="J39" s="80">
        <f t="shared" si="2"/>
        <v>1.2319009974039738E-4</v>
      </c>
      <c r="L39" s="82">
        <v>0.1</v>
      </c>
      <c r="N39" s="83"/>
    </row>
    <row r="40" spans="1:14" x14ac:dyDescent="0.25">
      <c r="A40" t="s">
        <v>156</v>
      </c>
      <c r="B40" s="78" t="s">
        <v>157</v>
      </c>
      <c r="C40" s="79">
        <v>2629.18</v>
      </c>
      <c r="D40" s="79">
        <v>174.52</v>
      </c>
      <c r="E40" s="79">
        <f t="shared" si="0"/>
        <v>458844.49359999999</v>
      </c>
      <c r="F40" s="80">
        <f t="shared" si="3"/>
        <v>1.5950386997394188E-2</v>
      </c>
      <c r="G40" s="81">
        <v>2.5899610359844141E-2</v>
      </c>
      <c r="H40" s="80">
        <f t="shared" si="1"/>
        <v>4.1310880832123382E-4</v>
      </c>
      <c r="I40" s="81">
        <v>0.08</v>
      </c>
      <c r="J40" s="80">
        <f t="shared" si="2"/>
        <v>1.2760309597915351E-3</v>
      </c>
      <c r="L40" s="82">
        <v>0.105</v>
      </c>
      <c r="N40" s="83"/>
    </row>
    <row r="41" spans="1:14" x14ac:dyDescent="0.25">
      <c r="A41" t="s">
        <v>158</v>
      </c>
      <c r="B41" s="78" t="s">
        <v>159</v>
      </c>
      <c r="C41" s="79">
        <v>739.54700000000003</v>
      </c>
      <c r="D41" s="79">
        <v>263.37</v>
      </c>
      <c r="E41" s="79">
        <f t="shared" si="0"/>
        <v>194774.49339000002</v>
      </c>
      <c r="F41" s="80">
        <f t="shared" si="3"/>
        <v>6.7707656736101154E-3</v>
      </c>
      <c r="G41" s="81">
        <v>2.0959106959790409E-2</v>
      </c>
      <c r="H41" s="80">
        <f t="shared" si="1"/>
        <v>1.4190920195287176E-4</v>
      </c>
      <c r="I41" s="81">
        <v>0.105</v>
      </c>
      <c r="J41" s="80">
        <f t="shared" si="2"/>
        <v>7.1093039572906207E-4</v>
      </c>
      <c r="L41" s="82">
        <v>7.4999999999999997E-2</v>
      </c>
      <c r="N41" s="83"/>
    </row>
    <row r="42" spans="1:14" x14ac:dyDescent="0.25">
      <c r="A42" t="s">
        <v>160</v>
      </c>
      <c r="B42" s="78" t="s">
        <v>161</v>
      </c>
      <c r="C42" s="79">
        <v>2528.8049999999998</v>
      </c>
      <c r="D42" s="79">
        <v>89.34</v>
      </c>
      <c r="E42" s="79">
        <f t="shared" si="0"/>
        <v>225923.4387</v>
      </c>
      <c r="F42" s="80">
        <f t="shared" si="3"/>
        <v>7.8535676668455134E-3</v>
      </c>
      <c r="G42" s="81">
        <v>3.0893216924110137E-2</v>
      </c>
      <c r="H42" s="80">
        <f t="shared" si="1"/>
        <v>2.4262196956003598E-4</v>
      </c>
      <c r="I42" s="81">
        <v>0.08</v>
      </c>
      <c r="J42" s="80">
        <f t="shared" si="2"/>
        <v>6.2828541334764107E-4</v>
      </c>
      <c r="L42" s="82">
        <v>0.06</v>
      </c>
      <c r="N42" s="83"/>
    </row>
    <row r="43" spans="1:14" x14ac:dyDescent="0.25">
      <c r="A43" t="s">
        <v>162</v>
      </c>
      <c r="B43" s="78" t="s">
        <v>163</v>
      </c>
      <c r="C43" s="79">
        <v>569.60400000000004</v>
      </c>
      <c r="D43" s="79">
        <v>143.24</v>
      </c>
      <c r="E43" s="79">
        <f t="shared" si="0"/>
        <v>81590.076960000006</v>
      </c>
      <c r="F43" s="80">
        <f t="shared" si="3"/>
        <v>2.8362404274457119E-3</v>
      </c>
      <c r="G43" s="81">
        <v>4.1608489248813177E-2</v>
      </c>
      <c r="H43" s="80">
        <f t="shared" si="1"/>
        <v>1.180116793324242E-4</v>
      </c>
      <c r="I43" s="81">
        <v>6.5000000000000002E-2</v>
      </c>
      <c r="J43" s="80">
        <f t="shared" si="2"/>
        <v>1.8435562778397127E-4</v>
      </c>
      <c r="L43" s="82">
        <v>8.5000000000000006E-2</v>
      </c>
      <c r="N43" s="83"/>
    </row>
    <row r="44" spans="1:14" x14ac:dyDescent="0.25">
      <c r="A44" t="s">
        <v>164</v>
      </c>
      <c r="B44" s="78" t="s">
        <v>165</v>
      </c>
      <c r="C44" s="79">
        <v>181.786</v>
      </c>
      <c r="D44" s="79">
        <v>155.44</v>
      </c>
      <c r="E44" s="79">
        <f t="shared" si="0"/>
        <v>28256.815839999999</v>
      </c>
      <c r="F44" s="80">
        <f t="shared" si="3"/>
        <v>9.8226556981416955E-4</v>
      </c>
      <c r="G44" s="81">
        <v>1.6855378281008752E-2</v>
      </c>
      <c r="H44" s="80">
        <f t="shared" si="1"/>
        <v>1.655645775162844E-5</v>
      </c>
      <c r="I44" s="81">
        <v>0.03</v>
      </c>
      <c r="J44" s="80">
        <f t="shared" si="2"/>
        <v>2.9467967094425084E-5</v>
      </c>
      <c r="L44" s="82">
        <v>7.4999999999999997E-2</v>
      </c>
      <c r="N44" s="83"/>
    </row>
    <row r="45" spans="1:14" x14ac:dyDescent="0.25">
      <c r="A45" t="s">
        <v>166</v>
      </c>
      <c r="B45" s="78" t="s">
        <v>167</v>
      </c>
      <c r="C45" s="79">
        <v>8035.2389999999996</v>
      </c>
      <c r="D45" s="79">
        <v>33.81</v>
      </c>
      <c r="E45" s="79">
        <f t="shared" si="0"/>
        <v>271671.43059</v>
      </c>
      <c r="F45" s="80">
        <f t="shared" si="3"/>
        <v>9.4438628216899963E-3</v>
      </c>
      <c r="G45" s="81">
        <v>2.602780242531795E-2</v>
      </c>
      <c r="H45" s="80">
        <f t="shared" si="1"/>
        <v>2.4580299565475291E-4</v>
      </c>
      <c r="I45" s="81">
        <v>0.09</v>
      </c>
      <c r="J45" s="80">
        <f t="shared" si="2"/>
        <v>8.499476539520996E-4</v>
      </c>
      <c r="L45" s="82">
        <v>0.06</v>
      </c>
      <c r="N45" s="83"/>
    </row>
    <row r="46" spans="1:14" x14ac:dyDescent="0.25">
      <c r="A46" t="s">
        <v>170</v>
      </c>
      <c r="B46" s="78" t="s">
        <v>171</v>
      </c>
      <c r="C46" s="79">
        <v>5610.8959999999997</v>
      </c>
      <c r="D46" s="79">
        <v>50.51</v>
      </c>
      <c r="E46" s="79">
        <f t="shared" si="0"/>
        <v>283406.35695999995</v>
      </c>
      <c r="F46" s="80">
        <f t="shared" si="3"/>
        <v>9.851793219892829E-3</v>
      </c>
      <c r="G46" s="81">
        <v>3.1676895664224908E-2</v>
      </c>
      <c r="H46" s="80">
        <f t="shared" si="1"/>
        <v>3.120742259320635E-4</v>
      </c>
      <c r="I46" s="81">
        <v>6.5000000000000002E-2</v>
      </c>
      <c r="J46" s="80">
        <f t="shared" si="2"/>
        <v>6.4036655929303394E-4</v>
      </c>
      <c r="L46" s="82">
        <v>0.08</v>
      </c>
      <c r="N46" s="83"/>
    </row>
    <row r="47" spans="1:14" x14ac:dyDescent="0.25">
      <c r="A47" t="s">
        <v>172</v>
      </c>
      <c r="B47" s="78" t="s">
        <v>173</v>
      </c>
      <c r="C47" s="79">
        <v>2399.297</v>
      </c>
      <c r="D47" s="79">
        <v>138.91</v>
      </c>
      <c r="E47" s="79">
        <f t="shared" si="0"/>
        <v>333286.34626999998</v>
      </c>
      <c r="F47" s="80">
        <f t="shared" si="3"/>
        <v>1.1585725181630521E-2</v>
      </c>
      <c r="G47" s="81">
        <v>2.6299042545533079E-2</v>
      </c>
      <c r="H47" s="80">
        <f t="shared" si="1"/>
        <v>3.0469347947255501E-4</v>
      </c>
      <c r="I47" s="81">
        <v>6.5000000000000002E-2</v>
      </c>
      <c r="J47" s="80">
        <f t="shared" si="2"/>
        <v>7.5307213680598389E-4</v>
      </c>
      <c r="L47" s="82">
        <v>7.0000000000000007E-2</v>
      </c>
      <c r="N47" s="83"/>
    </row>
    <row r="48" spans="1:14" x14ac:dyDescent="0.25">
      <c r="A48" t="s">
        <v>174</v>
      </c>
      <c r="B48" s="78" t="s">
        <v>175</v>
      </c>
      <c r="C48" s="79">
        <v>7126</v>
      </c>
      <c r="D48" s="79">
        <v>18.78</v>
      </c>
      <c r="E48" s="79">
        <f t="shared" si="0"/>
        <v>133826.28</v>
      </c>
      <c r="F48" s="80">
        <f t="shared" si="3"/>
        <v>4.6520792691095592E-3</v>
      </c>
      <c r="G48" s="81">
        <v>5.9105431309904158E-2</v>
      </c>
      <c r="H48" s="80">
        <f t="shared" si="1"/>
        <v>2.749631516885842E-4</v>
      </c>
      <c r="I48" s="81">
        <v>5.0000000000000001E-3</v>
      </c>
      <c r="J48" s="80">
        <f t="shared" si="2"/>
        <v>2.3260396345547796E-5</v>
      </c>
      <c r="L48" s="82">
        <v>2.5000000000000001E-2</v>
      </c>
      <c r="N48" s="83"/>
    </row>
    <row r="49" spans="1:14" x14ac:dyDescent="0.25">
      <c r="A49" t="s">
        <v>176</v>
      </c>
      <c r="B49" s="78" t="s">
        <v>177</v>
      </c>
      <c r="C49" s="79">
        <v>237.31299999999999</v>
      </c>
      <c r="D49" s="79">
        <v>158.69999999999999</v>
      </c>
      <c r="E49" s="79">
        <f t="shared" si="0"/>
        <v>37661.573099999994</v>
      </c>
      <c r="F49" s="80">
        <f t="shared" si="3"/>
        <v>1.309194453141522E-3</v>
      </c>
      <c r="G49" s="81">
        <v>2.3440453686200381E-2</v>
      </c>
      <c r="H49" s="80">
        <f t="shared" si="1"/>
        <v>3.0688111945094282E-5</v>
      </c>
      <c r="I49" s="81">
        <v>0.08</v>
      </c>
      <c r="J49" s="80">
        <f t="shared" si="2"/>
        <v>1.0473555625132176E-4</v>
      </c>
      <c r="L49" s="82">
        <v>0.08</v>
      </c>
      <c r="N49" s="83"/>
    </row>
    <row r="50" spans="1:14" x14ac:dyDescent="0.25">
      <c r="A50" t="s">
        <v>178</v>
      </c>
      <c r="B50" s="78" t="s">
        <v>179</v>
      </c>
      <c r="C50" s="79">
        <v>1476.5139999999999</v>
      </c>
      <c r="D50" s="79">
        <v>93.21</v>
      </c>
      <c r="E50" s="79">
        <f t="shared" si="0"/>
        <v>137625.86993999998</v>
      </c>
      <c r="F50" s="80">
        <f t="shared" si="3"/>
        <v>4.7841609020368965E-3</v>
      </c>
      <c r="G50" s="81">
        <v>2.3602617744877163E-2</v>
      </c>
      <c r="H50" s="80">
        <f t="shared" si="1"/>
        <v>1.1291872100076359E-4</v>
      </c>
      <c r="I50" s="81">
        <v>7.4999999999999997E-2</v>
      </c>
      <c r="J50" s="80">
        <f t="shared" si="2"/>
        <v>3.5881206765276725E-4</v>
      </c>
      <c r="L50" s="82">
        <v>1.4999999999999999E-2</v>
      </c>
      <c r="N50" s="83"/>
    </row>
    <row r="51" spans="1:14" x14ac:dyDescent="0.25">
      <c r="A51" t="s">
        <v>180</v>
      </c>
      <c r="B51" s="78" t="s">
        <v>181</v>
      </c>
      <c r="C51" s="79">
        <v>519.80600000000004</v>
      </c>
      <c r="D51" s="79">
        <v>171.96</v>
      </c>
      <c r="E51" s="79">
        <f t="shared" si="0"/>
        <v>89385.839760000017</v>
      </c>
      <c r="F51" s="80">
        <f t="shared" si="3"/>
        <v>3.1072373236366211E-3</v>
      </c>
      <c r="G51" s="81">
        <v>1.767852989067225E-2</v>
      </c>
      <c r="H51" s="80">
        <f t="shared" si="1"/>
        <v>5.4931387903322446E-5</v>
      </c>
      <c r="I51" s="81">
        <v>0.14000000000000001</v>
      </c>
      <c r="J51" s="80">
        <f t="shared" si="2"/>
        <v>4.3501322530912698E-4</v>
      </c>
      <c r="L51" s="82">
        <v>0.11</v>
      </c>
      <c r="N51" s="83"/>
    </row>
    <row r="52" spans="1:14" x14ac:dyDescent="0.25">
      <c r="A52" t="s">
        <v>182</v>
      </c>
      <c r="B52" s="78" t="s">
        <v>183</v>
      </c>
      <c r="C52" s="79">
        <v>2741.15</v>
      </c>
      <c r="D52" s="79">
        <v>132.05000000000001</v>
      </c>
      <c r="E52" s="79">
        <f t="shared" si="0"/>
        <v>361968.85750000004</v>
      </c>
      <c r="F52" s="80">
        <f t="shared" si="3"/>
        <v>1.2582788806795066E-2</v>
      </c>
      <c r="G52" s="81">
        <v>1.6963271488072699E-2</v>
      </c>
      <c r="H52" s="80">
        <f t="shared" si="1"/>
        <v>2.1344526260674704E-4</v>
      </c>
      <c r="I52" s="81">
        <v>7.4999999999999997E-2</v>
      </c>
      <c r="J52" s="80">
        <f t="shared" si="2"/>
        <v>9.4370916050962993E-4</v>
      </c>
      <c r="L52" s="82">
        <v>7.4999999999999997E-2</v>
      </c>
      <c r="N52" s="83"/>
    </row>
    <row r="53" spans="1:14" x14ac:dyDescent="0.25">
      <c r="A53" t="s">
        <v>1245</v>
      </c>
      <c r="B53" s="78" t="s">
        <v>184</v>
      </c>
      <c r="C53" s="79">
        <v>4140.9639999999999</v>
      </c>
      <c r="D53" s="79">
        <v>45.37</v>
      </c>
      <c r="E53" s="79">
        <f t="shared" si="0"/>
        <v>187875.53667999999</v>
      </c>
      <c r="F53" s="80">
        <f t="shared" si="3"/>
        <v>6.5309436185617695E-3</v>
      </c>
      <c r="G53" s="81">
        <v>3.3502314304606567E-2</v>
      </c>
      <c r="H53" s="80">
        <f t="shared" si="1"/>
        <v>2.1880172581472096E-4</v>
      </c>
      <c r="I53" s="81">
        <v>0.08</v>
      </c>
      <c r="J53" s="80">
        <f t="shared" si="2"/>
        <v>5.2247548948494162E-4</v>
      </c>
      <c r="L53" s="82">
        <v>7.0000000000000007E-2</v>
      </c>
      <c r="N53" s="83"/>
    </row>
    <row r="54" spans="1:14" x14ac:dyDescent="0.25">
      <c r="A54" t="s">
        <v>185</v>
      </c>
      <c r="B54" s="78" t="s">
        <v>186</v>
      </c>
      <c r="C54" s="79">
        <v>4106</v>
      </c>
      <c r="D54" s="79">
        <v>36.31</v>
      </c>
      <c r="E54" s="79">
        <f t="shared" si="0"/>
        <v>149088.86000000002</v>
      </c>
      <c r="F54" s="80">
        <f t="shared" si="3"/>
        <v>5.1826382296599549E-3</v>
      </c>
      <c r="G54" s="81">
        <v>4.0209308730377306E-2</v>
      </c>
      <c r="H54" s="80">
        <f t="shared" si="1"/>
        <v>2.0839030061425322E-4</v>
      </c>
      <c r="I54" s="81">
        <v>0.06</v>
      </c>
      <c r="J54" s="80">
        <f t="shared" si="2"/>
        <v>3.1095829377959729E-4</v>
      </c>
      <c r="L54" s="82">
        <v>7.0000000000000007E-2</v>
      </c>
      <c r="N54" s="83"/>
    </row>
    <row r="55" spans="1:14" x14ac:dyDescent="0.25">
      <c r="A55" t="s">
        <v>187</v>
      </c>
      <c r="B55" s="78" t="s">
        <v>188</v>
      </c>
      <c r="C55" s="79">
        <v>1458.049</v>
      </c>
      <c r="D55" s="79">
        <v>36.26</v>
      </c>
      <c r="E55" s="79">
        <f t="shared" si="0"/>
        <v>52868.856739999996</v>
      </c>
      <c r="F55" s="80">
        <f t="shared" si="3"/>
        <v>1.837831197442514E-3</v>
      </c>
      <c r="G55" s="81" t="s">
        <v>1277</v>
      </c>
      <c r="H55" s="80" t="str">
        <f t="shared" si="1"/>
        <v/>
      </c>
      <c r="I55" s="81">
        <v>0.11</v>
      </c>
      <c r="J55" s="80">
        <f t="shared" si="2"/>
        <v>2.0216143171867653E-4</v>
      </c>
      <c r="L55" s="82">
        <v>0.12</v>
      </c>
      <c r="N55" s="83"/>
    </row>
    <row r="56" spans="1:14" x14ac:dyDescent="0.25">
      <c r="A56" t="s">
        <v>189</v>
      </c>
      <c r="B56" s="78" t="s">
        <v>190</v>
      </c>
      <c r="C56" s="79">
        <v>7457.8919999999998</v>
      </c>
      <c r="D56" s="79">
        <v>280.74</v>
      </c>
      <c r="E56" s="79">
        <f t="shared" si="0"/>
        <v>2093728.60008</v>
      </c>
      <c r="F56" s="80">
        <f t="shared" si="3"/>
        <v>7.2782351983287197E-2</v>
      </c>
      <c r="G56" s="81">
        <v>8.8337963952411485E-3</v>
      </c>
      <c r="H56" s="80">
        <f t="shared" si="1"/>
        <v>6.4294447858713488E-4</v>
      </c>
      <c r="I56" s="81">
        <v>0.17499999999999999</v>
      </c>
      <c r="J56" s="80">
        <f t="shared" si="2"/>
        <v>1.2736911597075259E-2</v>
      </c>
      <c r="L56" s="82">
        <v>0.15</v>
      </c>
      <c r="N56" s="83"/>
    </row>
    <row r="57" spans="1:14" x14ac:dyDescent="0.25">
      <c r="A57" t="s">
        <v>191</v>
      </c>
      <c r="B57" s="78" t="s">
        <v>192</v>
      </c>
      <c r="C57" s="79">
        <v>226.99700000000001</v>
      </c>
      <c r="D57" s="79">
        <v>248.43</v>
      </c>
      <c r="E57" s="79">
        <f t="shared" si="0"/>
        <v>56392.864710000002</v>
      </c>
      <c r="F57" s="80">
        <f t="shared" si="3"/>
        <v>1.9603330290813661E-3</v>
      </c>
      <c r="G57" s="81">
        <v>8.8556132512176474E-3</v>
      </c>
      <c r="H57" s="80">
        <f t="shared" si="1"/>
        <v>1.7359951149132574E-5</v>
      </c>
      <c r="I57" s="81">
        <v>0.1</v>
      </c>
      <c r="J57" s="80">
        <f t="shared" si="2"/>
        <v>1.9603330290813661E-4</v>
      </c>
      <c r="L57" s="82">
        <v>0.105</v>
      </c>
      <c r="N57" s="83"/>
    </row>
    <row r="58" spans="1:14" x14ac:dyDescent="0.25">
      <c r="A58" t="s">
        <v>193</v>
      </c>
      <c r="B58" s="78" t="s">
        <v>194</v>
      </c>
      <c r="C58" s="79">
        <v>317.27300000000002</v>
      </c>
      <c r="D58" s="79">
        <v>275.36</v>
      </c>
      <c r="E58" s="79">
        <f t="shared" si="0"/>
        <v>87364.293280000013</v>
      </c>
      <c r="F58" s="80">
        <f t="shared" si="3"/>
        <v>3.0369641719720196E-3</v>
      </c>
      <c r="G58" s="81">
        <v>1.6269610691458457E-2</v>
      </c>
      <c r="H58" s="80">
        <f t="shared" si="1"/>
        <v>4.9410224761892247E-5</v>
      </c>
      <c r="I58" s="81">
        <v>0.1</v>
      </c>
      <c r="J58" s="80">
        <f t="shared" si="2"/>
        <v>3.0369641719720197E-4</v>
      </c>
      <c r="L58" s="82">
        <v>0.1</v>
      </c>
      <c r="N58" s="83"/>
    </row>
    <row r="59" spans="1:14" x14ac:dyDescent="0.25">
      <c r="A59" t="s">
        <v>195</v>
      </c>
      <c r="B59" s="78" t="s">
        <v>196</v>
      </c>
      <c r="C59" s="79">
        <v>2253.0010000000002</v>
      </c>
      <c r="D59" s="79">
        <v>17.989999999999998</v>
      </c>
      <c r="E59" s="79">
        <f t="shared" si="0"/>
        <v>40531.487990000001</v>
      </c>
      <c r="F59" s="80">
        <f t="shared" si="3"/>
        <v>1.4089586516522919E-3</v>
      </c>
      <c r="G59" s="81">
        <v>6.1700944969427469E-2</v>
      </c>
      <c r="H59" s="80">
        <f t="shared" si="1"/>
        <v>8.6934080229796796E-5</v>
      </c>
      <c r="I59" s="81">
        <v>0.19</v>
      </c>
      <c r="J59" s="80">
        <f t="shared" si="2"/>
        <v>2.6770214381393546E-4</v>
      </c>
      <c r="L59" s="82">
        <v>0.19</v>
      </c>
      <c r="N59" s="83"/>
    </row>
    <row r="60" spans="1:14" x14ac:dyDescent="0.25">
      <c r="A60" t="s">
        <v>197</v>
      </c>
      <c r="B60" s="78" t="s">
        <v>198</v>
      </c>
      <c r="C60" s="79">
        <v>1937</v>
      </c>
      <c r="D60" s="79">
        <v>51.9</v>
      </c>
      <c r="E60" s="79">
        <f t="shared" si="0"/>
        <v>100530.3</v>
      </c>
      <c r="F60" s="80">
        <f t="shared" si="3"/>
        <v>3.494641893560553E-3</v>
      </c>
      <c r="G60" s="81">
        <v>3.9306358381502891E-2</v>
      </c>
      <c r="H60" s="80">
        <f t="shared" si="1"/>
        <v>1.3736164668330498E-4</v>
      </c>
      <c r="I60" s="81">
        <v>4.4999999999999998E-2</v>
      </c>
      <c r="J60" s="80">
        <f t="shared" si="2"/>
        <v>1.5725888521022488E-4</v>
      </c>
      <c r="L60" s="82">
        <v>7.0000000000000007E-2</v>
      </c>
      <c r="N60" s="83"/>
    </row>
    <row r="61" spans="1:14" x14ac:dyDescent="0.25">
      <c r="A61" t="s">
        <v>199</v>
      </c>
      <c r="B61" s="78" t="s">
        <v>200</v>
      </c>
      <c r="C61" s="79">
        <v>792.19200000000001</v>
      </c>
      <c r="D61" s="79">
        <v>51.77</v>
      </c>
      <c r="E61" s="79">
        <f t="shared" si="0"/>
        <v>41011.779840000003</v>
      </c>
      <c r="F61" s="80" t="str">
        <f t="shared" si="3"/>
        <v/>
      </c>
      <c r="G61" s="81">
        <v>2.4724744060266562E-2</v>
      </c>
      <c r="H61" s="80" t="str">
        <f t="shared" si="1"/>
        <v/>
      </c>
      <c r="I61" s="81">
        <v>0.315</v>
      </c>
      <c r="J61" s="80" t="str">
        <f t="shared" si="2"/>
        <v/>
      </c>
      <c r="L61" s="82">
        <v>0.315</v>
      </c>
      <c r="N61" s="83"/>
    </row>
    <row r="62" spans="1:14" x14ac:dyDescent="0.25">
      <c r="A62" t="s">
        <v>201</v>
      </c>
      <c r="B62" s="78" t="s">
        <v>202</v>
      </c>
      <c r="C62" s="79">
        <v>1800.8230000000001</v>
      </c>
      <c r="D62" s="79">
        <v>43.86</v>
      </c>
      <c r="E62" s="79">
        <f t="shared" si="0"/>
        <v>78984.096780000007</v>
      </c>
      <c r="F62" s="80">
        <f t="shared" si="3"/>
        <v>2.7456511472902117E-3</v>
      </c>
      <c r="G62" s="81">
        <v>8.2079343365253077E-2</v>
      </c>
      <c r="H62" s="80">
        <f t="shared" si="1"/>
        <v>2.2536124327963432E-4</v>
      </c>
      <c r="I62" s="81">
        <v>5.5E-2</v>
      </c>
      <c r="J62" s="80">
        <f t="shared" si="2"/>
        <v>1.5101081310096165E-4</v>
      </c>
      <c r="L62" s="82">
        <v>0.06</v>
      </c>
      <c r="N62" s="83"/>
    </row>
    <row r="63" spans="1:14" x14ac:dyDescent="0.25">
      <c r="A63" t="s">
        <v>203</v>
      </c>
      <c r="B63" s="78" t="s">
        <v>204</v>
      </c>
      <c r="C63" s="79">
        <v>295.48399999999998</v>
      </c>
      <c r="D63" s="79">
        <v>212.42</v>
      </c>
      <c r="E63" s="79">
        <f t="shared" si="0"/>
        <v>62766.711279999989</v>
      </c>
      <c r="F63" s="80">
        <f t="shared" si="3"/>
        <v>2.1819011657192673E-3</v>
      </c>
      <c r="G63" s="81">
        <v>1.0545146408059506E-2</v>
      </c>
      <c r="H63" s="80">
        <f t="shared" si="1"/>
        <v>2.3008467240425381E-5</v>
      </c>
      <c r="I63" s="81">
        <v>0.125</v>
      </c>
      <c r="J63" s="80">
        <f t="shared" si="2"/>
        <v>2.7273764571490841E-4</v>
      </c>
      <c r="L63" s="82">
        <v>0.13500000000000001</v>
      </c>
      <c r="N63" s="83"/>
    </row>
    <row r="64" spans="1:14" x14ac:dyDescent="0.25">
      <c r="A64" t="s">
        <v>205</v>
      </c>
      <c r="B64" s="78" t="s">
        <v>206</v>
      </c>
      <c r="C64" s="79">
        <v>362.017</v>
      </c>
      <c r="D64" s="79">
        <v>42.77</v>
      </c>
      <c r="E64" s="79">
        <f t="shared" si="0"/>
        <v>15483.46709</v>
      </c>
      <c r="F64" s="80">
        <f t="shared" si="3"/>
        <v>5.3823745428273968E-4</v>
      </c>
      <c r="G64" s="81">
        <v>4.325461772270283E-2</v>
      </c>
      <c r="H64" s="80">
        <f t="shared" si="1"/>
        <v>2.3281255329040645E-5</v>
      </c>
      <c r="I64" s="81">
        <v>0.125</v>
      </c>
      <c r="J64" s="80">
        <f t="shared" si="2"/>
        <v>6.7279681785342461E-5</v>
      </c>
      <c r="L64" s="82">
        <v>0.33</v>
      </c>
      <c r="N64" s="83"/>
    </row>
    <row r="65" spans="1:14" x14ac:dyDescent="0.25">
      <c r="A65" t="s">
        <v>207</v>
      </c>
      <c r="B65" s="78" t="s">
        <v>208</v>
      </c>
      <c r="C65" s="79">
        <v>1299.33</v>
      </c>
      <c r="D65" s="79">
        <v>14.24</v>
      </c>
      <c r="E65" s="79">
        <f t="shared" si="0"/>
        <v>18502.459199999998</v>
      </c>
      <c r="F65" s="80">
        <f t="shared" si="3"/>
        <v>6.4318388639260859E-4</v>
      </c>
      <c r="G65" s="81">
        <v>3.3707865168539325E-2</v>
      </c>
      <c r="H65" s="80">
        <f t="shared" si="1"/>
        <v>2.1680355721099165E-5</v>
      </c>
      <c r="I65" s="81">
        <v>7.4999999999999997E-2</v>
      </c>
      <c r="J65" s="80">
        <f t="shared" si="2"/>
        <v>4.8238791479445644E-5</v>
      </c>
      <c r="L65" s="82">
        <v>0.12</v>
      </c>
      <c r="N65" s="83"/>
    </row>
    <row r="66" spans="1:14" x14ac:dyDescent="0.25">
      <c r="A66" t="s">
        <v>209</v>
      </c>
      <c r="B66" s="78" t="s">
        <v>210</v>
      </c>
      <c r="C66" s="79">
        <v>1750.942</v>
      </c>
      <c r="D66" s="79">
        <v>108.84</v>
      </c>
      <c r="E66" s="79">
        <f t="shared" si="0"/>
        <v>190572.52728000001</v>
      </c>
      <c r="F66" s="80">
        <f t="shared" si="3"/>
        <v>6.6246966098221062E-3</v>
      </c>
      <c r="G66" s="81">
        <v>1.7273061374494671E-2</v>
      </c>
      <c r="H66" s="80">
        <f t="shared" si="1"/>
        <v>1.1442879112886402E-4</v>
      </c>
      <c r="I66" s="81">
        <v>0.08</v>
      </c>
      <c r="J66" s="80">
        <f t="shared" si="2"/>
        <v>5.2997572878576852E-4</v>
      </c>
      <c r="L66" s="82">
        <v>6.5000000000000002E-2</v>
      </c>
      <c r="N66" s="83"/>
    </row>
    <row r="67" spans="1:14" x14ac:dyDescent="0.25">
      <c r="A67" t="s">
        <v>211</v>
      </c>
      <c r="B67" s="78" t="s">
        <v>212</v>
      </c>
      <c r="C67" s="79">
        <v>644.16499999999996</v>
      </c>
      <c r="D67" s="79">
        <v>57.3</v>
      </c>
      <c r="E67" s="79">
        <f t="shared" si="0"/>
        <v>36910.654499999997</v>
      </c>
      <c r="F67" s="80">
        <f t="shared" si="3"/>
        <v>1.2830909639625001E-3</v>
      </c>
      <c r="G67" s="81">
        <v>2.7923211169284472E-2</v>
      </c>
      <c r="H67" s="80">
        <f t="shared" si="1"/>
        <v>3.5828019936125663E-5</v>
      </c>
      <c r="I67" s="81">
        <v>0.09</v>
      </c>
      <c r="J67" s="80">
        <f t="shared" si="2"/>
        <v>1.15478186756625E-4</v>
      </c>
      <c r="L67" s="82">
        <v>0.115</v>
      </c>
      <c r="N67" s="83"/>
    </row>
    <row r="68" spans="1:14" x14ac:dyDescent="0.25">
      <c r="A68" t="s">
        <v>213</v>
      </c>
      <c r="B68" s="78" t="s">
        <v>214</v>
      </c>
      <c r="C68" s="79">
        <v>221.773</v>
      </c>
      <c r="D68" s="79">
        <v>248.23</v>
      </c>
      <c r="E68" s="79">
        <f t="shared" si="0"/>
        <v>55050.711789999994</v>
      </c>
      <c r="F68" s="80">
        <f t="shared" si="3"/>
        <v>1.9136770077445488E-3</v>
      </c>
      <c r="G68" s="81">
        <v>2.6104822140756559E-2</v>
      </c>
      <c r="H68" s="80">
        <f t="shared" si="1"/>
        <v>4.9956197922026662E-5</v>
      </c>
      <c r="I68" s="81">
        <v>0.12</v>
      </c>
      <c r="J68" s="80">
        <f t="shared" si="2"/>
        <v>2.2964124092934586E-4</v>
      </c>
      <c r="L68" s="82">
        <v>0.11</v>
      </c>
      <c r="N68" s="83"/>
    </row>
    <row r="69" spans="1:14" x14ac:dyDescent="0.25">
      <c r="A69" t="s">
        <v>215</v>
      </c>
      <c r="B69" s="78" t="s">
        <v>216</v>
      </c>
      <c r="C69" s="79">
        <v>255.059</v>
      </c>
      <c r="D69" s="79">
        <v>38.71</v>
      </c>
      <c r="E69" s="79">
        <f t="shared" si="0"/>
        <v>9873.3338899999999</v>
      </c>
      <c r="F69" s="80" t="str">
        <f t="shared" si="3"/>
        <v/>
      </c>
      <c r="G69" s="81" t="s">
        <v>1277</v>
      </c>
      <c r="H69" s="80" t="str">
        <f t="shared" si="1"/>
        <v/>
      </c>
      <c r="I69" s="81"/>
      <c r="J69" s="80" t="str">
        <f t="shared" si="2"/>
        <v/>
      </c>
      <c r="L69" s="82">
        <v>0.125</v>
      </c>
      <c r="N69" s="83"/>
    </row>
    <row r="70" spans="1:14" x14ac:dyDescent="0.25">
      <c r="A70" t="s">
        <v>217</v>
      </c>
      <c r="B70" s="78" t="s">
        <v>218</v>
      </c>
      <c r="C70" s="79">
        <v>311.26299999999998</v>
      </c>
      <c r="D70" s="79">
        <v>112.47</v>
      </c>
      <c r="E70" s="79">
        <f t="shared" si="0"/>
        <v>35007.749609999999</v>
      </c>
      <c r="F70" s="80" t="str">
        <f t="shared" si="3"/>
        <v/>
      </c>
      <c r="G70" s="81">
        <v>1.3336889837289943E-2</v>
      </c>
      <c r="H70" s="80" t="str">
        <f t="shared" si="1"/>
        <v/>
      </c>
      <c r="I70" s="81"/>
      <c r="J70" s="80" t="str">
        <f t="shared" si="2"/>
        <v/>
      </c>
      <c r="L70" s="59" t="s">
        <v>125</v>
      </c>
      <c r="N70" s="83"/>
    </row>
    <row r="71" spans="1:14" x14ac:dyDescent="0.25">
      <c r="A71" t="s">
        <v>219</v>
      </c>
      <c r="B71" s="78" t="s">
        <v>220</v>
      </c>
      <c r="C71" s="79">
        <v>560.56200000000001</v>
      </c>
      <c r="D71" s="79">
        <v>82.77</v>
      </c>
      <c r="E71" s="79">
        <f t="shared" si="0"/>
        <v>46397.716739999996</v>
      </c>
      <c r="F71" s="80">
        <f t="shared" si="3"/>
        <v>1.6128809392308562E-3</v>
      </c>
      <c r="G71" s="81">
        <v>1.9330675365470583E-2</v>
      </c>
      <c r="H71" s="80">
        <f t="shared" si="1"/>
        <v>3.1178077839426967E-5</v>
      </c>
      <c r="I71" s="81">
        <v>0.13</v>
      </c>
      <c r="J71" s="80">
        <f t="shared" si="2"/>
        <v>2.0967452210001131E-4</v>
      </c>
      <c r="L71" s="59" t="s">
        <v>125</v>
      </c>
      <c r="N71" s="83"/>
    </row>
    <row r="72" spans="1:14" x14ac:dyDescent="0.25">
      <c r="A72" t="s">
        <v>221</v>
      </c>
      <c r="B72" s="78" t="s">
        <v>222</v>
      </c>
      <c r="C72" s="79">
        <v>416.1</v>
      </c>
      <c r="D72" s="79">
        <v>241.12</v>
      </c>
      <c r="E72" s="79">
        <f t="shared" si="0"/>
        <v>100330.03200000001</v>
      </c>
      <c r="F72" s="80">
        <f t="shared" si="3"/>
        <v>3.4876801621945906E-3</v>
      </c>
      <c r="G72" s="81">
        <v>1.7252820172528202E-2</v>
      </c>
      <c r="H72" s="80">
        <f t="shared" si="1"/>
        <v>6.0172318657637264E-5</v>
      </c>
      <c r="I72" s="81">
        <v>0.09</v>
      </c>
      <c r="J72" s="80">
        <f t="shared" si="2"/>
        <v>3.1389121459751316E-4</v>
      </c>
      <c r="L72" s="82">
        <v>9.5000000000000001E-2</v>
      </c>
      <c r="N72" s="83"/>
    </row>
    <row r="73" spans="1:14" x14ac:dyDescent="0.25">
      <c r="A73" t="s">
        <v>223</v>
      </c>
      <c r="B73" s="78" t="s">
        <v>224</v>
      </c>
      <c r="C73" s="79">
        <v>157.90199999999999</v>
      </c>
      <c r="D73" s="79">
        <v>190.25</v>
      </c>
      <c r="E73" s="79">
        <f t="shared" si="0"/>
        <v>30040.855499999998</v>
      </c>
      <c r="F73" s="80">
        <f t="shared" si="3"/>
        <v>1.04428249143491E-3</v>
      </c>
      <c r="G73" s="81">
        <v>6.5177398160315373E-3</v>
      </c>
      <c r="H73" s="80">
        <f t="shared" si="1"/>
        <v>6.8063615736099256E-6</v>
      </c>
      <c r="I73" s="81">
        <v>0.105</v>
      </c>
      <c r="J73" s="80">
        <f t="shared" si="2"/>
        <v>1.0964966160066555E-4</v>
      </c>
      <c r="L73" s="82">
        <v>8.5000000000000006E-2</v>
      </c>
      <c r="N73" s="83"/>
    </row>
    <row r="74" spans="1:14" x14ac:dyDescent="0.25">
      <c r="A74" t="s">
        <v>225</v>
      </c>
      <c r="B74" s="78" t="s">
        <v>226</v>
      </c>
      <c r="C74" s="79">
        <v>19.488</v>
      </c>
      <c r="D74" s="79">
        <v>2137.39</v>
      </c>
      <c r="E74" s="79">
        <f t="shared" si="0"/>
        <v>41653.456319999998</v>
      </c>
      <c r="F74" s="80">
        <f t="shared" si="3"/>
        <v>1.4479605996149077E-3</v>
      </c>
      <c r="G74" s="81" t="s">
        <v>1277</v>
      </c>
      <c r="H74" s="80" t="str">
        <f t="shared" si="1"/>
        <v/>
      </c>
      <c r="I74" s="81">
        <v>0.14000000000000001</v>
      </c>
      <c r="J74" s="80">
        <f t="shared" si="2"/>
        <v>2.0271448394608711E-4</v>
      </c>
      <c r="L74" s="82">
        <v>0.115</v>
      </c>
      <c r="N74" s="83"/>
    </row>
    <row r="75" spans="1:14" x14ac:dyDescent="0.25">
      <c r="A75" t="s">
        <v>227</v>
      </c>
      <c r="B75" s="78" t="s">
        <v>228</v>
      </c>
      <c r="C75" s="79">
        <v>81.713999999999999</v>
      </c>
      <c r="D75" s="79">
        <v>190.46</v>
      </c>
      <c r="E75" s="79">
        <f t="shared" si="0"/>
        <v>15563.248440000001</v>
      </c>
      <c r="F75" s="80">
        <f t="shared" si="3"/>
        <v>5.4101081960677446E-4</v>
      </c>
      <c r="G75" s="81">
        <v>1.5751338863803421E-2</v>
      </c>
      <c r="H75" s="80">
        <f t="shared" si="1"/>
        <v>8.5216447486103279E-6</v>
      </c>
      <c r="I75" s="81">
        <v>0.12</v>
      </c>
      <c r="J75" s="80">
        <f t="shared" si="2"/>
        <v>6.4921298352812939E-5</v>
      </c>
      <c r="L75" s="82">
        <v>0.15</v>
      </c>
      <c r="N75" s="83"/>
    </row>
    <row r="76" spans="1:14" x14ac:dyDescent="0.25">
      <c r="A76" t="s">
        <v>229</v>
      </c>
      <c r="B76" s="78" t="s">
        <v>230</v>
      </c>
      <c r="C76" s="79">
        <v>135.45699999999999</v>
      </c>
      <c r="D76" s="79">
        <v>284.18</v>
      </c>
      <c r="E76" s="79">
        <f t="shared" si="0"/>
        <v>38494.170259999999</v>
      </c>
      <c r="F76" s="80" t="str">
        <f t="shared" si="3"/>
        <v/>
      </c>
      <c r="G76" s="81" t="s">
        <v>1277</v>
      </c>
      <c r="H76" s="80" t="str">
        <f t="shared" si="1"/>
        <v/>
      </c>
      <c r="I76" s="81">
        <v>0.26500000000000001</v>
      </c>
      <c r="J76" s="80" t="str">
        <f t="shared" si="2"/>
        <v/>
      </c>
      <c r="L76" s="82">
        <v>0.09</v>
      </c>
      <c r="N76" s="83"/>
    </row>
    <row r="77" spans="1:14" x14ac:dyDescent="0.25">
      <c r="A77" t="s">
        <v>231</v>
      </c>
      <c r="B77" s="78" t="s">
        <v>232</v>
      </c>
      <c r="C77" s="79">
        <v>80.503</v>
      </c>
      <c r="D77" s="79">
        <v>481.34</v>
      </c>
      <c r="E77" s="79">
        <f t="shared" si="0"/>
        <v>38749.314019999998</v>
      </c>
      <c r="F77" s="80">
        <f t="shared" si="3"/>
        <v>1.3470065852884678E-3</v>
      </c>
      <c r="G77" s="81">
        <v>1.0387667760834338E-2</v>
      </c>
      <c r="H77" s="80">
        <f t="shared" si="1"/>
        <v>1.3992256879632567E-5</v>
      </c>
      <c r="I77" s="81">
        <v>0.14499999999999999</v>
      </c>
      <c r="J77" s="80">
        <f t="shared" si="2"/>
        <v>1.9531595486682783E-4</v>
      </c>
      <c r="L77" s="82">
        <v>0.4</v>
      </c>
      <c r="N77" s="83"/>
    </row>
    <row r="78" spans="1:14" x14ac:dyDescent="0.25">
      <c r="A78" t="s">
        <v>233</v>
      </c>
      <c r="B78" s="78" t="s">
        <v>1246</v>
      </c>
      <c r="C78" s="79">
        <v>319.78899999999999</v>
      </c>
      <c r="D78" s="79">
        <v>73.42</v>
      </c>
      <c r="E78" s="79">
        <f t="shared" si="0"/>
        <v>23478.908380000001</v>
      </c>
      <c r="F78" s="80" t="str">
        <f t="shared" si="3"/>
        <v/>
      </c>
      <c r="G78" s="81">
        <v>1.089621356578589E-2</v>
      </c>
      <c r="H78" s="80" t="str">
        <f t="shared" si="1"/>
        <v/>
      </c>
      <c r="I78" s="81">
        <v>0.215</v>
      </c>
      <c r="J78" s="80" t="str">
        <f t="shared" si="2"/>
        <v/>
      </c>
      <c r="L78" s="82">
        <v>0.16</v>
      </c>
      <c r="N78" s="83"/>
    </row>
    <row r="79" spans="1:14" x14ac:dyDescent="0.25">
      <c r="A79" t="s">
        <v>234</v>
      </c>
      <c r="B79" s="78" t="s">
        <v>235</v>
      </c>
      <c r="C79" s="79">
        <v>152.64500000000001</v>
      </c>
      <c r="D79" s="79">
        <v>54.77</v>
      </c>
      <c r="E79" s="79">
        <f t="shared" si="0"/>
        <v>8360.3666500000018</v>
      </c>
      <c r="F79" s="80" t="str">
        <f t="shared" si="3"/>
        <v/>
      </c>
      <c r="G79" s="81" t="s">
        <v>1277</v>
      </c>
      <c r="H79" s="80" t="str">
        <f t="shared" si="1"/>
        <v/>
      </c>
      <c r="I79" s="81"/>
      <c r="J79" s="80" t="str">
        <f t="shared" si="2"/>
        <v/>
      </c>
      <c r="L79" s="82">
        <v>0.21</v>
      </c>
      <c r="N79" s="83"/>
    </row>
    <row r="80" spans="1:14" x14ac:dyDescent="0.25">
      <c r="A80" t="s">
        <v>236</v>
      </c>
      <c r="B80" s="78" t="s">
        <v>237</v>
      </c>
      <c r="C80" s="79">
        <v>841.58299999999997</v>
      </c>
      <c r="D80" s="79">
        <v>40.53</v>
      </c>
      <c r="E80" s="79">
        <f t="shared" si="0"/>
        <v>34109.358990000001</v>
      </c>
      <c r="F80" s="80" t="str">
        <f t="shared" si="3"/>
        <v/>
      </c>
      <c r="G80" s="81">
        <v>1.4803849000740192E-2</v>
      </c>
      <c r="H80" s="80" t="str">
        <f t="shared" si="1"/>
        <v/>
      </c>
      <c r="I80" s="81"/>
      <c r="J80" s="80" t="str">
        <f t="shared" si="2"/>
        <v/>
      </c>
      <c r="L80" s="59" t="s">
        <v>125</v>
      </c>
      <c r="N80" s="83"/>
    </row>
    <row r="81" spans="1:14" x14ac:dyDescent="0.25">
      <c r="A81" t="s">
        <v>238</v>
      </c>
      <c r="B81" s="78" t="s">
        <v>239</v>
      </c>
      <c r="C81" s="79">
        <v>808.10299999999995</v>
      </c>
      <c r="D81" s="79">
        <v>43.46</v>
      </c>
      <c r="E81" s="79">
        <f t="shared" si="0"/>
        <v>35120.15638</v>
      </c>
      <c r="F81" s="80">
        <f t="shared" si="3"/>
        <v>1.2208495328666674E-3</v>
      </c>
      <c r="G81" s="81">
        <v>3.4054302807179013E-2</v>
      </c>
      <c r="H81" s="80">
        <f t="shared" si="1"/>
        <v>4.1575179674244539E-5</v>
      </c>
      <c r="I81" s="81">
        <v>6.5000000000000002E-2</v>
      </c>
      <c r="J81" s="80">
        <f t="shared" si="2"/>
        <v>7.9355219636333387E-5</v>
      </c>
      <c r="L81" s="59" t="s">
        <v>125</v>
      </c>
      <c r="N81" s="83"/>
    </row>
    <row r="82" spans="1:14" x14ac:dyDescent="0.25">
      <c r="A82" t="s">
        <v>240</v>
      </c>
      <c r="B82" s="78" t="s">
        <v>241</v>
      </c>
      <c r="C82" s="79">
        <v>420.23200000000003</v>
      </c>
      <c r="D82" s="79">
        <v>78.17</v>
      </c>
      <c r="E82" s="79">
        <f t="shared" si="0"/>
        <v>32849.53544</v>
      </c>
      <c r="F82" s="80" t="str">
        <f t="shared" si="3"/>
        <v/>
      </c>
      <c r="G82" s="81">
        <v>1.4839452475374184E-2</v>
      </c>
      <c r="H82" s="80" t="str">
        <f t="shared" si="1"/>
        <v/>
      </c>
      <c r="I82" s="81"/>
      <c r="J82" s="80" t="str">
        <f t="shared" si="2"/>
        <v/>
      </c>
      <c r="L82" s="82">
        <v>0.05</v>
      </c>
      <c r="N82" s="83"/>
    </row>
    <row r="83" spans="1:14" x14ac:dyDescent="0.25">
      <c r="A83" t="s">
        <v>242</v>
      </c>
      <c r="B83" s="78" t="s">
        <v>243</v>
      </c>
      <c r="C83" s="79">
        <v>503.61099999999999</v>
      </c>
      <c r="D83" s="79">
        <v>58.66</v>
      </c>
      <c r="E83" s="79">
        <f t="shared" si="0"/>
        <v>29541.821259999997</v>
      </c>
      <c r="F83" s="80">
        <f t="shared" si="3"/>
        <v>1.0269350254328673E-3</v>
      </c>
      <c r="G83" s="81">
        <v>1.9774974428912375E-2</v>
      </c>
      <c r="H83" s="80">
        <f t="shared" si="1"/>
        <v>2.0307613868089432E-5</v>
      </c>
      <c r="I83" s="81">
        <v>0.1</v>
      </c>
      <c r="J83" s="80">
        <f t="shared" si="2"/>
        <v>1.0269350254328673E-4</v>
      </c>
      <c r="L83" s="59" t="s">
        <v>125</v>
      </c>
      <c r="N83" s="83"/>
    </row>
    <row r="84" spans="1:14" x14ac:dyDescent="0.25">
      <c r="A84" t="s">
        <v>244</v>
      </c>
      <c r="B84" s="78" t="s">
        <v>245</v>
      </c>
      <c r="C84" s="79">
        <v>285.065</v>
      </c>
      <c r="D84" s="79">
        <v>244.31</v>
      </c>
      <c r="E84" s="79">
        <f t="shared" ref="E84:E147" si="4">IFERROR(C84*D84,"")</f>
        <v>69644.230150000003</v>
      </c>
      <c r="F84" s="80">
        <f t="shared" si="3"/>
        <v>2.4209779969517941E-3</v>
      </c>
      <c r="G84" s="81">
        <v>1.4244197945233515E-2</v>
      </c>
      <c r="H84" s="80">
        <f t="shared" ref="H84:H147" si="5">IFERROR($G84*$F84,"")</f>
        <v>3.4484889809636296E-5</v>
      </c>
      <c r="I84" s="81">
        <v>5.5E-2</v>
      </c>
      <c r="J84" s="80">
        <f t="shared" ref="J84:J147" si="6">IFERROR($I84*$F84,"")</f>
        <v>1.3315378983234867E-4</v>
      </c>
      <c r="L84" s="82">
        <v>8.5000000000000006E-2</v>
      </c>
      <c r="N84" s="83"/>
    </row>
    <row r="85" spans="1:14" x14ac:dyDescent="0.25">
      <c r="A85" t="s">
        <v>246</v>
      </c>
      <c r="B85" s="78" t="s">
        <v>247</v>
      </c>
      <c r="C85" s="79">
        <v>1285.751</v>
      </c>
      <c r="D85" s="79">
        <v>300.60000000000002</v>
      </c>
      <c r="E85" s="79">
        <f t="shared" si="4"/>
        <v>386496.75060000003</v>
      </c>
      <c r="F85" s="80">
        <f t="shared" ref="F85:F148" si="7">IF(AND(ISNUMBER($I85)), IF(AND($I85&lt;=20%,$I85&gt;0%), $E85/SUMIFS($E$19:$E$523,$I$19:$I$523, "&gt;"&amp;0%,$I$19:$I$523, "&lt;="&amp;20%),""),"")</f>
        <v>1.343542928223416E-2</v>
      </c>
      <c r="G85" s="81" t="s">
        <v>1277</v>
      </c>
      <c r="H85" s="80" t="str">
        <f t="shared" si="5"/>
        <v/>
      </c>
      <c r="I85" s="81">
        <v>0.06</v>
      </c>
      <c r="J85" s="80">
        <f t="shared" si="6"/>
        <v>8.061257569340496E-4</v>
      </c>
      <c r="L85" s="82">
        <v>7.4999999999999997E-2</v>
      </c>
      <c r="N85" s="83"/>
    </row>
    <row r="86" spans="1:14" x14ac:dyDescent="0.25">
      <c r="A86" t="s">
        <v>248</v>
      </c>
      <c r="B86" s="78" t="s">
        <v>249</v>
      </c>
      <c r="C86" s="79">
        <v>225.16800000000001</v>
      </c>
      <c r="D86" s="79">
        <v>76.989999999999995</v>
      </c>
      <c r="E86" s="79">
        <f t="shared" si="4"/>
        <v>17335.68432</v>
      </c>
      <c r="F86" s="80">
        <f t="shared" si="7"/>
        <v>6.0262436974934709E-4</v>
      </c>
      <c r="G86" s="81">
        <v>4.5720223405637098E-2</v>
      </c>
      <c r="H86" s="80">
        <f t="shared" si="5"/>
        <v>2.7552120814621402E-5</v>
      </c>
      <c r="I86" s="81">
        <v>9.5000000000000001E-2</v>
      </c>
      <c r="J86" s="80">
        <f t="shared" si="6"/>
        <v>5.7249315126187975E-5</v>
      </c>
      <c r="L86" s="59" t="s">
        <v>125</v>
      </c>
      <c r="N86" s="83"/>
    </row>
    <row r="87" spans="1:14" x14ac:dyDescent="0.25">
      <c r="A87" t="s">
        <v>250</v>
      </c>
      <c r="B87" s="78" t="s">
        <v>251</v>
      </c>
      <c r="C87" s="79">
        <v>1429.5709999999999</v>
      </c>
      <c r="D87" s="79">
        <v>41.05</v>
      </c>
      <c r="E87" s="79">
        <f t="shared" si="4"/>
        <v>58683.889549999993</v>
      </c>
      <c r="F87" s="80">
        <f t="shared" si="7"/>
        <v>2.0399738078819051E-3</v>
      </c>
      <c r="G87" s="81" t="s">
        <v>1277</v>
      </c>
      <c r="H87" s="80" t="str">
        <f t="shared" si="5"/>
        <v/>
      </c>
      <c r="I87" s="81">
        <v>0.16</v>
      </c>
      <c r="J87" s="80">
        <f t="shared" si="6"/>
        <v>3.2639580926110485E-4</v>
      </c>
      <c r="L87" s="82">
        <v>8.5000000000000006E-2</v>
      </c>
      <c r="N87" s="83"/>
    </row>
    <row r="88" spans="1:14" x14ac:dyDescent="0.25">
      <c r="A88" t="s">
        <v>252</v>
      </c>
      <c r="B88" s="78" t="s">
        <v>253</v>
      </c>
      <c r="C88" s="79">
        <v>2135.2550000000001</v>
      </c>
      <c r="D88" s="79">
        <v>73.78</v>
      </c>
      <c r="E88" s="79">
        <f t="shared" si="4"/>
        <v>157539.1139</v>
      </c>
      <c r="F88" s="80" t="str">
        <f t="shared" si="7"/>
        <v/>
      </c>
      <c r="G88" s="81">
        <v>2.9276226619680133E-2</v>
      </c>
      <c r="H88" s="80" t="str">
        <f t="shared" si="5"/>
        <v/>
      </c>
      <c r="I88" s="81"/>
      <c r="J88" s="80" t="str">
        <f t="shared" si="6"/>
        <v/>
      </c>
      <c r="L88" s="82">
        <v>0.17499999999999999</v>
      </c>
      <c r="N88" s="83"/>
    </row>
    <row r="89" spans="1:14" x14ac:dyDescent="0.25">
      <c r="A89" t="s">
        <v>254</v>
      </c>
      <c r="B89" s="78" t="s">
        <v>255</v>
      </c>
      <c r="C89" s="79">
        <v>129.31700000000001</v>
      </c>
      <c r="D89" s="79">
        <v>69.680000000000007</v>
      </c>
      <c r="E89" s="79">
        <f t="shared" si="4"/>
        <v>9010.8085600000013</v>
      </c>
      <c r="F89" s="80">
        <f t="shared" si="7"/>
        <v>3.1323440881634733E-4</v>
      </c>
      <c r="G89" s="81">
        <v>1.6073478760045924E-2</v>
      </c>
      <c r="H89" s="80">
        <f t="shared" si="5"/>
        <v>5.034766617025101E-6</v>
      </c>
      <c r="I89" s="81">
        <v>0.1</v>
      </c>
      <c r="J89" s="80">
        <f t="shared" si="6"/>
        <v>3.1323440881634733E-5</v>
      </c>
      <c r="L89" s="82">
        <v>0.125</v>
      </c>
      <c r="N89" s="83"/>
    </row>
    <row r="90" spans="1:14" x14ac:dyDescent="0.25">
      <c r="A90" t="s">
        <v>256</v>
      </c>
      <c r="B90" s="78" t="s">
        <v>257</v>
      </c>
      <c r="C90" s="79">
        <v>309.89999999999998</v>
      </c>
      <c r="D90" s="79">
        <v>74.22</v>
      </c>
      <c r="E90" s="79">
        <f t="shared" si="4"/>
        <v>23000.777999999998</v>
      </c>
      <c r="F90" s="80">
        <f t="shared" si="7"/>
        <v>7.9955478480901677E-4</v>
      </c>
      <c r="G90" s="81">
        <v>1.0158986796011857E-2</v>
      </c>
      <c r="H90" s="80">
        <f t="shared" si="5"/>
        <v>8.1226665015629039E-6</v>
      </c>
      <c r="I90" s="81">
        <v>0.14000000000000001</v>
      </c>
      <c r="J90" s="80">
        <f t="shared" si="6"/>
        <v>1.1193766987326237E-4</v>
      </c>
      <c r="L90" s="82">
        <v>0.11</v>
      </c>
      <c r="N90" s="83"/>
    </row>
    <row r="91" spans="1:14" x14ac:dyDescent="0.25">
      <c r="A91" t="s">
        <v>258</v>
      </c>
      <c r="B91" s="78" t="s">
        <v>259</v>
      </c>
      <c r="C91" s="79">
        <v>805.80499999999995</v>
      </c>
      <c r="D91" s="79">
        <v>30.59</v>
      </c>
      <c r="E91" s="79">
        <f t="shared" si="4"/>
        <v>24649.574949999998</v>
      </c>
      <c r="F91" s="80" t="str">
        <f t="shared" si="7"/>
        <v/>
      </c>
      <c r="G91" s="81">
        <v>1.9614253023864006E-2</v>
      </c>
      <c r="H91" s="80" t="str">
        <f t="shared" si="5"/>
        <v/>
      </c>
      <c r="I91" s="81"/>
      <c r="J91" s="80" t="str">
        <f t="shared" si="6"/>
        <v/>
      </c>
      <c r="L91" s="82">
        <v>0.13</v>
      </c>
      <c r="N91" s="83"/>
    </row>
    <row r="92" spans="1:14" x14ac:dyDescent="0.25">
      <c r="A92" t="s">
        <v>260</v>
      </c>
      <c r="B92" s="78" t="s">
        <v>261</v>
      </c>
      <c r="C92" s="79">
        <v>300.57600000000002</v>
      </c>
      <c r="D92" s="79">
        <v>49.35</v>
      </c>
      <c r="E92" s="79">
        <f t="shared" si="4"/>
        <v>14833.425600000002</v>
      </c>
      <c r="F92" s="80">
        <f t="shared" si="7"/>
        <v>5.1564066283273384E-4</v>
      </c>
      <c r="G92" s="81">
        <v>2.9989868287740626E-2</v>
      </c>
      <c r="H92" s="80">
        <f t="shared" si="5"/>
        <v>1.5463995562156962E-5</v>
      </c>
      <c r="I92" s="81">
        <v>0.05</v>
      </c>
      <c r="J92" s="80">
        <f t="shared" si="6"/>
        <v>2.5782033141636694E-5</v>
      </c>
      <c r="L92" s="59" t="s">
        <v>125</v>
      </c>
      <c r="N92" s="83"/>
    </row>
    <row r="93" spans="1:14" x14ac:dyDescent="0.25">
      <c r="A93" t="s">
        <v>262</v>
      </c>
      <c r="B93" s="78" t="s">
        <v>263</v>
      </c>
      <c r="C93" s="79">
        <v>274.28699999999998</v>
      </c>
      <c r="D93" s="79">
        <v>128.07</v>
      </c>
      <c r="E93" s="79">
        <f t="shared" si="4"/>
        <v>35127.936089999996</v>
      </c>
      <c r="F93" s="80" t="str">
        <f t="shared" si="7"/>
        <v/>
      </c>
      <c r="G93" s="81">
        <v>4.6849379245724994E-3</v>
      </c>
      <c r="H93" s="80" t="str">
        <f t="shared" si="5"/>
        <v/>
      </c>
      <c r="I93" s="81"/>
      <c r="J93" s="80" t="str">
        <f t="shared" si="6"/>
        <v/>
      </c>
      <c r="L93" s="82">
        <v>5.5E-2</v>
      </c>
      <c r="N93" s="83"/>
    </row>
    <row r="94" spans="1:14" x14ac:dyDescent="0.25">
      <c r="A94" t="s">
        <v>264</v>
      </c>
      <c r="B94" s="78" t="s">
        <v>265</v>
      </c>
      <c r="C94" s="79">
        <v>1096.7560000000001</v>
      </c>
      <c r="D94" s="79">
        <v>9.06</v>
      </c>
      <c r="E94" s="79">
        <f t="shared" si="4"/>
        <v>9936.6093600000022</v>
      </c>
      <c r="F94" s="80" t="str">
        <f t="shared" si="7"/>
        <v/>
      </c>
      <c r="G94" s="81" t="s">
        <v>1277</v>
      </c>
      <c r="H94" s="80" t="str">
        <f t="shared" si="5"/>
        <v/>
      </c>
      <c r="I94" s="81"/>
      <c r="J94" s="80" t="str">
        <f t="shared" si="6"/>
        <v/>
      </c>
      <c r="L94" s="82">
        <v>0.105</v>
      </c>
      <c r="N94" s="83"/>
    </row>
    <row r="95" spans="1:14" x14ac:dyDescent="0.25">
      <c r="A95" t="s">
        <v>266</v>
      </c>
      <c r="B95" s="78" t="s">
        <v>267</v>
      </c>
      <c r="C95" s="79">
        <v>103.727</v>
      </c>
      <c r="D95" s="79">
        <v>104.07</v>
      </c>
      <c r="E95" s="79">
        <f t="shared" si="4"/>
        <v>10794.86889</v>
      </c>
      <c r="F95" s="80">
        <f t="shared" si="7"/>
        <v>3.752520489691914E-4</v>
      </c>
      <c r="G95" s="81" t="s">
        <v>1277</v>
      </c>
      <c r="H95" s="80" t="str">
        <f t="shared" si="5"/>
        <v/>
      </c>
      <c r="I95" s="81">
        <v>0.14499999999999999</v>
      </c>
      <c r="J95" s="80">
        <f t="shared" si="6"/>
        <v>5.4411547100532749E-5</v>
      </c>
      <c r="L95" s="59" t="s">
        <v>125</v>
      </c>
      <c r="N95" s="83"/>
    </row>
    <row r="96" spans="1:14" x14ac:dyDescent="0.25">
      <c r="A96" t="s">
        <v>268</v>
      </c>
      <c r="B96" s="78" t="s">
        <v>269</v>
      </c>
      <c r="C96" s="79">
        <v>1033.0550000000001</v>
      </c>
      <c r="D96" s="79">
        <v>10.89</v>
      </c>
      <c r="E96" s="79">
        <f t="shared" si="4"/>
        <v>11249.96895</v>
      </c>
      <c r="F96" s="80">
        <f t="shared" si="7"/>
        <v>3.9107227168252182E-4</v>
      </c>
      <c r="G96" s="81">
        <v>9.1827364554637275E-2</v>
      </c>
      <c r="H96" s="80">
        <f t="shared" si="5"/>
        <v>3.5911136059001084E-5</v>
      </c>
      <c r="I96" s="81">
        <v>3.5000000000000003E-2</v>
      </c>
      <c r="J96" s="80">
        <f t="shared" si="6"/>
        <v>1.3687529508888265E-5</v>
      </c>
      <c r="L96" s="59" t="s">
        <v>125</v>
      </c>
      <c r="N96" s="83"/>
    </row>
    <row r="97" spans="1:14" x14ac:dyDescent="0.25">
      <c r="A97" t="s">
        <v>270</v>
      </c>
      <c r="B97" s="78" t="s">
        <v>271</v>
      </c>
      <c r="C97" s="79">
        <v>324.923</v>
      </c>
      <c r="D97" s="79">
        <v>48.4</v>
      </c>
      <c r="E97" s="79">
        <f t="shared" si="4"/>
        <v>15726.2732</v>
      </c>
      <c r="F97" s="80">
        <f t="shared" si="7"/>
        <v>5.4667789864646353E-4</v>
      </c>
      <c r="G97" s="81">
        <v>3.1404958677685953E-2</v>
      </c>
      <c r="H97" s="80">
        <f t="shared" si="5"/>
        <v>1.7168396816996375E-5</v>
      </c>
      <c r="I97" s="81">
        <v>0.105</v>
      </c>
      <c r="J97" s="80">
        <f t="shared" si="6"/>
        <v>5.7401179357878669E-5</v>
      </c>
      <c r="L97" s="82">
        <v>0.27</v>
      </c>
      <c r="N97" s="83"/>
    </row>
    <row r="98" spans="1:14" x14ac:dyDescent="0.25">
      <c r="A98" t="s">
        <v>272</v>
      </c>
      <c r="B98" s="78" t="s">
        <v>273</v>
      </c>
      <c r="C98" s="79">
        <v>123.08</v>
      </c>
      <c r="D98" s="79">
        <v>141.84</v>
      </c>
      <c r="E98" s="79">
        <f t="shared" si="4"/>
        <v>17457.6672</v>
      </c>
      <c r="F98" s="80">
        <f t="shared" si="7"/>
        <v>6.0686474785172188E-4</v>
      </c>
      <c r="G98" s="81">
        <v>3.3276931754089113E-2</v>
      </c>
      <c r="H98" s="80">
        <f t="shared" si="5"/>
        <v>2.0194596798224246E-5</v>
      </c>
      <c r="I98" s="81">
        <v>4.4999999999999998E-2</v>
      </c>
      <c r="J98" s="80">
        <f t="shared" si="6"/>
        <v>2.7308913653327484E-5</v>
      </c>
      <c r="L98" s="82">
        <v>2.5000000000000001E-2</v>
      </c>
      <c r="N98" s="83"/>
    </row>
    <row r="99" spans="1:14" x14ac:dyDescent="0.25">
      <c r="A99" t="s">
        <v>274</v>
      </c>
      <c r="B99" s="78" t="s">
        <v>275</v>
      </c>
      <c r="C99" s="79">
        <v>60.253999999999998</v>
      </c>
      <c r="D99" s="79">
        <v>330.49</v>
      </c>
      <c r="E99" s="79">
        <f t="shared" si="4"/>
        <v>19913.34446</v>
      </c>
      <c r="F99" s="80">
        <f t="shared" si="7"/>
        <v>6.9222918653200018E-4</v>
      </c>
      <c r="G99" s="81" t="s">
        <v>1277</v>
      </c>
      <c r="H99" s="80" t="str">
        <f t="shared" si="5"/>
        <v/>
      </c>
      <c r="I99" s="81">
        <v>0.2</v>
      </c>
      <c r="J99" s="80">
        <f t="shared" si="6"/>
        <v>1.3844583730640003E-4</v>
      </c>
      <c r="L99" s="82">
        <v>0.06</v>
      </c>
      <c r="N99" s="83"/>
    </row>
    <row r="100" spans="1:14" x14ac:dyDescent="0.25">
      <c r="A100" t="s">
        <v>276</v>
      </c>
      <c r="B100" s="78" t="s">
        <v>81</v>
      </c>
      <c r="C100" s="79">
        <v>290.19600000000003</v>
      </c>
      <c r="D100" s="79">
        <v>68.73</v>
      </c>
      <c r="E100" s="79">
        <f t="shared" si="4"/>
        <v>19945.171080000004</v>
      </c>
      <c r="F100" s="80">
        <f t="shared" si="7"/>
        <v>6.9333554590407455E-4</v>
      </c>
      <c r="G100" s="81">
        <v>2.6771424414375092E-2</v>
      </c>
      <c r="H100" s="80">
        <f t="shared" si="5"/>
        <v>1.8561580160970423E-5</v>
      </c>
      <c r="I100" s="81">
        <v>6.5000000000000002E-2</v>
      </c>
      <c r="J100" s="80">
        <f t="shared" si="6"/>
        <v>4.5066810483764851E-5</v>
      </c>
      <c r="L100" s="82">
        <v>0.05</v>
      </c>
      <c r="N100" s="83"/>
    </row>
    <row r="101" spans="1:14" x14ac:dyDescent="0.25">
      <c r="A101" t="s">
        <v>277</v>
      </c>
      <c r="B101" s="78" t="s">
        <v>278</v>
      </c>
      <c r="C101" s="79">
        <v>413.5</v>
      </c>
      <c r="D101" s="79">
        <v>20.21</v>
      </c>
      <c r="E101" s="79">
        <f t="shared" si="4"/>
        <v>8356.8350000000009</v>
      </c>
      <c r="F101" s="80" t="str">
        <f t="shared" si="7"/>
        <v/>
      </c>
      <c r="G101" s="81">
        <v>4.5522018802572985E-2</v>
      </c>
      <c r="H101" s="80" t="str">
        <f t="shared" si="5"/>
        <v/>
      </c>
      <c r="I101" s="81"/>
      <c r="J101" s="80" t="str">
        <f t="shared" si="6"/>
        <v/>
      </c>
      <c r="L101" s="82">
        <v>0.19500000000000001</v>
      </c>
      <c r="N101" s="83"/>
    </row>
    <row r="102" spans="1:14" x14ac:dyDescent="0.25">
      <c r="A102" t="s">
        <v>279</v>
      </c>
      <c r="B102" s="78" t="s">
        <v>280</v>
      </c>
      <c r="C102" s="79">
        <v>834.12</v>
      </c>
      <c r="D102" s="79">
        <v>78.739999999999995</v>
      </c>
      <c r="E102" s="79">
        <f t="shared" si="4"/>
        <v>65678.608800000002</v>
      </c>
      <c r="F102" s="80">
        <f t="shared" si="7"/>
        <v>2.2831247675900181E-3</v>
      </c>
      <c r="G102" s="81">
        <v>2.3876047752095505E-2</v>
      </c>
      <c r="H102" s="80">
        <f t="shared" si="5"/>
        <v>5.4511995974971225E-5</v>
      </c>
      <c r="I102" s="81">
        <v>6.5000000000000002E-2</v>
      </c>
      <c r="J102" s="80">
        <f t="shared" si="6"/>
        <v>1.484031098933512E-4</v>
      </c>
      <c r="L102" s="82">
        <v>0.06</v>
      </c>
      <c r="N102" s="83"/>
    </row>
    <row r="103" spans="1:14" x14ac:dyDescent="0.25">
      <c r="A103" t="s">
        <v>1247</v>
      </c>
      <c r="B103" s="78" t="s">
        <v>1248</v>
      </c>
      <c r="C103" s="79">
        <v>57.151000000000003</v>
      </c>
      <c r="D103" s="79">
        <v>349.25</v>
      </c>
      <c r="E103" s="79">
        <f t="shared" si="4"/>
        <v>19959.98675</v>
      </c>
      <c r="F103" s="80" t="str">
        <f t="shared" si="7"/>
        <v/>
      </c>
      <c r="G103" s="81" t="s">
        <v>1277</v>
      </c>
      <c r="H103" s="80" t="str">
        <f t="shared" si="5"/>
        <v/>
      </c>
      <c r="I103" s="81">
        <v>0.20499999999999999</v>
      </c>
      <c r="J103" s="80" t="str">
        <f t="shared" si="6"/>
        <v/>
      </c>
      <c r="L103" s="59" t="s">
        <v>125</v>
      </c>
      <c r="N103" s="83"/>
    </row>
    <row r="104" spans="1:14" x14ac:dyDescent="0.25">
      <c r="A104" t="s">
        <v>281</v>
      </c>
      <c r="B104" s="78" t="s">
        <v>282</v>
      </c>
      <c r="C104" s="79">
        <v>130.82</v>
      </c>
      <c r="D104" s="79">
        <v>77.77</v>
      </c>
      <c r="E104" s="79">
        <f t="shared" si="4"/>
        <v>10173.871399999998</v>
      </c>
      <c r="F104" s="80">
        <f t="shared" si="7"/>
        <v>3.5366488724431882E-4</v>
      </c>
      <c r="G104" s="81">
        <v>3.4974926064034982E-2</v>
      </c>
      <c r="H104" s="80">
        <f t="shared" si="5"/>
        <v>1.236940328281532E-5</v>
      </c>
      <c r="I104" s="81">
        <v>0.06</v>
      </c>
      <c r="J104" s="80">
        <f t="shared" si="6"/>
        <v>2.1219893234659129E-5</v>
      </c>
      <c r="L104" s="82">
        <v>4.4999999999999998E-2</v>
      </c>
      <c r="N104" s="83"/>
    </row>
    <row r="105" spans="1:14" x14ac:dyDescent="0.25">
      <c r="A105" t="s">
        <v>283</v>
      </c>
      <c r="B105" s="78" t="s">
        <v>284</v>
      </c>
      <c r="C105" s="79">
        <v>480.09199999999998</v>
      </c>
      <c r="D105" s="79">
        <v>34.21</v>
      </c>
      <c r="E105" s="79">
        <f t="shared" si="4"/>
        <v>16423.947319999999</v>
      </c>
      <c r="F105" s="80">
        <f t="shared" si="7"/>
        <v>5.7093049918386361E-4</v>
      </c>
      <c r="G105" s="81">
        <v>3.8585209003215437E-2</v>
      </c>
      <c r="H105" s="80">
        <f t="shared" si="5"/>
        <v>2.2029472637319499E-5</v>
      </c>
      <c r="I105" s="81">
        <v>0.04</v>
      </c>
      <c r="J105" s="80">
        <f t="shared" si="6"/>
        <v>2.2837219967354544E-5</v>
      </c>
      <c r="L105" s="82">
        <v>2.5000000000000001E-2</v>
      </c>
      <c r="N105" s="83"/>
    </row>
    <row r="106" spans="1:14" x14ac:dyDescent="0.25">
      <c r="A106" t="s">
        <v>285</v>
      </c>
      <c r="B106" s="78" t="s">
        <v>286</v>
      </c>
      <c r="C106" s="79">
        <v>354.29500000000002</v>
      </c>
      <c r="D106" s="79">
        <v>99.27</v>
      </c>
      <c r="E106" s="79">
        <f t="shared" si="4"/>
        <v>35170.864650000003</v>
      </c>
      <c r="F106" s="80">
        <f t="shared" si="7"/>
        <v>1.222612257584409E-3</v>
      </c>
      <c r="G106" s="81">
        <v>3.1832376347335552E-2</v>
      </c>
      <c r="H106" s="80">
        <f t="shared" si="5"/>
        <v>3.891865351029246E-5</v>
      </c>
      <c r="I106" s="81">
        <v>4.4999999999999998E-2</v>
      </c>
      <c r="J106" s="80">
        <f t="shared" si="6"/>
        <v>5.5017551591298399E-5</v>
      </c>
      <c r="L106" s="82">
        <v>0.17</v>
      </c>
      <c r="N106" s="83"/>
    </row>
    <row r="107" spans="1:14" x14ac:dyDescent="0.25">
      <c r="A107" t="s">
        <v>287</v>
      </c>
      <c r="B107" s="78" t="s">
        <v>288</v>
      </c>
      <c r="C107" s="79">
        <v>845.31799999999998</v>
      </c>
      <c r="D107" s="79">
        <v>36.76</v>
      </c>
      <c r="E107" s="79">
        <f t="shared" si="4"/>
        <v>31073.889679999997</v>
      </c>
      <c r="F107" s="80">
        <f t="shared" si="7"/>
        <v>1.0801929037474961E-3</v>
      </c>
      <c r="G107" s="81">
        <v>2.9379760609358003E-2</v>
      </c>
      <c r="H107" s="80">
        <f t="shared" si="5"/>
        <v>3.1735808924028727E-5</v>
      </c>
      <c r="I107" s="81">
        <v>0.17499999999999999</v>
      </c>
      <c r="J107" s="80">
        <f t="shared" si="6"/>
        <v>1.890337581558118E-4</v>
      </c>
      <c r="L107" s="82">
        <v>4.4999999999999998E-2</v>
      </c>
      <c r="N107" s="83"/>
    </row>
    <row r="108" spans="1:14" x14ac:dyDescent="0.25">
      <c r="A108" t="s">
        <v>289</v>
      </c>
      <c r="B108" s="78" t="s">
        <v>290</v>
      </c>
      <c r="C108" s="79">
        <v>141.09800000000001</v>
      </c>
      <c r="D108" s="79">
        <v>221.31</v>
      </c>
      <c r="E108" s="79">
        <f t="shared" si="4"/>
        <v>31226.398380000002</v>
      </c>
      <c r="F108" s="80">
        <f t="shared" si="7"/>
        <v>1.0854944227139418E-3</v>
      </c>
      <c r="G108" s="81">
        <v>2.8376485472866118E-2</v>
      </c>
      <c r="H108" s="80">
        <f t="shared" si="5"/>
        <v>3.0802516717019359E-5</v>
      </c>
      <c r="I108" s="81">
        <v>0.08</v>
      </c>
      <c r="J108" s="80">
        <f t="shared" si="6"/>
        <v>8.6839553817115336E-5</v>
      </c>
      <c r="L108" s="82">
        <v>0.03</v>
      </c>
      <c r="N108" s="83"/>
    </row>
    <row r="109" spans="1:14" x14ac:dyDescent="0.25">
      <c r="A109" t="s">
        <v>291</v>
      </c>
      <c r="B109" s="78" t="s">
        <v>292</v>
      </c>
      <c r="C109" s="79">
        <v>214.36600000000001</v>
      </c>
      <c r="D109" s="79">
        <v>45.69</v>
      </c>
      <c r="E109" s="79">
        <f t="shared" si="4"/>
        <v>9794.3825400000005</v>
      </c>
      <c r="F109" s="80" t="str">
        <f t="shared" si="7"/>
        <v/>
      </c>
      <c r="G109" s="81" t="s">
        <v>1277</v>
      </c>
      <c r="H109" s="80" t="str">
        <f t="shared" si="5"/>
        <v/>
      </c>
      <c r="I109" s="81"/>
      <c r="J109" s="80" t="str">
        <f t="shared" si="6"/>
        <v/>
      </c>
      <c r="L109" s="82">
        <v>0.2</v>
      </c>
      <c r="N109" s="83"/>
    </row>
    <row r="110" spans="1:14" x14ac:dyDescent="0.25">
      <c r="A110" t="s">
        <v>293</v>
      </c>
      <c r="B110" s="78" t="s">
        <v>294</v>
      </c>
      <c r="C110" s="79">
        <v>727.44500000000005</v>
      </c>
      <c r="D110" s="79">
        <v>291.47000000000003</v>
      </c>
      <c r="E110" s="79">
        <f t="shared" si="4"/>
        <v>212028.39415000004</v>
      </c>
      <c r="F110" s="80">
        <f t="shared" si="7"/>
        <v>7.3705470770599442E-3</v>
      </c>
      <c r="G110" s="81">
        <v>3.4308848251964176E-3</v>
      </c>
      <c r="H110" s="80">
        <f t="shared" si="5"/>
        <v>2.5287498120080774E-5</v>
      </c>
      <c r="I110" s="81">
        <v>0.17</v>
      </c>
      <c r="J110" s="80">
        <f t="shared" si="6"/>
        <v>1.2529930031001907E-3</v>
      </c>
      <c r="L110" s="82">
        <v>7.0000000000000007E-2</v>
      </c>
      <c r="N110" s="83"/>
    </row>
    <row r="111" spans="1:14" x14ac:dyDescent="0.25">
      <c r="A111" t="s">
        <v>295</v>
      </c>
      <c r="B111" s="78" t="s">
        <v>296</v>
      </c>
      <c r="C111" s="79">
        <v>463.69600000000003</v>
      </c>
      <c r="D111" s="79">
        <v>163.38</v>
      </c>
      <c r="E111" s="79">
        <f t="shared" si="4"/>
        <v>75758.652480000004</v>
      </c>
      <c r="F111" s="80">
        <f t="shared" si="7"/>
        <v>2.6335280085337761E-3</v>
      </c>
      <c r="G111" s="81">
        <v>2.6441424899008449E-2</v>
      </c>
      <c r="H111" s="80">
        <f t="shared" si="5"/>
        <v>6.9634233057081125E-5</v>
      </c>
      <c r="I111" s="81">
        <v>0.13</v>
      </c>
      <c r="J111" s="80">
        <f t="shared" si="6"/>
        <v>3.4235864110939091E-4</v>
      </c>
      <c r="L111" s="59" t="s">
        <v>125</v>
      </c>
      <c r="N111" s="83"/>
    </row>
    <row r="112" spans="1:14" x14ac:dyDescent="0.25">
      <c r="A112" t="s">
        <v>297</v>
      </c>
      <c r="B112" s="78" t="s">
        <v>298</v>
      </c>
      <c r="C112" s="79">
        <v>305.63600000000002</v>
      </c>
      <c r="D112" s="79">
        <v>343.18</v>
      </c>
      <c r="E112" s="79">
        <f t="shared" si="4"/>
        <v>104888.16248000001</v>
      </c>
      <c r="F112" s="80">
        <f t="shared" si="7"/>
        <v>3.6461302387558194E-3</v>
      </c>
      <c r="G112" s="81">
        <v>1.317093070691765E-2</v>
      </c>
      <c r="H112" s="80">
        <f t="shared" si="5"/>
        <v>4.8022928723050004E-5</v>
      </c>
      <c r="I112" s="81">
        <v>0.15</v>
      </c>
      <c r="J112" s="80">
        <f t="shared" si="6"/>
        <v>5.4691953581337293E-4</v>
      </c>
      <c r="L112" s="82">
        <v>0.21</v>
      </c>
      <c r="N112" s="83"/>
    </row>
    <row r="113" spans="1:14" x14ac:dyDescent="0.25">
      <c r="A113" t="s">
        <v>299</v>
      </c>
      <c r="B113" s="78" t="s">
        <v>300</v>
      </c>
      <c r="C113" s="79">
        <v>811.27</v>
      </c>
      <c r="D113" s="79">
        <v>81.98</v>
      </c>
      <c r="E113" s="79">
        <f t="shared" si="4"/>
        <v>66507.914600000004</v>
      </c>
      <c r="F113" s="80">
        <f t="shared" si="7"/>
        <v>2.3119531585453095E-3</v>
      </c>
      <c r="G113" s="81">
        <v>3.2568919248597214E-2</v>
      </c>
      <c r="H113" s="80">
        <f t="shared" si="5"/>
        <v>7.5297815727201452E-5</v>
      </c>
      <c r="I113" s="81">
        <v>0.14000000000000001</v>
      </c>
      <c r="J113" s="80">
        <f t="shared" si="6"/>
        <v>3.2367344219634336E-4</v>
      </c>
      <c r="L113" s="82">
        <v>0.15</v>
      </c>
      <c r="N113" s="83"/>
    </row>
    <row r="114" spans="1:14" x14ac:dyDescent="0.25">
      <c r="A114" t="s">
        <v>301</v>
      </c>
      <c r="B114" s="78" t="s">
        <v>302</v>
      </c>
      <c r="C114" s="79">
        <v>143.54900000000001</v>
      </c>
      <c r="D114" s="79">
        <v>133.68</v>
      </c>
      <c r="E114" s="79">
        <f t="shared" si="4"/>
        <v>19189.63032</v>
      </c>
      <c r="F114" s="80">
        <f t="shared" si="7"/>
        <v>6.6707138084947314E-4</v>
      </c>
      <c r="G114" s="81">
        <v>1.4961101137043686E-2</v>
      </c>
      <c r="H114" s="80">
        <f t="shared" si="5"/>
        <v>9.9801223945163539E-6</v>
      </c>
      <c r="I114" s="81">
        <v>0.09</v>
      </c>
      <c r="J114" s="80">
        <f t="shared" si="6"/>
        <v>6.0036424276452579E-5</v>
      </c>
      <c r="L114" s="82">
        <v>0.215</v>
      </c>
      <c r="N114" s="83"/>
    </row>
    <row r="115" spans="1:14" x14ac:dyDescent="0.25">
      <c r="A115" t="s">
        <v>303</v>
      </c>
      <c r="B115" s="78" t="s">
        <v>73</v>
      </c>
      <c r="C115" s="79">
        <v>250.81399999999999</v>
      </c>
      <c r="D115" s="79">
        <v>60.93</v>
      </c>
      <c r="E115" s="79">
        <f t="shared" si="4"/>
        <v>15282.097019999999</v>
      </c>
      <c r="F115" s="80">
        <f t="shared" si="7"/>
        <v>5.3123741267606763E-4</v>
      </c>
      <c r="G115" s="81">
        <v>2.8064992614475627E-2</v>
      </c>
      <c r="H115" s="80">
        <f t="shared" si="5"/>
        <v>1.4909174063286978E-5</v>
      </c>
      <c r="I115" s="81">
        <v>0.06</v>
      </c>
      <c r="J115" s="80">
        <f t="shared" si="6"/>
        <v>3.1874244760564057E-5</v>
      </c>
      <c r="L115" s="82">
        <v>0.12</v>
      </c>
      <c r="N115" s="83"/>
    </row>
    <row r="116" spans="1:14" x14ac:dyDescent="0.25">
      <c r="A116" t="s">
        <v>304</v>
      </c>
      <c r="B116" s="78" t="s">
        <v>83</v>
      </c>
      <c r="C116" s="79">
        <v>770</v>
      </c>
      <c r="D116" s="79">
        <v>109.93</v>
      </c>
      <c r="E116" s="79">
        <f t="shared" si="4"/>
        <v>84646.1</v>
      </c>
      <c r="F116" s="80">
        <f t="shared" si="7"/>
        <v>2.9424741315455731E-3</v>
      </c>
      <c r="G116" s="81">
        <v>3.6568725552624394E-2</v>
      </c>
      <c r="H116" s="80">
        <f t="shared" si="5"/>
        <v>1.0760252896218687E-4</v>
      </c>
      <c r="I116" s="81">
        <v>0.06</v>
      </c>
      <c r="J116" s="80">
        <f t="shared" si="6"/>
        <v>1.7654844789273438E-4</v>
      </c>
      <c r="L116" s="82">
        <v>7.0000000000000007E-2</v>
      </c>
      <c r="N116" s="83"/>
    </row>
    <row r="117" spans="1:14" x14ac:dyDescent="0.25">
      <c r="A117" t="s">
        <v>305</v>
      </c>
      <c r="B117" s="78" t="s">
        <v>306</v>
      </c>
      <c r="C117" s="79">
        <v>172.36199999999999</v>
      </c>
      <c r="D117" s="79">
        <v>64.430000000000007</v>
      </c>
      <c r="E117" s="79">
        <f t="shared" si="4"/>
        <v>11105.283660000001</v>
      </c>
      <c r="F117" s="80">
        <f t="shared" si="7"/>
        <v>3.8604271068632513E-4</v>
      </c>
      <c r="G117" s="81">
        <v>3.8801800403538721E-2</v>
      </c>
      <c r="H117" s="80">
        <f t="shared" si="5"/>
        <v>1.4979152207291831E-5</v>
      </c>
      <c r="I117" s="81">
        <v>0.125</v>
      </c>
      <c r="J117" s="80">
        <f t="shared" si="6"/>
        <v>4.8255338835790641E-5</v>
      </c>
      <c r="L117" s="82">
        <v>5.5E-2</v>
      </c>
      <c r="N117" s="83"/>
    </row>
    <row r="118" spans="1:14" x14ac:dyDescent="0.25">
      <c r="A118" t="s">
        <v>307</v>
      </c>
      <c r="B118" s="78" t="s">
        <v>308</v>
      </c>
      <c r="C118" s="79">
        <v>399</v>
      </c>
      <c r="D118" s="79">
        <v>148.38999999999999</v>
      </c>
      <c r="E118" s="79">
        <f t="shared" si="4"/>
        <v>59207.609999999993</v>
      </c>
      <c r="F118" s="80">
        <f t="shared" si="7"/>
        <v>2.0581794177834413E-3</v>
      </c>
      <c r="G118" s="81">
        <v>2.1834355414785366E-2</v>
      </c>
      <c r="H118" s="80">
        <f t="shared" si="5"/>
        <v>4.4939020915279672E-5</v>
      </c>
      <c r="I118" s="81">
        <v>0.12</v>
      </c>
      <c r="J118" s="80">
        <f t="shared" si="6"/>
        <v>2.4698153013401293E-4</v>
      </c>
      <c r="L118" s="82">
        <v>7.0000000000000007E-2</v>
      </c>
      <c r="N118" s="83"/>
    </row>
    <row r="119" spans="1:14" x14ac:dyDescent="0.25">
      <c r="A119" t="s">
        <v>309</v>
      </c>
      <c r="B119" s="78" t="s">
        <v>310</v>
      </c>
      <c r="C119" s="79">
        <v>285.65499999999997</v>
      </c>
      <c r="D119" s="79">
        <v>165.17</v>
      </c>
      <c r="E119" s="79">
        <f t="shared" si="4"/>
        <v>47181.636349999993</v>
      </c>
      <c r="F119" s="80">
        <f t="shared" si="7"/>
        <v>1.640131612015973E-3</v>
      </c>
      <c r="G119" s="81">
        <v>1.2350911182418116E-2</v>
      </c>
      <c r="H119" s="80">
        <f t="shared" si="5"/>
        <v>2.0257119867485532E-5</v>
      </c>
      <c r="I119" s="81">
        <v>0.105</v>
      </c>
      <c r="J119" s="80">
        <f t="shared" si="6"/>
        <v>1.7221381926167716E-4</v>
      </c>
      <c r="L119" s="82">
        <v>0.16</v>
      </c>
      <c r="N119" s="83"/>
    </row>
    <row r="120" spans="1:14" x14ac:dyDescent="0.25">
      <c r="A120" t="s">
        <v>311</v>
      </c>
      <c r="B120" s="78" t="s">
        <v>312</v>
      </c>
      <c r="C120" s="79">
        <v>126.148</v>
      </c>
      <c r="D120" s="79">
        <v>153.16999999999999</v>
      </c>
      <c r="E120" s="79">
        <f t="shared" si="4"/>
        <v>19322.08916</v>
      </c>
      <c r="F120" s="80">
        <f t="shared" si="7"/>
        <v>6.7167592506585806E-4</v>
      </c>
      <c r="G120" s="81">
        <v>1.8280342103545084E-3</v>
      </c>
      <c r="H120" s="80">
        <f t="shared" si="5"/>
        <v>1.2278465692918998E-6</v>
      </c>
      <c r="I120" s="81">
        <v>0.05</v>
      </c>
      <c r="J120" s="80">
        <f t="shared" si="6"/>
        <v>3.3583796253292902E-5</v>
      </c>
      <c r="L120" s="82">
        <v>0.09</v>
      </c>
      <c r="N120" s="83"/>
    </row>
    <row r="121" spans="1:14" x14ac:dyDescent="0.25">
      <c r="A121" t="s">
        <v>313</v>
      </c>
      <c r="B121" s="78" t="s">
        <v>314</v>
      </c>
      <c r="C121" s="79">
        <v>594</v>
      </c>
      <c r="D121" s="79">
        <v>90.07</v>
      </c>
      <c r="E121" s="79">
        <f t="shared" si="4"/>
        <v>53501.579999999994</v>
      </c>
      <c r="F121" s="80">
        <f t="shared" si="7"/>
        <v>1.8598259712711627E-3</v>
      </c>
      <c r="G121" s="81">
        <v>2.2871100255356946E-2</v>
      </c>
      <c r="H121" s="80">
        <f t="shared" si="5"/>
        <v>4.2536266246459369E-5</v>
      </c>
      <c r="I121" s="81">
        <v>0.1</v>
      </c>
      <c r="J121" s="80">
        <f t="shared" si="6"/>
        <v>1.8598259712711629E-4</v>
      </c>
      <c r="L121" s="82">
        <v>0.06</v>
      </c>
      <c r="N121" s="83"/>
    </row>
    <row r="122" spans="1:14" x14ac:dyDescent="0.25">
      <c r="A122" t="s">
        <v>315</v>
      </c>
      <c r="B122" s="78" t="s">
        <v>316</v>
      </c>
      <c r="C122" s="79">
        <v>585.71299999999997</v>
      </c>
      <c r="D122" s="79">
        <v>111.22</v>
      </c>
      <c r="E122" s="79">
        <f t="shared" si="4"/>
        <v>65142.999859999996</v>
      </c>
      <c r="F122" s="80">
        <f t="shared" si="7"/>
        <v>2.264505889099756E-3</v>
      </c>
      <c r="G122" s="81">
        <v>2.6973565905412694E-2</v>
      </c>
      <c r="H122" s="80">
        <f t="shared" si="5"/>
        <v>6.1081798842827439E-5</v>
      </c>
      <c r="I122" s="81">
        <v>0.18</v>
      </c>
      <c r="J122" s="80">
        <f t="shared" si="6"/>
        <v>4.0761106003795605E-4</v>
      </c>
      <c r="L122" s="82">
        <v>0.12</v>
      </c>
      <c r="N122" s="83"/>
    </row>
    <row r="123" spans="1:14" x14ac:dyDescent="0.25">
      <c r="A123" t="s">
        <v>317</v>
      </c>
      <c r="B123" s="78" t="s">
        <v>318</v>
      </c>
      <c r="C123" s="79">
        <v>210.92599999999999</v>
      </c>
      <c r="D123" s="79">
        <v>291.04000000000002</v>
      </c>
      <c r="E123" s="79">
        <f t="shared" si="4"/>
        <v>61387.903039999997</v>
      </c>
      <c r="F123" s="80">
        <f t="shared" si="7"/>
        <v>2.1339709293756925E-3</v>
      </c>
      <c r="G123" s="81">
        <v>7.696536558548653E-3</v>
      </c>
      <c r="H123" s="80">
        <f t="shared" si="5"/>
        <v>1.6424185272820063E-5</v>
      </c>
      <c r="I123" s="81">
        <v>7.4999999999999997E-2</v>
      </c>
      <c r="J123" s="80">
        <f t="shared" si="6"/>
        <v>1.6004781970317694E-4</v>
      </c>
      <c r="L123" s="82">
        <v>0.105</v>
      </c>
      <c r="N123" s="83"/>
    </row>
    <row r="124" spans="1:14" x14ac:dyDescent="0.25">
      <c r="A124" t="s">
        <v>319</v>
      </c>
      <c r="B124" s="78" t="s">
        <v>320</v>
      </c>
      <c r="C124" s="79">
        <v>203.374</v>
      </c>
      <c r="D124" s="79">
        <v>115.13</v>
      </c>
      <c r="E124" s="79">
        <f t="shared" si="4"/>
        <v>23414.448619999999</v>
      </c>
      <c r="F124" s="80">
        <f t="shared" si="7"/>
        <v>8.1393483419499465E-4</v>
      </c>
      <c r="G124" s="81">
        <v>3.5090766959089727E-2</v>
      </c>
      <c r="H124" s="80">
        <f t="shared" si="5"/>
        <v>2.8561597586621893E-5</v>
      </c>
      <c r="I124" s="81">
        <v>0.04</v>
      </c>
      <c r="J124" s="80">
        <f t="shared" si="6"/>
        <v>3.2557393367799787E-5</v>
      </c>
      <c r="L124" s="82">
        <v>0.16</v>
      </c>
      <c r="N124" s="83"/>
    </row>
    <row r="125" spans="1:14" x14ac:dyDescent="0.25">
      <c r="A125" t="s">
        <v>321</v>
      </c>
      <c r="B125" s="78" t="s">
        <v>322</v>
      </c>
      <c r="C125" s="79">
        <v>122.4</v>
      </c>
      <c r="D125" s="79">
        <v>208.91</v>
      </c>
      <c r="E125" s="79">
        <f t="shared" si="4"/>
        <v>25570.584000000003</v>
      </c>
      <c r="F125" s="80">
        <f t="shared" si="7"/>
        <v>8.8888657538283662E-4</v>
      </c>
      <c r="G125" s="81">
        <v>7.4673304293715005E-3</v>
      </c>
      <c r="H125" s="80">
        <f t="shared" si="5"/>
        <v>6.6376097726160802E-6</v>
      </c>
      <c r="I125" s="81">
        <v>0.1</v>
      </c>
      <c r="J125" s="80">
        <f t="shared" si="6"/>
        <v>8.8888657538283662E-5</v>
      </c>
      <c r="L125" s="82">
        <v>7.0000000000000007E-2</v>
      </c>
      <c r="N125" s="83"/>
    </row>
    <row r="126" spans="1:14" x14ac:dyDescent="0.25">
      <c r="A126" t="s">
        <v>323</v>
      </c>
      <c r="B126" s="78" t="s">
        <v>324</v>
      </c>
      <c r="C126" s="79">
        <v>186.50800000000001</v>
      </c>
      <c r="D126" s="79">
        <v>240.27</v>
      </c>
      <c r="E126" s="79">
        <f t="shared" si="4"/>
        <v>44812.277160000005</v>
      </c>
      <c r="F126" s="80">
        <f t="shared" si="7"/>
        <v>1.5577677686148626E-3</v>
      </c>
      <c r="G126" s="81" t="s">
        <v>1277</v>
      </c>
      <c r="H126" s="80" t="str">
        <f t="shared" si="5"/>
        <v/>
      </c>
      <c r="I126" s="81">
        <v>0.14499999999999999</v>
      </c>
      <c r="J126" s="80">
        <f t="shared" si="6"/>
        <v>2.2587632644915505E-4</v>
      </c>
      <c r="L126" s="82">
        <v>0.03</v>
      </c>
      <c r="N126" s="83"/>
    </row>
    <row r="127" spans="1:14" x14ac:dyDescent="0.25">
      <c r="A127" t="s">
        <v>325</v>
      </c>
      <c r="B127" s="78" t="s">
        <v>326</v>
      </c>
      <c r="C127" s="79">
        <v>80.539000000000001</v>
      </c>
      <c r="D127" s="79">
        <v>265.48</v>
      </c>
      <c r="E127" s="79">
        <f t="shared" si="4"/>
        <v>21381.493720000002</v>
      </c>
      <c r="F127" s="80">
        <f t="shared" si="7"/>
        <v>7.4326510217132425E-4</v>
      </c>
      <c r="G127" s="81" t="s">
        <v>1277</v>
      </c>
      <c r="H127" s="80" t="str">
        <f t="shared" si="5"/>
        <v/>
      </c>
      <c r="I127" s="81">
        <v>0.155</v>
      </c>
      <c r="J127" s="80">
        <f t="shared" si="6"/>
        <v>1.1520609083655526E-4</v>
      </c>
      <c r="L127" s="82">
        <v>0.11</v>
      </c>
      <c r="N127" s="83"/>
    </row>
    <row r="128" spans="1:14" x14ac:dyDescent="0.25">
      <c r="A128" t="s">
        <v>327</v>
      </c>
      <c r="B128" s="78" t="s">
        <v>328</v>
      </c>
      <c r="C128" s="79">
        <v>259.846</v>
      </c>
      <c r="D128" s="79">
        <v>233.09</v>
      </c>
      <c r="E128" s="79">
        <f t="shared" si="4"/>
        <v>60567.504140000005</v>
      </c>
      <c r="F128" s="80">
        <f t="shared" si="7"/>
        <v>2.1054521607519945E-3</v>
      </c>
      <c r="G128" s="81">
        <v>1.9734866360633228E-2</v>
      </c>
      <c r="H128" s="80">
        <f t="shared" si="5"/>
        <v>4.1550817021147081E-5</v>
      </c>
      <c r="I128" s="81">
        <v>0.13</v>
      </c>
      <c r="J128" s="80">
        <f t="shared" si="6"/>
        <v>2.7370878089775927E-4</v>
      </c>
      <c r="L128" s="82">
        <v>0.155</v>
      </c>
      <c r="N128" s="83"/>
    </row>
    <row r="129" spans="1:14" x14ac:dyDescent="0.25">
      <c r="A129" t="s">
        <v>329</v>
      </c>
      <c r="B129" s="78" t="s">
        <v>330</v>
      </c>
      <c r="C129" s="79">
        <v>125.93899999999999</v>
      </c>
      <c r="D129" s="79">
        <v>111.1</v>
      </c>
      <c r="E129" s="79">
        <f t="shared" si="4"/>
        <v>13991.822899999999</v>
      </c>
      <c r="F129" s="80">
        <f t="shared" si="7"/>
        <v>4.8638480610940088E-4</v>
      </c>
      <c r="G129" s="81">
        <v>1.9081908190819084E-2</v>
      </c>
      <c r="H129" s="80">
        <f t="shared" si="5"/>
        <v>9.2811502155889281E-6</v>
      </c>
      <c r="I129" s="81">
        <v>0.11</v>
      </c>
      <c r="J129" s="80">
        <f t="shared" si="6"/>
        <v>5.3502328672034098E-5</v>
      </c>
      <c r="L129" s="82">
        <v>0.20499999999999999</v>
      </c>
      <c r="N129" s="83"/>
    </row>
    <row r="130" spans="1:14" x14ac:dyDescent="0.25">
      <c r="A130" t="s">
        <v>331</v>
      </c>
      <c r="B130" s="78" t="s">
        <v>332</v>
      </c>
      <c r="C130" s="79">
        <v>282.45400000000001</v>
      </c>
      <c r="D130" s="79">
        <v>65.099999999999994</v>
      </c>
      <c r="E130" s="79">
        <f t="shared" si="4"/>
        <v>18387.755399999998</v>
      </c>
      <c r="F130" s="80">
        <f t="shared" si="7"/>
        <v>6.3919654421984483E-4</v>
      </c>
      <c r="G130" s="81">
        <v>6.298003072196621E-3</v>
      </c>
      <c r="H130" s="80">
        <f t="shared" si="5"/>
        <v>4.0256617992340457E-6</v>
      </c>
      <c r="I130" s="81">
        <v>0.105</v>
      </c>
      <c r="J130" s="80">
        <f t="shared" si="6"/>
        <v>6.7115637143083705E-5</v>
      </c>
      <c r="L130" s="82">
        <v>0.13</v>
      </c>
      <c r="N130" s="83"/>
    </row>
    <row r="131" spans="1:14" x14ac:dyDescent="0.25">
      <c r="A131" t="s">
        <v>333</v>
      </c>
      <c r="B131" s="78" t="s">
        <v>334</v>
      </c>
      <c r="C131" s="79">
        <v>3949.3850000000002</v>
      </c>
      <c r="D131" s="79">
        <v>14.69</v>
      </c>
      <c r="E131" s="79">
        <f t="shared" si="4"/>
        <v>58016.465649999998</v>
      </c>
      <c r="F131" s="80" t="str">
        <f t="shared" si="7"/>
        <v/>
      </c>
      <c r="G131" s="81">
        <v>4.084411164057182E-2</v>
      </c>
      <c r="H131" s="80" t="str">
        <f t="shared" si="5"/>
        <v/>
      </c>
      <c r="I131" s="81">
        <v>0.33500000000000002</v>
      </c>
      <c r="J131" s="80" t="str">
        <f t="shared" si="6"/>
        <v/>
      </c>
      <c r="L131" s="82">
        <v>9.5000000000000001E-2</v>
      </c>
      <c r="N131" s="83"/>
    </row>
    <row r="132" spans="1:14" x14ac:dyDescent="0.25">
      <c r="A132" t="s">
        <v>335</v>
      </c>
      <c r="B132" s="78" t="s">
        <v>87</v>
      </c>
      <c r="C132" s="79">
        <v>1964.779</v>
      </c>
      <c r="D132" s="79">
        <v>84.49</v>
      </c>
      <c r="E132" s="79">
        <f t="shared" si="4"/>
        <v>166004.17770999999</v>
      </c>
      <c r="F132" s="80">
        <f t="shared" si="7"/>
        <v>5.7706497835124026E-3</v>
      </c>
      <c r="G132" s="81">
        <v>2.0120724346076459E-2</v>
      </c>
      <c r="H132" s="80">
        <f t="shared" si="5"/>
        <v>1.1610965359179884E-4</v>
      </c>
      <c r="I132" s="81">
        <v>0.125</v>
      </c>
      <c r="J132" s="80">
        <f t="shared" si="6"/>
        <v>7.2133122293905033E-4</v>
      </c>
      <c r="L132" s="82">
        <v>9.5000000000000001E-2</v>
      </c>
      <c r="N132" s="83"/>
    </row>
    <row r="133" spans="1:14" x14ac:dyDescent="0.25">
      <c r="A133" t="s">
        <v>336</v>
      </c>
      <c r="B133" s="78" t="s">
        <v>337</v>
      </c>
      <c r="C133" s="79">
        <v>498.35700000000003</v>
      </c>
      <c r="D133" s="79">
        <v>27.45</v>
      </c>
      <c r="E133" s="79">
        <f t="shared" si="4"/>
        <v>13679.899650000001</v>
      </c>
      <c r="F133" s="80">
        <f t="shared" si="7"/>
        <v>4.7554170649639308E-4</v>
      </c>
      <c r="G133" s="81">
        <v>4.2258652094717665E-2</v>
      </c>
      <c r="H133" s="80">
        <f t="shared" si="5"/>
        <v>2.0095751531359415E-5</v>
      </c>
      <c r="I133" s="81">
        <v>0.09</v>
      </c>
      <c r="J133" s="80">
        <f t="shared" si="6"/>
        <v>4.2798753584675374E-5</v>
      </c>
      <c r="L133" s="82">
        <v>0.47499999999999998</v>
      </c>
      <c r="N133" s="83"/>
    </row>
    <row r="134" spans="1:14" x14ac:dyDescent="0.25">
      <c r="A134" t="s">
        <v>1064</v>
      </c>
      <c r="B134" s="78" t="s">
        <v>1065</v>
      </c>
      <c r="C134" s="79">
        <v>192.85499999999999</v>
      </c>
      <c r="D134" s="79">
        <v>97.62</v>
      </c>
      <c r="E134" s="79">
        <f t="shared" si="4"/>
        <v>18826.505099999998</v>
      </c>
      <c r="F134" s="80">
        <f t="shared" si="7"/>
        <v>6.5444839448197602E-4</v>
      </c>
      <c r="G134" s="81">
        <v>2.9911903298504402E-2</v>
      </c>
      <c r="H134" s="80">
        <f t="shared" si="5"/>
        <v>1.957579708960633E-5</v>
      </c>
      <c r="I134" s="81">
        <v>0.08</v>
      </c>
      <c r="J134" s="80">
        <f t="shared" si="6"/>
        <v>5.2355871558558081E-5</v>
      </c>
      <c r="L134" s="82">
        <v>0.105</v>
      </c>
      <c r="N134" s="83"/>
    </row>
    <row r="135" spans="1:14" x14ac:dyDescent="0.25">
      <c r="A135" t="s">
        <v>338</v>
      </c>
      <c r="B135" s="78" t="s">
        <v>339</v>
      </c>
      <c r="C135" s="79">
        <v>1449.2619999999999</v>
      </c>
      <c r="D135" s="79">
        <v>31.55</v>
      </c>
      <c r="E135" s="79">
        <f t="shared" si="4"/>
        <v>45724.216099999998</v>
      </c>
      <c r="F135" s="80" t="str">
        <f t="shared" si="7"/>
        <v/>
      </c>
      <c r="G135" s="81">
        <v>1.9017432646592707E-2</v>
      </c>
      <c r="H135" s="80" t="str">
        <f t="shared" si="5"/>
        <v/>
      </c>
      <c r="I135" s="81">
        <v>0.28999999999999998</v>
      </c>
      <c r="J135" s="80" t="str">
        <f t="shared" si="6"/>
        <v/>
      </c>
      <c r="L135" s="82">
        <v>8.5000000000000006E-2</v>
      </c>
      <c r="N135" s="83"/>
    </row>
    <row r="136" spans="1:14" x14ac:dyDescent="0.25">
      <c r="A136" t="s">
        <v>340</v>
      </c>
      <c r="B136" s="78" t="s">
        <v>341</v>
      </c>
      <c r="C136" s="79">
        <v>392.58199999999999</v>
      </c>
      <c r="D136" s="79">
        <v>82.08</v>
      </c>
      <c r="E136" s="79">
        <f t="shared" si="4"/>
        <v>32223.130559999998</v>
      </c>
      <c r="F136" s="80" t="str">
        <f t="shared" si="7"/>
        <v/>
      </c>
      <c r="G136" s="81" t="s">
        <v>1277</v>
      </c>
      <c r="H136" s="80" t="str">
        <f t="shared" si="5"/>
        <v/>
      </c>
      <c r="I136" s="81"/>
      <c r="J136" s="80" t="str">
        <f t="shared" si="6"/>
        <v/>
      </c>
      <c r="L136" s="82">
        <v>0.375</v>
      </c>
      <c r="N136" s="83"/>
    </row>
    <row r="137" spans="1:14" x14ac:dyDescent="0.25">
      <c r="A137" t="s">
        <v>342</v>
      </c>
      <c r="B137" s="78" t="s">
        <v>343</v>
      </c>
      <c r="C137" s="79">
        <v>274.24599999999998</v>
      </c>
      <c r="D137" s="79">
        <v>226.67</v>
      </c>
      <c r="E137" s="79">
        <f t="shared" si="4"/>
        <v>62163.34081999999</v>
      </c>
      <c r="F137" s="80">
        <f t="shared" si="7"/>
        <v>2.1609267561447125E-3</v>
      </c>
      <c r="G137" s="81">
        <v>2.2234967132836281E-2</v>
      </c>
      <c r="H137" s="80">
        <f t="shared" si="5"/>
        <v>4.80481353993442E-5</v>
      </c>
      <c r="I137" s="81">
        <v>0.08</v>
      </c>
      <c r="J137" s="80">
        <f t="shared" si="6"/>
        <v>1.72874140491577E-4</v>
      </c>
      <c r="L137" s="82">
        <v>0.27</v>
      </c>
      <c r="N137" s="83"/>
    </row>
    <row r="138" spans="1:14" x14ac:dyDescent="0.25">
      <c r="A138" t="s">
        <v>344</v>
      </c>
      <c r="B138" s="78" t="s">
        <v>345</v>
      </c>
      <c r="C138" s="79">
        <v>597.15800000000002</v>
      </c>
      <c r="D138" s="79">
        <v>74.790000000000006</v>
      </c>
      <c r="E138" s="79">
        <f t="shared" si="4"/>
        <v>44661.446820000005</v>
      </c>
      <c r="F138" s="80">
        <f t="shared" si="7"/>
        <v>1.5525245929257025E-3</v>
      </c>
      <c r="G138" s="81">
        <v>2.8880866425992781E-2</v>
      </c>
      <c r="H138" s="80">
        <f t="shared" si="5"/>
        <v>4.4838255391356033E-5</v>
      </c>
      <c r="I138" s="81">
        <v>3.5000000000000003E-2</v>
      </c>
      <c r="J138" s="80">
        <f t="shared" si="6"/>
        <v>5.4338360752399592E-5</v>
      </c>
      <c r="L138" s="59" t="s">
        <v>125</v>
      </c>
      <c r="N138" s="83"/>
    </row>
    <row r="139" spans="1:14" x14ac:dyDescent="0.25">
      <c r="A139" t="s">
        <v>346</v>
      </c>
      <c r="B139" s="78" t="s">
        <v>347</v>
      </c>
      <c r="C139" s="79">
        <v>141.43100000000001</v>
      </c>
      <c r="D139" s="79">
        <v>152.87</v>
      </c>
      <c r="E139" s="79">
        <f t="shared" si="4"/>
        <v>21620.556970000001</v>
      </c>
      <c r="F139" s="80">
        <f t="shared" si="7"/>
        <v>7.5157543695258651E-4</v>
      </c>
      <c r="G139" s="81">
        <v>2.341859095963891E-2</v>
      </c>
      <c r="H139" s="80">
        <f t="shared" si="5"/>
        <v>1.7600837733304507E-5</v>
      </c>
      <c r="I139" s="81">
        <v>8.5000000000000006E-2</v>
      </c>
      <c r="J139" s="80">
        <f t="shared" si="6"/>
        <v>6.3883912140969863E-5</v>
      </c>
      <c r="L139" s="82">
        <v>0.06</v>
      </c>
      <c r="N139" s="83"/>
    </row>
    <row r="140" spans="1:14" x14ac:dyDescent="0.25">
      <c r="A140" t="s">
        <v>348</v>
      </c>
      <c r="B140" s="78" t="s">
        <v>349</v>
      </c>
      <c r="C140" s="79">
        <v>139.01499999999999</v>
      </c>
      <c r="D140" s="79">
        <v>121.39</v>
      </c>
      <c r="E140" s="79">
        <f t="shared" si="4"/>
        <v>16875.030849999999</v>
      </c>
      <c r="F140" s="80">
        <f t="shared" si="7"/>
        <v>5.8661109897748974E-4</v>
      </c>
      <c r="G140" s="81">
        <v>2.2407117554988056E-2</v>
      </c>
      <c r="H140" s="80">
        <f t="shared" si="5"/>
        <v>1.3144263853849346E-5</v>
      </c>
      <c r="I140" s="81">
        <v>7.4999999999999997E-2</v>
      </c>
      <c r="J140" s="80">
        <f t="shared" si="6"/>
        <v>4.3995832423311726E-5</v>
      </c>
      <c r="L140" s="82">
        <v>3.5000000000000003E-2</v>
      </c>
      <c r="N140" s="83"/>
    </row>
    <row r="141" spans="1:14" x14ac:dyDescent="0.25">
      <c r="A141" t="s">
        <v>350</v>
      </c>
      <c r="B141" s="78" t="s">
        <v>351</v>
      </c>
      <c r="C141" s="79">
        <v>50.871000000000002</v>
      </c>
      <c r="D141" s="79">
        <v>543.53</v>
      </c>
      <c r="E141" s="79">
        <f t="shared" si="4"/>
        <v>27649.914629999999</v>
      </c>
      <c r="F141" s="80">
        <f t="shared" si="7"/>
        <v>9.6116842404101875E-4</v>
      </c>
      <c r="G141" s="81">
        <v>1.2657994958879915E-2</v>
      </c>
      <c r="H141" s="80">
        <f t="shared" si="5"/>
        <v>1.2166465066145769E-5</v>
      </c>
      <c r="I141" s="81">
        <v>7.0000000000000007E-2</v>
      </c>
      <c r="J141" s="80">
        <f t="shared" si="6"/>
        <v>6.7281789682871321E-5</v>
      </c>
      <c r="L141" s="82">
        <v>7.0000000000000007E-2</v>
      </c>
      <c r="N141" s="83"/>
    </row>
    <row r="142" spans="1:14" x14ac:dyDescent="0.25">
      <c r="A142" t="s">
        <v>352</v>
      </c>
      <c r="B142" s="78" t="s">
        <v>353</v>
      </c>
      <c r="C142" s="79">
        <v>906.94399999999996</v>
      </c>
      <c r="D142" s="79">
        <v>29.3</v>
      </c>
      <c r="E142" s="79">
        <f t="shared" si="4"/>
        <v>26573.459200000001</v>
      </c>
      <c r="F142" s="80" t="str">
        <f t="shared" si="7"/>
        <v/>
      </c>
      <c r="G142" s="81">
        <v>1.6382252559726963E-2</v>
      </c>
      <c r="H142" s="80" t="str">
        <f t="shared" si="5"/>
        <v/>
      </c>
      <c r="I142" s="81">
        <v>0.31</v>
      </c>
      <c r="J142" s="80" t="str">
        <f t="shared" si="6"/>
        <v/>
      </c>
      <c r="L142" s="82">
        <v>7.0000000000000007E-2</v>
      </c>
      <c r="N142" s="83"/>
    </row>
    <row r="143" spans="1:14" x14ac:dyDescent="0.25">
      <c r="A143" t="s">
        <v>354</v>
      </c>
      <c r="B143" s="78" t="s">
        <v>355</v>
      </c>
      <c r="C143" s="79">
        <v>191.35300000000001</v>
      </c>
      <c r="D143" s="79">
        <v>239.97</v>
      </c>
      <c r="E143" s="79">
        <f t="shared" si="4"/>
        <v>45918.97941</v>
      </c>
      <c r="F143" s="80">
        <f t="shared" si="7"/>
        <v>1.5962390359496633E-3</v>
      </c>
      <c r="G143" s="81">
        <v>1.8669000291703132E-2</v>
      </c>
      <c r="H143" s="80">
        <f t="shared" si="5"/>
        <v>2.9800187027772192E-5</v>
      </c>
      <c r="I143" s="81">
        <v>0.185</v>
      </c>
      <c r="J143" s="80">
        <f t="shared" si="6"/>
        <v>2.9530422165068769E-4</v>
      </c>
      <c r="L143" s="82">
        <v>5.5E-2</v>
      </c>
      <c r="N143" s="83"/>
    </row>
    <row r="144" spans="1:14" x14ac:dyDescent="0.25">
      <c r="A144" t="s">
        <v>356</v>
      </c>
      <c r="B144" s="78" t="s">
        <v>357</v>
      </c>
      <c r="C144" s="79">
        <v>539.55700000000002</v>
      </c>
      <c r="D144" s="79">
        <v>27.63</v>
      </c>
      <c r="E144" s="79">
        <f t="shared" si="4"/>
        <v>14907.95991</v>
      </c>
      <c r="F144" s="80">
        <f t="shared" si="7"/>
        <v>5.182316301553582E-4</v>
      </c>
      <c r="G144" s="81">
        <v>4.3431053203040172E-2</v>
      </c>
      <c r="H144" s="80">
        <f t="shared" si="5"/>
        <v>2.2507345500775599E-5</v>
      </c>
      <c r="I144" s="81">
        <v>0.17</v>
      </c>
      <c r="J144" s="80">
        <f t="shared" si="6"/>
        <v>8.8099377126410895E-5</v>
      </c>
      <c r="L144" s="82">
        <v>0.09</v>
      </c>
      <c r="N144" s="83"/>
    </row>
    <row r="145" spans="1:14" x14ac:dyDescent="0.25">
      <c r="A145" t="s">
        <v>358</v>
      </c>
      <c r="B145" s="78" t="s">
        <v>359</v>
      </c>
      <c r="C145" s="79">
        <v>179.21299999999999</v>
      </c>
      <c r="D145" s="79">
        <v>113.1</v>
      </c>
      <c r="E145" s="79">
        <f t="shared" si="4"/>
        <v>20268.990299999998</v>
      </c>
      <c r="F145" s="80" t="str">
        <f t="shared" si="7"/>
        <v/>
      </c>
      <c r="G145" s="81" t="s">
        <v>1277</v>
      </c>
      <c r="H145" s="80" t="str">
        <f t="shared" si="5"/>
        <v/>
      </c>
      <c r="I145" s="81">
        <v>0.21</v>
      </c>
      <c r="J145" s="80" t="str">
        <f t="shared" si="6"/>
        <v/>
      </c>
      <c r="L145" s="59" t="s">
        <v>125</v>
      </c>
      <c r="N145" s="83"/>
    </row>
    <row r="146" spans="1:14" x14ac:dyDescent="0.25">
      <c r="A146" t="s">
        <v>360</v>
      </c>
      <c r="B146" s="78" t="s">
        <v>361</v>
      </c>
      <c r="C146" s="79">
        <v>355.697</v>
      </c>
      <c r="D146" s="79">
        <v>64.45</v>
      </c>
      <c r="E146" s="79">
        <f t="shared" si="4"/>
        <v>22924.67165</v>
      </c>
      <c r="F146" s="80">
        <f t="shared" si="7"/>
        <v>7.9690917011299004E-4</v>
      </c>
      <c r="G146" s="81">
        <v>4.3444530643910011E-3</v>
      </c>
      <c r="H146" s="80">
        <f t="shared" si="5"/>
        <v>3.4621344861386693E-6</v>
      </c>
      <c r="I146" s="81">
        <v>0.12</v>
      </c>
      <c r="J146" s="80">
        <f t="shared" si="6"/>
        <v>9.5629100413558804E-5</v>
      </c>
      <c r="L146" s="82">
        <v>-0.12</v>
      </c>
      <c r="N146" s="83"/>
    </row>
    <row r="147" spans="1:14" x14ac:dyDescent="0.25">
      <c r="A147" t="s">
        <v>362</v>
      </c>
      <c r="B147" s="78" t="s">
        <v>363</v>
      </c>
      <c r="C147" s="79">
        <v>146.87</v>
      </c>
      <c r="D147" s="79">
        <v>227.96</v>
      </c>
      <c r="E147" s="79">
        <f t="shared" si="4"/>
        <v>33480.485200000003</v>
      </c>
      <c r="F147" s="80">
        <f t="shared" si="7"/>
        <v>1.1638511592689375E-3</v>
      </c>
      <c r="G147" s="81">
        <v>1.8178627829443763E-2</v>
      </c>
      <c r="H147" s="80">
        <f t="shared" si="5"/>
        <v>2.1157217073216692E-5</v>
      </c>
      <c r="I147" s="81">
        <v>6.5000000000000002E-2</v>
      </c>
      <c r="J147" s="80">
        <f t="shared" si="6"/>
        <v>7.5650325352480941E-5</v>
      </c>
      <c r="L147" s="82">
        <v>0.21</v>
      </c>
      <c r="N147" s="83"/>
    </row>
    <row r="148" spans="1:14" x14ac:dyDescent="0.25">
      <c r="A148" t="s">
        <v>364</v>
      </c>
      <c r="B148" s="78" t="s">
        <v>365</v>
      </c>
      <c r="C148" s="79">
        <v>481.75900000000001</v>
      </c>
      <c r="D148" s="79">
        <v>33.479999999999997</v>
      </c>
      <c r="E148" s="79">
        <f t="shared" ref="E148:E211" si="8">IFERROR(C148*D148,"")</f>
        <v>16129.291319999998</v>
      </c>
      <c r="F148" s="80">
        <f t="shared" si="7"/>
        <v>5.6068764502159628E-4</v>
      </c>
      <c r="G148" s="81">
        <v>2.7479091995221031E-2</v>
      </c>
      <c r="H148" s="80">
        <f t="shared" ref="H148:H211" si="9">IFERROR($G148*$F148,"")</f>
        <v>1.5407187378132277E-5</v>
      </c>
      <c r="I148" s="81">
        <v>9.5000000000000001E-2</v>
      </c>
      <c r="J148" s="80">
        <f t="shared" ref="J148:J211" si="10">IFERROR($I148*$F148,"")</f>
        <v>5.3265326277051647E-5</v>
      </c>
      <c r="L148" s="82">
        <v>0.06</v>
      </c>
      <c r="N148" s="83"/>
    </row>
    <row r="149" spans="1:14" x14ac:dyDescent="0.25">
      <c r="A149" t="s">
        <v>366</v>
      </c>
      <c r="B149" s="78" t="s">
        <v>367</v>
      </c>
      <c r="C149" s="79">
        <v>546.05600000000004</v>
      </c>
      <c r="D149" s="79">
        <v>49.34</v>
      </c>
      <c r="E149" s="79">
        <f t="shared" si="8"/>
        <v>26942.403040000005</v>
      </c>
      <c r="F149" s="80">
        <f t="shared" ref="F149:F212" si="11">IF(AND(ISNUMBER($I149)), IF(AND($I149&lt;=20%,$I149&gt;0%), $E149/SUMIFS($E$19:$E$523,$I$19:$I$523, "&gt;"&amp;0%,$I$19:$I$523, "&lt;="&amp;20%),""),"")</f>
        <v>9.3657385262728952E-4</v>
      </c>
      <c r="G149" s="81">
        <v>2.107823267126064E-2</v>
      </c>
      <c r="H149" s="80">
        <f t="shared" si="9"/>
        <v>1.9741321579496982E-5</v>
      </c>
      <c r="I149" s="81">
        <v>0.06</v>
      </c>
      <c r="J149" s="80">
        <f t="shared" si="10"/>
        <v>5.6194431157637368E-5</v>
      </c>
      <c r="L149" s="82">
        <v>0.06</v>
      </c>
      <c r="N149" s="83"/>
    </row>
    <row r="150" spans="1:14" x14ac:dyDescent="0.25">
      <c r="A150" t="s">
        <v>368</v>
      </c>
      <c r="B150" s="78" t="s">
        <v>369</v>
      </c>
      <c r="C150" s="79">
        <v>210.3</v>
      </c>
      <c r="D150" s="79">
        <v>178.99</v>
      </c>
      <c r="E150" s="79">
        <f t="shared" si="8"/>
        <v>37641.597000000002</v>
      </c>
      <c r="F150" s="80">
        <f t="shared" si="11"/>
        <v>1.3085000424421615E-3</v>
      </c>
      <c r="G150" s="81">
        <v>1.1397284764511984E-2</v>
      </c>
      <c r="H150" s="80">
        <f t="shared" si="9"/>
        <v>1.4913347598089332E-5</v>
      </c>
      <c r="I150" s="81">
        <v>0.16500000000000001</v>
      </c>
      <c r="J150" s="80">
        <f t="shared" si="10"/>
        <v>2.1590250700295667E-4</v>
      </c>
      <c r="L150" s="82">
        <v>9.5000000000000001E-2</v>
      </c>
      <c r="N150" s="83"/>
    </row>
    <row r="151" spans="1:14" x14ac:dyDescent="0.25">
      <c r="A151" t="s">
        <v>370</v>
      </c>
      <c r="B151" s="78" t="s">
        <v>371</v>
      </c>
      <c r="C151" s="79">
        <v>1370.566</v>
      </c>
      <c r="D151" s="79">
        <v>64.040000000000006</v>
      </c>
      <c r="E151" s="79">
        <f t="shared" si="8"/>
        <v>87771.046640000015</v>
      </c>
      <c r="F151" s="80">
        <f t="shared" si="11"/>
        <v>3.0511037630425973E-3</v>
      </c>
      <c r="G151" s="81">
        <v>2.4047470331043097E-2</v>
      </c>
      <c r="H151" s="80">
        <f t="shared" si="9"/>
        <v>7.3371327218700811E-5</v>
      </c>
      <c r="I151" s="81">
        <v>9.5000000000000001E-2</v>
      </c>
      <c r="J151" s="80">
        <f t="shared" si="10"/>
        <v>2.8985485748904676E-4</v>
      </c>
      <c r="L151" s="82">
        <v>0.09</v>
      </c>
      <c r="N151" s="83"/>
    </row>
    <row r="152" spans="1:14" x14ac:dyDescent="0.25">
      <c r="A152" t="s">
        <v>372</v>
      </c>
      <c r="B152" s="78" t="s">
        <v>373</v>
      </c>
      <c r="C152" s="79">
        <v>629.43200000000002</v>
      </c>
      <c r="D152" s="79">
        <v>31.69</v>
      </c>
      <c r="E152" s="79">
        <f t="shared" si="8"/>
        <v>19946.700080000002</v>
      </c>
      <c r="F152" s="80">
        <f t="shared" si="11"/>
        <v>6.93388697117741E-4</v>
      </c>
      <c r="G152" s="81">
        <v>2.2720100978226569E-2</v>
      </c>
      <c r="H152" s="80">
        <f t="shared" si="9"/>
        <v>1.5753861215676034E-5</v>
      </c>
      <c r="I152" s="81">
        <v>6.5000000000000002E-2</v>
      </c>
      <c r="J152" s="80">
        <f t="shared" si="10"/>
        <v>4.5070265312653168E-5</v>
      </c>
      <c r="L152" s="82">
        <v>0.13500000000000001</v>
      </c>
      <c r="N152" s="83"/>
    </row>
    <row r="153" spans="1:14" x14ac:dyDescent="0.25">
      <c r="A153" t="s">
        <v>374</v>
      </c>
      <c r="B153" s="78" t="s">
        <v>375</v>
      </c>
      <c r="C153" s="79">
        <v>126.554</v>
      </c>
      <c r="D153" s="79">
        <v>482</v>
      </c>
      <c r="E153" s="79">
        <f t="shared" si="8"/>
        <v>60999.027999999998</v>
      </c>
      <c r="F153" s="80">
        <f t="shared" si="11"/>
        <v>2.1204528258174219E-3</v>
      </c>
      <c r="G153" s="81">
        <v>6.5352697095435687E-3</v>
      </c>
      <c r="H153" s="80">
        <f t="shared" si="9"/>
        <v>1.3857731123080663E-5</v>
      </c>
      <c r="I153" s="81">
        <v>0.11</v>
      </c>
      <c r="J153" s="80">
        <f t="shared" si="10"/>
        <v>2.3324981083991641E-4</v>
      </c>
      <c r="L153" s="82">
        <v>0.08</v>
      </c>
      <c r="N153" s="83"/>
    </row>
    <row r="154" spans="1:14" x14ac:dyDescent="0.25">
      <c r="A154" t="s">
        <v>376</v>
      </c>
      <c r="B154" s="78" t="s">
        <v>1249</v>
      </c>
      <c r="C154" s="79">
        <v>109.96599999999999</v>
      </c>
      <c r="D154" s="79">
        <v>206.94</v>
      </c>
      <c r="E154" s="79">
        <f t="shared" si="8"/>
        <v>22756.364039999997</v>
      </c>
      <c r="F154" s="80">
        <f t="shared" si="11"/>
        <v>7.9105844824196143E-4</v>
      </c>
      <c r="G154" s="81">
        <v>1.5850004832318545E-2</v>
      </c>
      <c r="H154" s="80">
        <f t="shared" si="9"/>
        <v>1.2538280227281498E-5</v>
      </c>
      <c r="I154" s="81">
        <v>0.08</v>
      </c>
      <c r="J154" s="80">
        <f t="shared" si="10"/>
        <v>6.328467585935691E-5</v>
      </c>
      <c r="L154" s="82">
        <v>9.5000000000000001E-2</v>
      </c>
      <c r="N154" s="83"/>
    </row>
    <row r="155" spans="1:14" x14ac:dyDescent="0.25">
      <c r="A155" t="s">
        <v>377</v>
      </c>
      <c r="B155" s="78" t="s">
        <v>378</v>
      </c>
      <c r="C155" s="79">
        <v>311.44299999999998</v>
      </c>
      <c r="D155" s="79">
        <v>207.76</v>
      </c>
      <c r="E155" s="79">
        <f t="shared" si="8"/>
        <v>64705.397679999995</v>
      </c>
      <c r="F155" s="80">
        <f t="shared" si="11"/>
        <v>2.2492939290146728E-3</v>
      </c>
      <c r="G155" s="81">
        <v>2.3488640739314594E-2</v>
      </c>
      <c r="H155" s="80">
        <f t="shared" si="9"/>
        <v>5.283285701574703E-5</v>
      </c>
      <c r="I155" s="81">
        <v>0.11</v>
      </c>
      <c r="J155" s="80">
        <f t="shared" si="10"/>
        <v>2.4742233219161402E-4</v>
      </c>
      <c r="L155" s="82">
        <v>0.12</v>
      </c>
      <c r="N155" s="83"/>
    </row>
    <row r="156" spans="1:14" x14ac:dyDescent="0.25">
      <c r="A156" t="s">
        <v>379</v>
      </c>
      <c r="B156" s="78" t="s">
        <v>380</v>
      </c>
      <c r="C156" s="79">
        <v>135.11600000000001</v>
      </c>
      <c r="D156" s="79">
        <v>181.53</v>
      </c>
      <c r="E156" s="79">
        <f t="shared" si="8"/>
        <v>24527.607480000002</v>
      </c>
      <c r="F156" s="80">
        <f t="shared" si="11"/>
        <v>8.5263054669504801E-4</v>
      </c>
      <c r="G156" s="81">
        <v>1.1017462678345177E-2</v>
      </c>
      <c r="H156" s="80">
        <f t="shared" si="9"/>
        <v>9.3938252266297364E-6</v>
      </c>
      <c r="I156" s="81">
        <v>0.11</v>
      </c>
      <c r="J156" s="80">
        <f t="shared" si="10"/>
        <v>9.3789360136455277E-5</v>
      </c>
      <c r="L156" s="82">
        <v>0.08</v>
      </c>
      <c r="N156" s="83"/>
    </row>
    <row r="157" spans="1:14" x14ac:dyDescent="0.25">
      <c r="A157" t="s">
        <v>381</v>
      </c>
      <c r="B157" s="78" t="s">
        <v>382</v>
      </c>
      <c r="C157" s="79">
        <v>233.86</v>
      </c>
      <c r="D157" s="79">
        <v>146.99</v>
      </c>
      <c r="E157" s="79">
        <f t="shared" si="8"/>
        <v>34375.081400000003</v>
      </c>
      <c r="F157" s="80" t="str">
        <f t="shared" si="11"/>
        <v/>
      </c>
      <c r="G157" s="81">
        <v>1.8232532825362271E-2</v>
      </c>
      <c r="H157" s="80" t="str">
        <f t="shared" si="9"/>
        <v/>
      </c>
      <c r="I157" s="81"/>
      <c r="J157" s="80" t="str">
        <f t="shared" si="10"/>
        <v/>
      </c>
      <c r="L157" s="82">
        <v>0.105</v>
      </c>
      <c r="N157" s="83"/>
    </row>
    <row r="158" spans="1:14" x14ac:dyDescent="0.25">
      <c r="A158" t="s">
        <v>383</v>
      </c>
      <c r="B158" s="78" t="s">
        <v>384</v>
      </c>
      <c r="C158" s="79">
        <v>391.02800000000002</v>
      </c>
      <c r="D158" s="79">
        <v>29.87</v>
      </c>
      <c r="E158" s="79">
        <f t="shared" si="8"/>
        <v>11680.006360000001</v>
      </c>
      <c r="F158" s="80">
        <f t="shared" si="11"/>
        <v>4.0602126466060187E-4</v>
      </c>
      <c r="G158" s="81">
        <v>3.8834951456310676E-2</v>
      </c>
      <c r="H158" s="80">
        <f t="shared" si="9"/>
        <v>1.5767816103324344E-5</v>
      </c>
      <c r="I158" s="81">
        <v>0.1</v>
      </c>
      <c r="J158" s="80">
        <f t="shared" si="10"/>
        <v>4.0602126466060187E-5</v>
      </c>
      <c r="L158" s="82">
        <v>0.1</v>
      </c>
      <c r="N158" s="83"/>
    </row>
    <row r="159" spans="1:14" x14ac:dyDescent="0.25">
      <c r="A159" t="s">
        <v>385</v>
      </c>
      <c r="B159" s="78" t="s">
        <v>386</v>
      </c>
      <c r="C159" s="79">
        <v>254.83799999999999</v>
      </c>
      <c r="D159" s="79">
        <v>124.05</v>
      </c>
      <c r="E159" s="79">
        <f t="shared" si="8"/>
        <v>31612.653899999998</v>
      </c>
      <c r="F159" s="80">
        <f t="shared" si="11"/>
        <v>1.0989214663198099E-3</v>
      </c>
      <c r="G159" s="81">
        <v>2.5473599355098752E-2</v>
      </c>
      <c r="H159" s="80">
        <f t="shared" si="9"/>
        <v>2.7993485155748486E-5</v>
      </c>
      <c r="I159" s="81">
        <v>7.4999999999999997E-2</v>
      </c>
      <c r="J159" s="80">
        <f t="shared" si="10"/>
        <v>8.241910997398574E-5</v>
      </c>
      <c r="L159" s="59" t="s">
        <v>125</v>
      </c>
      <c r="N159" s="83"/>
    </row>
    <row r="160" spans="1:14" x14ac:dyDescent="0.25">
      <c r="A160" t="s">
        <v>387</v>
      </c>
      <c r="B160" s="78" t="s">
        <v>388</v>
      </c>
      <c r="C160" s="79">
        <v>128.62700000000001</v>
      </c>
      <c r="D160" s="79">
        <v>137.30000000000001</v>
      </c>
      <c r="E160" s="79">
        <f t="shared" si="8"/>
        <v>17660.487100000002</v>
      </c>
      <c r="F160" s="80">
        <f t="shared" si="11"/>
        <v>6.1391518855853134E-4</v>
      </c>
      <c r="G160" s="81">
        <v>6.7006554989075019E-3</v>
      </c>
      <c r="H160" s="80">
        <f t="shared" si="9"/>
        <v>4.1136341840775588E-6</v>
      </c>
      <c r="I160" s="81">
        <v>0.15</v>
      </c>
      <c r="J160" s="80">
        <f t="shared" si="10"/>
        <v>9.2087278283779702E-5</v>
      </c>
      <c r="L160" s="82">
        <v>0.12</v>
      </c>
      <c r="N160" s="83"/>
    </row>
    <row r="161" spans="1:14" x14ac:dyDescent="0.25">
      <c r="A161" t="s">
        <v>389</v>
      </c>
      <c r="B161" s="78" t="s">
        <v>390</v>
      </c>
      <c r="C161" s="79">
        <v>63.83</v>
      </c>
      <c r="D161" s="79">
        <v>268.3</v>
      </c>
      <c r="E161" s="79">
        <f t="shared" si="8"/>
        <v>17125.589</v>
      </c>
      <c r="F161" s="80" t="str">
        <f t="shared" si="11"/>
        <v/>
      </c>
      <c r="G161" s="81" t="s">
        <v>1277</v>
      </c>
      <c r="H161" s="80" t="str">
        <f t="shared" si="9"/>
        <v/>
      </c>
      <c r="I161" s="81">
        <v>0.23499999999999999</v>
      </c>
      <c r="J161" s="80" t="str">
        <f t="shared" si="10"/>
        <v/>
      </c>
      <c r="L161" s="82">
        <v>7.4999999999999997E-2</v>
      </c>
      <c r="N161" s="83"/>
    </row>
    <row r="162" spans="1:14" x14ac:dyDescent="0.25">
      <c r="A162" t="s">
        <v>391</v>
      </c>
      <c r="B162" s="78" t="s">
        <v>392</v>
      </c>
      <c r="C162" s="79">
        <v>262.59800000000001</v>
      </c>
      <c r="D162" s="79">
        <v>183.88</v>
      </c>
      <c r="E162" s="79">
        <f t="shared" si="8"/>
        <v>48286.520239999998</v>
      </c>
      <c r="F162" s="80">
        <f t="shared" si="11"/>
        <v>1.678539669382898E-3</v>
      </c>
      <c r="G162" s="81">
        <v>1.8381553186860997E-2</v>
      </c>
      <c r="H162" s="80">
        <f t="shared" si="9"/>
        <v>3.0854166209017815E-5</v>
      </c>
      <c r="I162" s="81">
        <v>0.12</v>
      </c>
      <c r="J162" s="80">
        <f t="shared" si="10"/>
        <v>2.0142476032594775E-4</v>
      </c>
      <c r="L162" s="82">
        <v>0.15</v>
      </c>
      <c r="N162" s="83"/>
    </row>
    <row r="163" spans="1:14" x14ac:dyDescent="0.25">
      <c r="A163" t="s">
        <v>393</v>
      </c>
      <c r="B163" s="78" t="s">
        <v>394</v>
      </c>
      <c r="C163" s="79">
        <v>337.87299999999999</v>
      </c>
      <c r="D163" s="79">
        <v>73.92</v>
      </c>
      <c r="E163" s="79">
        <f t="shared" si="8"/>
        <v>24975.57216</v>
      </c>
      <c r="F163" s="80">
        <f t="shared" si="11"/>
        <v>8.682027287890379E-4</v>
      </c>
      <c r="G163" s="81">
        <v>3.1926406926406921E-2</v>
      </c>
      <c r="H163" s="80">
        <f t="shared" si="9"/>
        <v>2.7718593613935728E-5</v>
      </c>
      <c r="I163" s="81">
        <v>3.5000000000000003E-2</v>
      </c>
      <c r="J163" s="80">
        <f t="shared" si="10"/>
        <v>3.0387095507616331E-5</v>
      </c>
      <c r="L163" s="82">
        <v>0.23499999999999999</v>
      </c>
      <c r="N163" s="83"/>
    </row>
    <row r="164" spans="1:14" x14ac:dyDescent="0.25">
      <c r="A164" t="s">
        <v>395</v>
      </c>
      <c r="B164" s="78" t="s">
        <v>396</v>
      </c>
      <c r="C164" s="79">
        <v>117.227</v>
      </c>
      <c r="D164" s="79">
        <v>160.55000000000001</v>
      </c>
      <c r="E164" s="79">
        <f t="shared" si="8"/>
        <v>18820.794850000002</v>
      </c>
      <c r="F164" s="80">
        <f t="shared" si="11"/>
        <v>6.5424989433950467E-4</v>
      </c>
      <c r="G164" s="81">
        <v>1.5945188414824042E-2</v>
      </c>
      <c r="H164" s="80">
        <f t="shared" si="9"/>
        <v>1.0432137835622123E-5</v>
      </c>
      <c r="I164" s="81">
        <v>0.09</v>
      </c>
      <c r="J164" s="80">
        <f t="shared" si="10"/>
        <v>5.8882490490555415E-5</v>
      </c>
      <c r="L164" s="82">
        <v>0.11</v>
      </c>
      <c r="N164" s="83"/>
    </row>
    <row r="165" spans="1:14" x14ac:dyDescent="0.25">
      <c r="A165" t="s">
        <v>397</v>
      </c>
      <c r="B165" s="78" t="s">
        <v>398</v>
      </c>
      <c r="C165" s="79">
        <v>337.62200000000001</v>
      </c>
      <c r="D165" s="79">
        <v>131.79</v>
      </c>
      <c r="E165" s="79">
        <f t="shared" si="8"/>
        <v>44495.203379999999</v>
      </c>
      <c r="F165" s="80">
        <f t="shared" si="11"/>
        <v>1.546745625888365E-3</v>
      </c>
      <c r="G165" s="81">
        <v>3.5207527126489113E-2</v>
      </c>
      <c r="H165" s="80">
        <f t="shared" si="9"/>
        <v>5.4457088581242992E-5</v>
      </c>
      <c r="I165" s="81">
        <v>5.5E-2</v>
      </c>
      <c r="J165" s="80">
        <f t="shared" si="10"/>
        <v>8.5071009423860075E-5</v>
      </c>
      <c r="L165" s="82">
        <v>0.06</v>
      </c>
      <c r="N165" s="83"/>
    </row>
    <row r="166" spans="1:14" x14ac:dyDescent="0.25">
      <c r="A166" t="s">
        <v>399</v>
      </c>
      <c r="B166" s="78" t="s">
        <v>400</v>
      </c>
      <c r="C166" s="79">
        <v>618.48199999999997</v>
      </c>
      <c r="D166" s="79">
        <v>22.11</v>
      </c>
      <c r="E166" s="79">
        <f t="shared" si="8"/>
        <v>13674.637019999998</v>
      </c>
      <c r="F166" s="80">
        <f t="shared" si="11"/>
        <v>4.7535876655422325E-4</v>
      </c>
      <c r="G166" s="81">
        <v>3.9800995024875621E-2</v>
      </c>
      <c r="H166" s="80">
        <f t="shared" si="9"/>
        <v>1.891975190265565E-5</v>
      </c>
      <c r="I166" s="81">
        <v>8.5000000000000006E-2</v>
      </c>
      <c r="J166" s="80">
        <f t="shared" si="10"/>
        <v>4.0405495157108976E-5</v>
      </c>
      <c r="L166" s="82">
        <v>3.5000000000000003E-2</v>
      </c>
      <c r="N166" s="83"/>
    </row>
    <row r="167" spans="1:14" x14ac:dyDescent="0.25">
      <c r="A167" t="s">
        <v>401</v>
      </c>
      <c r="B167" s="78" t="s">
        <v>402</v>
      </c>
      <c r="C167" s="79">
        <v>2664.9259999999999</v>
      </c>
      <c r="D167" s="79">
        <v>77.84</v>
      </c>
      <c r="E167" s="79">
        <f t="shared" si="8"/>
        <v>207437.83984</v>
      </c>
      <c r="F167" s="80">
        <f t="shared" si="11"/>
        <v>7.2109698808674426E-3</v>
      </c>
      <c r="G167" s="81">
        <v>1.644398766700925E-2</v>
      </c>
      <c r="H167" s="80">
        <f t="shared" si="9"/>
        <v>1.1857709978815938E-4</v>
      </c>
      <c r="I167" s="81">
        <v>0.09</v>
      </c>
      <c r="J167" s="80">
        <f t="shared" si="10"/>
        <v>6.4898728927806977E-4</v>
      </c>
      <c r="L167" s="82">
        <v>9.5000000000000001E-2</v>
      </c>
      <c r="N167" s="83"/>
    </row>
    <row r="168" spans="1:14" x14ac:dyDescent="0.25">
      <c r="A168" t="s">
        <v>403</v>
      </c>
      <c r="B168" s="78" t="s">
        <v>404</v>
      </c>
      <c r="C168" s="79">
        <v>715.56</v>
      </c>
      <c r="D168" s="79">
        <v>46.44</v>
      </c>
      <c r="E168" s="79">
        <f t="shared" si="8"/>
        <v>33230.606399999997</v>
      </c>
      <c r="F168" s="80">
        <f t="shared" si="11"/>
        <v>1.1551648535203954E-3</v>
      </c>
      <c r="G168" s="81">
        <v>2.2394487510766583E-2</v>
      </c>
      <c r="H168" s="80">
        <f t="shared" si="9"/>
        <v>2.5869324885039003E-5</v>
      </c>
      <c r="I168" s="81">
        <v>5.5E-2</v>
      </c>
      <c r="J168" s="80">
        <f t="shared" si="10"/>
        <v>6.3534066943621753E-5</v>
      </c>
      <c r="L168" s="82">
        <v>5.5E-2</v>
      </c>
      <c r="N168" s="83"/>
    </row>
    <row r="169" spans="1:14" x14ac:dyDescent="0.25">
      <c r="A169" t="s">
        <v>405</v>
      </c>
      <c r="B169" s="78" t="s">
        <v>406</v>
      </c>
      <c r="C169" s="79">
        <v>254.98699999999999</v>
      </c>
      <c r="D169" s="79">
        <v>85</v>
      </c>
      <c r="E169" s="79">
        <f t="shared" si="8"/>
        <v>21673.895</v>
      </c>
      <c r="F169" s="80">
        <f t="shared" si="11"/>
        <v>7.5342957758638542E-4</v>
      </c>
      <c r="G169" s="81">
        <v>1.7647058823529412E-2</v>
      </c>
      <c r="H169" s="80">
        <f t="shared" si="9"/>
        <v>1.3295816075053861E-5</v>
      </c>
      <c r="I169" s="81">
        <v>0.09</v>
      </c>
      <c r="J169" s="80">
        <f t="shared" si="10"/>
        <v>6.780866198277468E-5</v>
      </c>
      <c r="L169" s="82">
        <v>0.105</v>
      </c>
      <c r="N169" s="83"/>
    </row>
    <row r="170" spans="1:14" x14ac:dyDescent="0.25">
      <c r="A170" t="s">
        <v>407</v>
      </c>
      <c r="B170" s="78" t="s">
        <v>408</v>
      </c>
      <c r="C170" s="79">
        <v>950.16</v>
      </c>
      <c r="D170" s="79">
        <v>329.69</v>
      </c>
      <c r="E170" s="79">
        <f t="shared" si="8"/>
        <v>313258.25039999996</v>
      </c>
      <c r="F170" s="80">
        <f t="shared" si="11"/>
        <v>1.0889506997903335E-2</v>
      </c>
      <c r="G170" s="81">
        <v>1.1889957232551792E-2</v>
      </c>
      <c r="H170" s="80">
        <f t="shared" si="9"/>
        <v>1.2947577248864411E-4</v>
      </c>
      <c r="I170" s="81">
        <v>0.115</v>
      </c>
      <c r="J170" s="80">
        <f t="shared" si="10"/>
        <v>1.2522933047588835E-3</v>
      </c>
      <c r="L170" s="82">
        <v>0.1</v>
      </c>
      <c r="N170" s="83"/>
    </row>
    <row r="171" spans="1:14" x14ac:dyDescent="0.25">
      <c r="A171" t="s">
        <v>409</v>
      </c>
      <c r="B171" s="78" t="s">
        <v>410</v>
      </c>
      <c r="C171" s="79">
        <v>228.73599999999999</v>
      </c>
      <c r="D171" s="79">
        <v>35.54</v>
      </c>
      <c r="E171" s="79">
        <f t="shared" si="8"/>
        <v>8129.2774399999998</v>
      </c>
      <c r="F171" s="80" t="str">
        <f t="shared" si="11"/>
        <v/>
      </c>
      <c r="G171" s="81">
        <v>2.2509848058525607E-2</v>
      </c>
      <c r="H171" s="80" t="str">
        <f t="shared" si="9"/>
        <v/>
      </c>
      <c r="I171" s="81">
        <v>0.26500000000000001</v>
      </c>
      <c r="J171" s="80" t="str">
        <f t="shared" si="10"/>
        <v/>
      </c>
      <c r="L171" s="82">
        <v>0.06</v>
      </c>
      <c r="N171" s="83"/>
    </row>
    <row r="172" spans="1:14" x14ac:dyDescent="0.25">
      <c r="A172" t="s">
        <v>411</v>
      </c>
      <c r="B172" s="78" t="s">
        <v>412</v>
      </c>
      <c r="C172" s="79">
        <v>160.655</v>
      </c>
      <c r="D172" s="79">
        <v>432.1</v>
      </c>
      <c r="E172" s="79">
        <f t="shared" si="8"/>
        <v>69419.025500000003</v>
      </c>
      <c r="F172" s="80" t="str">
        <f t="shared" si="11"/>
        <v/>
      </c>
      <c r="G172" s="81" t="s">
        <v>1277</v>
      </c>
      <c r="H172" s="80" t="str">
        <f t="shared" si="9"/>
        <v/>
      </c>
      <c r="I172" s="81">
        <v>0.215</v>
      </c>
      <c r="J172" s="80" t="str">
        <f t="shared" si="10"/>
        <v/>
      </c>
      <c r="L172" s="82">
        <v>0.1</v>
      </c>
      <c r="N172" s="83"/>
    </row>
    <row r="173" spans="1:14" x14ac:dyDescent="0.25">
      <c r="A173" t="s">
        <v>413</v>
      </c>
      <c r="B173" s="78" t="s">
        <v>414</v>
      </c>
      <c r="C173" s="79">
        <v>171.947</v>
      </c>
      <c r="D173" s="79">
        <v>51.34</v>
      </c>
      <c r="E173" s="79">
        <f t="shared" si="8"/>
        <v>8827.7589800000005</v>
      </c>
      <c r="F173" s="80">
        <f t="shared" si="11"/>
        <v>3.0687122546897179E-4</v>
      </c>
      <c r="G173" s="81">
        <v>3.5060381768601476E-2</v>
      </c>
      <c r="H173" s="80">
        <f t="shared" si="9"/>
        <v>1.0759022318740731E-5</v>
      </c>
      <c r="I173" s="81">
        <v>0.115</v>
      </c>
      <c r="J173" s="80">
        <f t="shared" si="10"/>
        <v>3.5290190928931759E-5</v>
      </c>
      <c r="L173" s="82">
        <v>0.12</v>
      </c>
      <c r="N173" s="83"/>
    </row>
    <row r="174" spans="1:14" x14ac:dyDescent="0.25">
      <c r="A174" t="s">
        <v>415</v>
      </c>
      <c r="B174" s="78" t="s">
        <v>416</v>
      </c>
      <c r="C174" s="79">
        <v>246.108</v>
      </c>
      <c r="D174" s="79">
        <v>58.25</v>
      </c>
      <c r="E174" s="79">
        <f t="shared" si="8"/>
        <v>14335.791000000001</v>
      </c>
      <c r="F174" s="80">
        <f t="shared" si="11"/>
        <v>4.9834185122225177E-4</v>
      </c>
      <c r="G174" s="81">
        <v>4.2918454935622317E-3</v>
      </c>
      <c r="H174" s="80">
        <f t="shared" si="9"/>
        <v>2.1388062284216813E-6</v>
      </c>
      <c r="I174" s="81">
        <v>0.16</v>
      </c>
      <c r="J174" s="80">
        <f t="shared" si="10"/>
        <v>7.9734696195560287E-5</v>
      </c>
      <c r="L174" s="82">
        <v>0.11</v>
      </c>
      <c r="N174" s="83"/>
    </row>
    <row r="175" spans="1:14" x14ac:dyDescent="0.25">
      <c r="A175" t="s">
        <v>417</v>
      </c>
      <c r="B175" s="78" t="s">
        <v>418</v>
      </c>
      <c r="C175" s="79">
        <v>639.12900000000002</v>
      </c>
      <c r="D175" s="79">
        <v>191.53</v>
      </c>
      <c r="E175" s="79">
        <f t="shared" si="8"/>
        <v>122412.37737</v>
      </c>
      <c r="F175" s="80">
        <f t="shared" si="11"/>
        <v>4.2553083224415502E-3</v>
      </c>
      <c r="G175" s="81">
        <v>2.1928679580222422E-2</v>
      </c>
      <c r="H175" s="80">
        <f t="shared" si="9"/>
        <v>9.3313292717874549E-5</v>
      </c>
      <c r="I175" s="81">
        <v>0.125</v>
      </c>
      <c r="J175" s="80">
        <f t="shared" si="10"/>
        <v>5.3191354030519378E-4</v>
      </c>
      <c r="L175" s="82">
        <v>0.26</v>
      </c>
      <c r="N175" s="83"/>
    </row>
    <row r="176" spans="1:14" x14ac:dyDescent="0.25">
      <c r="A176" t="s">
        <v>419</v>
      </c>
      <c r="B176" s="78" t="s">
        <v>420</v>
      </c>
      <c r="C176" s="79">
        <v>75.475999999999999</v>
      </c>
      <c r="D176" s="79">
        <v>208.75</v>
      </c>
      <c r="E176" s="79">
        <f t="shared" si="8"/>
        <v>15755.615</v>
      </c>
      <c r="F176" s="80">
        <f t="shared" si="11"/>
        <v>5.4769788051772501E-4</v>
      </c>
      <c r="G176" s="81">
        <v>1.1497005988023952E-2</v>
      </c>
      <c r="H176" s="80">
        <f t="shared" si="9"/>
        <v>6.2968858119403117E-6</v>
      </c>
      <c r="I176" s="81">
        <v>0.11</v>
      </c>
      <c r="J176" s="80">
        <f t="shared" si="10"/>
        <v>6.0246766856949752E-5</v>
      </c>
      <c r="L176" s="82">
        <v>0.27500000000000002</v>
      </c>
      <c r="N176" s="83"/>
    </row>
    <row r="177" spans="1:14" x14ac:dyDescent="0.25">
      <c r="A177" t="s">
        <v>421</v>
      </c>
      <c r="B177" s="78" t="s">
        <v>422</v>
      </c>
      <c r="C177" s="79">
        <v>499.01799999999997</v>
      </c>
      <c r="D177" s="79">
        <v>163.96</v>
      </c>
      <c r="E177" s="79">
        <f t="shared" si="8"/>
        <v>81818.991280000002</v>
      </c>
      <c r="F177" s="80">
        <f t="shared" si="11"/>
        <v>2.8441979643545633E-3</v>
      </c>
      <c r="G177" s="81">
        <v>1.439375457428641E-2</v>
      </c>
      <c r="H177" s="80">
        <f t="shared" si="9"/>
        <v>4.0938687459604589E-5</v>
      </c>
      <c r="I177" s="81">
        <v>0.115</v>
      </c>
      <c r="J177" s="80">
        <f t="shared" si="10"/>
        <v>3.2708276590077479E-4</v>
      </c>
      <c r="L177" s="82">
        <v>0.09</v>
      </c>
      <c r="N177" s="83"/>
    </row>
    <row r="178" spans="1:14" x14ac:dyDescent="0.25">
      <c r="A178" t="s">
        <v>423</v>
      </c>
      <c r="B178" s="78" t="s">
        <v>424</v>
      </c>
      <c r="C178" s="79">
        <v>225.52</v>
      </c>
      <c r="D178" s="79">
        <v>55.38</v>
      </c>
      <c r="E178" s="79">
        <f t="shared" si="8"/>
        <v>12489.297600000002</v>
      </c>
      <c r="F178" s="80">
        <f t="shared" si="11"/>
        <v>4.341539079671032E-4</v>
      </c>
      <c r="G178" s="81">
        <v>2.0223907547851212E-2</v>
      </c>
      <c r="H178" s="80">
        <f t="shared" si="9"/>
        <v>8.7802884962649979E-6</v>
      </c>
      <c r="I178" s="81">
        <v>8.5000000000000006E-2</v>
      </c>
      <c r="J178" s="80">
        <f t="shared" si="10"/>
        <v>3.6903082177203772E-5</v>
      </c>
      <c r="L178" s="82">
        <v>0.125</v>
      </c>
      <c r="N178" s="83"/>
    </row>
    <row r="179" spans="1:14" x14ac:dyDescent="0.25">
      <c r="A179" t="s">
        <v>425</v>
      </c>
      <c r="B179" s="78" t="s">
        <v>426</v>
      </c>
      <c r="C179" s="79">
        <v>339.9</v>
      </c>
      <c r="D179" s="79">
        <v>376.93</v>
      </c>
      <c r="E179" s="79">
        <f t="shared" si="8"/>
        <v>128118.507</v>
      </c>
      <c r="F179" s="80">
        <f t="shared" si="11"/>
        <v>4.4536652322994252E-3</v>
      </c>
      <c r="G179" s="81">
        <v>9.0202424853421063E-3</v>
      </c>
      <c r="H179" s="80">
        <f t="shared" si="9"/>
        <v>4.01731403438783E-5</v>
      </c>
      <c r="I179" s="81">
        <v>9.5000000000000001E-2</v>
      </c>
      <c r="J179" s="80">
        <f t="shared" si="10"/>
        <v>4.2309819706844539E-4</v>
      </c>
      <c r="L179" s="82">
        <v>0.14499999999999999</v>
      </c>
      <c r="N179" s="83"/>
    </row>
    <row r="180" spans="1:14" x14ac:dyDescent="0.25">
      <c r="A180" t="s">
        <v>427</v>
      </c>
      <c r="B180" s="78" t="s">
        <v>428</v>
      </c>
      <c r="C180" s="79">
        <v>1328.7090000000001</v>
      </c>
      <c r="D180" s="79">
        <v>92.52</v>
      </c>
      <c r="E180" s="79">
        <f t="shared" si="8"/>
        <v>122932.15668</v>
      </c>
      <c r="F180" s="80">
        <f t="shared" si="11"/>
        <v>4.2733769301362646E-3</v>
      </c>
      <c r="G180" s="81">
        <v>2.9399048854301776E-2</v>
      </c>
      <c r="H180" s="80">
        <f t="shared" si="9"/>
        <v>1.2563321714192219E-4</v>
      </c>
      <c r="I180" s="81">
        <v>8.5000000000000006E-2</v>
      </c>
      <c r="J180" s="80">
        <f t="shared" si="10"/>
        <v>3.6323703906158251E-4</v>
      </c>
      <c r="L180" s="82">
        <v>0.08</v>
      </c>
      <c r="N180" s="83"/>
    </row>
    <row r="181" spans="1:14" x14ac:dyDescent="0.25">
      <c r="A181" t="s">
        <v>429</v>
      </c>
      <c r="B181" s="78" t="s">
        <v>430</v>
      </c>
      <c r="C181" s="79">
        <v>1212.327</v>
      </c>
      <c r="D181" s="79">
        <v>9.69</v>
      </c>
      <c r="E181" s="79">
        <f t="shared" si="8"/>
        <v>11747.448629999999</v>
      </c>
      <c r="F181" s="80" t="str">
        <f t="shared" si="11"/>
        <v/>
      </c>
      <c r="G181" s="81">
        <v>4.9535603715170282E-2</v>
      </c>
      <c r="H181" s="80" t="str">
        <f t="shared" si="9"/>
        <v/>
      </c>
      <c r="I181" s="81"/>
      <c r="J181" s="80" t="str">
        <f t="shared" si="10"/>
        <v/>
      </c>
      <c r="L181" s="82">
        <v>0.12</v>
      </c>
      <c r="N181" s="83"/>
    </row>
    <row r="182" spans="1:14" x14ac:dyDescent="0.25">
      <c r="A182" t="s">
        <v>431</v>
      </c>
      <c r="B182" s="78" t="s">
        <v>432</v>
      </c>
      <c r="C182" s="79">
        <v>1311.309</v>
      </c>
      <c r="D182" s="79">
        <v>95.68</v>
      </c>
      <c r="E182" s="79">
        <f t="shared" si="8"/>
        <v>125466.04512000001</v>
      </c>
      <c r="F182" s="80">
        <f t="shared" si="11"/>
        <v>4.3614601517722573E-3</v>
      </c>
      <c r="G182" s="81">
        <v>2.2993311036789296E-2</v>
      </c>
      <c r="H182" s="80">
        <f t="shared" si="9"/>
        <v>1.0028440984426176E-4</v>
      </c>
      <c r="I182" s="81">
        <v>0.06</v>
      </c>
      <c r="J182" s="80">
        <f t="shared" si="10"/>
        <v>2.6168760910633544E-4</v>
      </c>
      <c r="L182" s="82">
        <v>9.5000000000000001E-2</v>
      </c>
      <c r="N182" s="83"/>
    </row>
    <row r="183" spans="1:14" x14ac:dyDescent="0.25">
      <c r="A183" t="s">
        <v>433</v>
      </c>
      <c r="B183" s="78" t="s">
        <v>434</v>
      </c>
      <c r="C183" s="79">
        <v>508.52699999999999</v>
      </c>
      <c r="D183" s="79">
        <v>61.23</v>
      </c>
      <c r="E183" s="79">
        <f t="shared" si="8"/>
        <v>31137.108209999999</v>
      </c>
      <c r="F183" s="80">
        <f t="shared" si="11"/>
        <v>1.0823905110697394E-3</v>
      </c>
      <c r="G183" s="81">
        <v>2.1558059774620286E-2</v>
      </c>
      <c r="H183" s="80">
        <f t="shared" si="9"/>
        <v>2.3334239337123241E-5</v>
      </c>
      <c r="I183" s="81">
        <v>0.1</v>
      </c>
      <c r="J183" s="80">
        <f t="shared" si="10"/>
        <v>1.0823905110697395E-4</v>
      </c>
      <c r="L183" s="82">
        <v>0.105</v>
      </c>
      <c r="N183" s="83"/>
    </row>
    <row r="184" spans="1:14" x14ac:dyDescent="0.25">
      <c r="A184" t="s">
        <v>435</v>
      </c>
      <c r="B184" s="78" t="s">
        <v>436</v>
      </c>
      <c r="C184" s="79">
        <v>1103.145</v>
      </c>
      <c r="D184" s="79">
        <v>61.86</v>
      </c>
      <c r="E184" s="79">
        <f t="shared" si="8"/>
        <v>68240.549700000003</v>
      </c>
      <c r="F184" s="80" t="str">
        <f t="shared" si="11"/>
        <v/>
      </c>
      <c r="G184" s="81">
        <v>7.4361461364371162E-3</v>
      </c>
      <c r="H184" s="80" t="str">
        <f t="shared" si="9"/>
        <v/>
      </c>
      <c r="I184" s="81">
        <v>0.24</v>
      </c>
      <c r="J184" s="80" t="str">
        <f t="shared" si="10"/>
        <v/>
      </c>
      <c r="L184" s="82">
        <v>0.09</v>
      </c>
      <c r="N184" s="83"/>
    </row>
    <row r="185" spans="1:14" x14ac:dyDescent="0.25">
      <c r="A185" t="s">
        <v>437</v>
      </c>
      <c r="B185" s="78" t="s">
        <v>438</v>
      </c>
      <c r="C185" s="79">
        <v>167.297</v>
      </c>
      <c r="D185" s="79">
        <v>238.59</v>
      </c>
      <c r="E185" s="79">
        <f t="shared" si="8"/>
        <v>39915.391230000001</v>
      </c>
      <c r="F185" s="80">
        <f t="shared" si="11"/>
        <v>1.387541849474412E-3</v>
      </c>
      <c r="G185" s="81">
        <v>1.3244477974768432E-2</v>
      </c>
      <c r="H185" s="80">
        <f t="shared" si="9"/>
        <v>1.8377267464433306E-5</v>
      </c>
      <c r="I185" s="81">
        <v>0.08</v>
      </c>
      <c r="J185" s="80">
        <f t="shared" si="10"/>
        <v>1.1100334795795296E-4</v>
      </c>
      <c r="L185" s="59" t="s">
        <v>125</v>
      </c>
      <c r="N185" s="83"/>
    </row>
    <row r="186" spans="1:14" x14ac:dyDescent="0.25">
      <c r="A186" t="s">
        <v>439</v>
      </c>
      <c r="B186" s="78" t="s">
        <v>440</v>
      </c>
      <c r="C186" s="79">
        <v>106.062</v>
      </c>
      <c r="D186" s="79">
        <v>123.38</v>
      </c>
      <c r="E186" s="79">
        <f t="shared" si="8"/>
        <v>13085.929559999999</v>
      </c>
      <c r="F186" s="80">
        <f t="shared" si="11"/>
        <v>4.5489407329490119E-4</v>
      </c>
      <c r="G186" s="81">
        <v>1.5561679364564759E-2</v>
      </c>
      <c r="H186" s="80">
        <f t="shared" si="9"/>
        <v>7.0789157134560729E-6</v>
      </c>
      <c r="I186" s="81">
        <v>0.1</v>
      </c>
      <c r="J186" s="80">
        <f t="shared" si="10"/>
        <v>4.5489407329490122E-5</v>
      </c>
      <c r="L186" s="82">
        <v>0.06</v>
      </c>
      <c r="N186" s="83"/>
    </row>
    <row r="187" spans="1:14" x14ac:dyDescent="0.25">
      <c r="A187" t="s">
        <v>441</v>
      </c>
      <c r="B187" s="78" t="s">
        <v>442</v>
      </c>
      <c r="C187" s="79">
        <v>93.176000000000002</v>
      </c>
      <c r="D187" s="79">
        <v>262.19</v>
      </c>
      <c r="E187" s="79">
        <f t="shared" si="8"/>
        <v>24429.815439999998</v>
      </c>
      <c r="F187" s="80">
        <f t="shared" si="11"/>
        <v>8.4923109240275243E-4</v>
      </c>
      <c r="G187" s="81">
        <v>1.0984400625500591E-2</v>
      </c>
      <c r="H187" s="80">
        <f t="shared" si="9"/>
        <v>9.3282945425833431E-6</v>
      </c>
      <c r="I187" s="81">
        <v>0.06</v>
      </c>
      <c r="J187" s="80">
        <f t="shared" si="10"/>
        <v>5.0953865544165141E-5</v>
      </c>
      <c r="L187" s="59" t="s">
        <v>125</v>
      </c>
      <c r="N187" s="83"/>
    </row>
    <row r="188" spans="1:14" x14ac:dyDescent="0.25">
      <c r="A188" t="s">
        <v>443</v>
      </c>
      <c r="B188" s="78" t="s">
        <v>444</v>
      </c>
      <c r="C188" s="79">
        <v>793.68</v>
      </c>
      <c r="D188" s="79">
        <v>45.28</v>
      </c>
      <c r="E188" s="79">
        <f t="shared" si="8"/>
        <v>35937.830399999999</v>
      </c>
      <c r="F188" s="80">
        <f t="shared" si="11"/>
        <v>1.2492735790056728E-3</v>
      </c>
      <c r="G188" s="81">
        <v>4.8586572438162549E-2</v>
      </c>
      <c r="H188" s="80">
        <f t="shared" si="9"/>
        <v>6.0697921241441705E-5</v>
      </c>
      <c r="I188" s="81">
        <v>9.5000000000000001E-2</v>
      </c>
      <c r="J188" s="80">
        <f t="shared" si="10"/>
        <v>1.1868099000553891E-4</v>
      </c>
      <c r="L188" s="82">
        <v>0.115</v>
      </c>
      <c r="N188" s="83"/>
    </row>
    <row r="189" spans="1:14" x14ac:dyDescent="0.25">
      <c r="A189" t="s">
        <v>445</v>
      </c>
      <c r="B189" s="78" t="s">
        <v>446</v>
      </c>
      <c r="C189" s="79">
        <v>1263.653</v>
      </c>
      <c r="D189" s="79">
        <v>114.92</v>
      </c>
      <c r="E189" s="79">
        <f t="shared" si="8"/>
        <v>145219.00276</v>
      </c>
      <c r="F189" s="80" t="str">
        <f t="shared" si="11"/>
        <v/>
      </c>
      <c r="G189" s="81">
        <v>1.0616080751827357E-2</v>
      </c>
      <c r="H189" s="80" t="str">
        <f t="shared" si="9"/>
        <v/>
      </c>
      <c r="I189" s="81">
        <v>0.24</v>
      </c>
      <c r="J189" s="80" t="str">
        <f t="shared" si="10"/>
        <v/>
      </c>
      <c r="L189" s="82">
        <v>7.0000000000000007E-2</v>
      </c>
      <c r="N189" s="83"/>
    </row>
    <row r="190" spans="1:14" x14ac:dyDescent="0.25">
      <c r="A190" t="s">
        <v>447</v>
      </c>
      <c r="B190" s="78" t="s">
        <v>70</v>
      </c>
      <c r="C190" s="79">
        <v>405.798</v>
      </c>
      <c r="D190" s="79">
        <v>30.4</v>
      </c>
      <c r="E190" s="79">
        <f t="shared" si="8"/>
        <v>12336.259199999999</v>
      </c>
      <c r="F190" s="80">
        <f t="shared" si="11"/>
        <v>4.2883397552918656E-4</v>
      </c>
      <c r="G190" s="81">
        <v>3.0921052631578946E-2</v>
      </c>
      <c r="H190" s="80">
        <f t="shared" si="9"/>
        <v>1.3259997927547215E-5</v>
      </c>
      <c r="I190" s="81">
        <v>9.5000000000000001E-2</v>
      </c>
      <c r="J190" s="80">
        <f t="shared" si="10"/>
        <v>4.0739227675272723E-5</v>
      </c>
      <c r="L190" s="82">
        <v>0.12</v>
      </c>
      <c r="N190" s="83"/>
    </row>
    <row r="191" spans="1:14" x14ac:dyDescent="0.25">
      <c r="A191" t="s">
        <v>448</v>
      </c>
      <c r="B191" s="78" t="s">
        <v>449</v>
      </c>
      <c r="C191" s="79">
        <v>234.874</v>
      </c>
      <c r="D191" s="79">
        <v>251.17</v>
      </c>
      <c r="E191" s="79">
        <f t="shared" si="8"/>
        <v>58993.302579999996</v>
      </c>
      <c r="F191" s="80">
        <f t="shared" si="11"/>
        <v>2.0507296470373788E-3</v>
      </c>
      <c r="G191" s="81">
        <v>1.9747581319425091E-2</v>
      </c>
      <c r="H191" s="80">
        <f t="shared" si="9"/>
        <v>4.049695046902655E-5</v>
      </c>
      <c r="I191" s="81">
        <v>0.1</v>
      </c>
      <c r="J191" s="80">
        <f t="shared" si="10"/>
        <v>2.0507296470373789E-4</v>
      </c>
      <c r="L191" s="82">
        <v>0.06</v>
      </c>
      <c r="N191" s="83"/>
    </row>
    <row r="192" spans="1:14" x14ac:dyDescent="0.25">
      <c r="A192" t="s">
        <v>450</v>
      </c>
      <c r="B192" s="78" t="s">
        <v>451</v>
      </c>
      <c r="C192" s="79">
        <v>252.684</v>
      </c>
      <c r="D192" s="79">
        <v>66.94</v>
      </c>
      <c r="E192" s="79">
        <f t="shared" si="8"/>
        <v>16914.666959999999</v>
      </c>
      <c r="F192" s="80">
        <f t="shared" si="11"/>
        <v>5.8798893243171974E-4</v>
      </c>
      <c r="G192" s="81">
        <v>3.824320286824022E-2</v>
      </c>
      <c r="H192" s="80">
        <f t="shared" si="9"/>
        <v>2.2486580027266249E-5</v>
      </c>
      <c r="I192" s="81">
        <v>0.06</v>
      </c>
      <c r="J192" s="80">
        <f t="shared" si="10"/>
        <v>3.5279335945903182E-5</v>
      </c>
      <c r="L192" s="82">
        <v>0.14000000000000001</v>
      </c>
      <c r="N192" s="83"/>
    </row>
    <row r="193" spans="1:14" x14ac:dyDescent="0.25">
      <c r="A193" t="s">
        <v>452</v>
      </c>
      <c r="B193" s="78" t="s">
        <v>453</v>
      </c>
      <c r="C193" s="79">
        <v>344.87799999999999</v>
      </c>
      <c r="D193" s="79">
        <v>88.22</v>
      </c>
      <c r="E193" s="79">
        <f t="shared" si="8"/>
        <v>30425.137159999998</v>
      </c>
      <c r="F193" s="80">
        <f t="shared" si="11"/>
        <v>1.0576409195701389E-3</v>
      </c>
      <c r="G193" s="81">
        <v>2.8905010201768305E-2</v>
      </c>
      <c r="H193" s="80">
        <f t="shared" si="9"/>
        <v>3.0571121569982477E-5</v>
      </c>
      <c r="I193" s="81">
        <v>0.06</v>
      </c>
      <c r="J193" s="80">
        <f t="shared" si="10"/>
        <v>6.345845517420833E-5</v>
      </c>
      <c r="L193" s="82">
        <v>0.27</v>
      </c>
      <c r="N193" s="83"/>
    </row>
    <row r="194" spans="1:14" x14ac:dyDescent="0.25">
      <c r="A194" t="s">
        <v>454</v>
      </c>
      <c r="B194" s="78" t="s">
        <v>455</v>
      </c>
      <c r="C194" s="79">
        <v>154.71100000000001</v>
      </c>
      <c r="D194" s="79">
        <v>478.9</v>
      </c>
      <c r="E194" s="79">
        <f t="shared" si="8"/>
        <v>74091.097900000008</v>
      </c>
      <c r="F194" s="80">
        <f t="shared" si="11"/>
        <v>2.5755603500759107E-3</v>
      </c>
      <c r="G194" s="81">
        <v>1.4449780747546461E-2</v>
      </c>
      <c r="H194" s="80">
        <f t="shared" si="9"/>
        <v>3.7216282360670921E-5</v>
      </c>
      <c r="I194" s="81">
        <v>7.4999999999999997E-2</v>
      </c>
      <c r="J194" s="80">
        <f t="shared" si="10"/>
        <v>1.9316702625569329E-4</v>
      </c>
      <c r="L194" s="82">
        <v>8.5000000000000006E-2</v>
      </c>
      <c r="N194" s="83"/>
    </row>
    <row r="195" spans="1:14" x14ac:dyDescent="0.25">
      <c r="A195" t="s">
        <v>456</v>
      </c>
      <c r="B195" s="78" t="s">
        <v>457</v>
      </c>
      <c r="C195" s="79">
        <v>3790.3519999999999</v>
      </c>
      <c r="D195" s="79">
        <v>43.87</v>
      </c>
      <c r="E195" s="79">
        <f t="shared" si="8"/>
        <v>166282.74223999999</v>
      </c>
      <c r="F195" s="80">
        <f t="shared" si="11"/>
        <v>5.7803332647772352E-3</v>
      </c>
      <c r="G195" s="81">
        <v>2.7353544563483018E-2</v>
      </c>
      <c r="H195" s="80">
        <f t="shared" si="9"/>
        <v>1.5811260354986739E-4</v>
      </c>
      <c r="I195" s="81">
        <v>7.4999999999999997E-2</v>
      </c>
      <c r="J195" s="80">
        <f t="shared" si="10"/>
        <v>4.3352499485829261E-4</v>
      </c>
      <c r="L195" s="82">
        <v>0.105</v>
      </c>
      <c r="N195" s="83"/>
    </row>
    <row r="196" spans="1:14" x14ac:dyDescent="0.25">
      <c r="A196" t="s">
        <v>458</v>
      </c>
      <c r="B196" s="78" t="s">
        <v>459</v>
      </c>
      <c r="C196" s="79">
        <v>266</v>
      </c>
      <c r="D196" s="79">
        <v>135.80000000000001</v>
      </c>
      <c r="E196" s="79">
        <f t="shared" si="8"/>
        <v>36122.800000000003</v>
      </c>
      <c r="F196" s="80">
        <f t="shared" si="11"/>
        <v>1.2557035062335351E-3</v>
      </c>
      <c r="G196" s="81">
        <v>1.4727540500736375E-2</v>
      </c>
      <c r="H196" s="80">
        <f t="shared" si="9"/>
        <v>1.849342424497106E-5</v>
      </c>
      <c r="I196" s="81">
        <v>0.1</v>
      </c>
      <c r="J196" s="80">
        <f t="shared" si="10"/>
        <v>1.2557035062335352E-4</v>
      </c>
      <c r="L196" s="82">
        <v>0.06</v>
      </c>
      <c r="N196" s="83"/>
    </row>
    <row r="197" spans="1:14" x14ac:dyDescent="0.25">
      <c r="A197" t="s">
        <v>460</v>
      </c>
      <c r="B197" s="78" t="s">
        <v>461</v>
      </c>
      <c r="C197" s="79">
        <v>66.960999999999999</v>
      </c>
      <c r="D197" s="79">
        <v>61.92</v>
      </c>
      <c r="E197" s="79">
        <f t="shared" si="8"/>
        <v>4146.2251200000001</v>
      </c>
      <c r="F197" s="80">
        <f t="shared" si="11"/>
        <v>1.4413139127690986E-4</v>
      </c>
      <c r="G197" s="81">
        <v>2.4224806201550387E-3</v>
      </c>
      <c r="H197" s="80">
        <f t="shared" si="9"/>
        <v>3.4915550212429714E-7</v>
      </c>
      <c r="I197" s="81">
        <v>0.13500000000000001</v>
      </c>
      <c r="J197" s="80">
        <f t="shared" si="10"/>
        <v>1.9457737822382831E-5</v>
      </c>
      <c r="L197" s="82">
        <v>6.5000000000000002E-2</v>
      </c>
      <c r="N197" s="83"/>
    </row>
    <row r="198" spans="1:14" x14ac:dyDescent="0.25">
      <c r="A198" t="s">
        <v>462</v>
      </c>
      <c r="B198" s="78" t="s">
        <v>463</v>
      </c>
      <c r="C198" s="79">
        <v>937.19100000000003</v>
      </c>
      <c r="D198" s="79">
        <v>65.75</v>
      </c>
      <c r="E198" s="79">
        <f t="shared" si="8"/>
        <v>61620.308250000002</v>
      </c>
      <c r="F198" s="80" t="str">
        <f t="shared" si="11"/>
        <v/>
      </c>
      <c r="G198" s="81">
        <v>7.9087452471482897E-3</v>
      </c>
      <c r="H198" s="80" t="str">
        <f t="shared" si="9"/>
        <v/>
      </c>
      <c r="I198" s="81"/>
      <c r="J198" s="80" t="str">
        <f t="shared" si="10"/>
        <v/>
      </c>
      <c r="L198" s="82">
        <v>8.5000000000000006E-2</v>
      </c>
      <c r="N198" s="83"/>
    </row>
    <row r="199" spans="1:14" x14ac:dyDescent="0.25">
      <c r="A199" t="s">
        <v>464</v>
      </c>
      <c r="B199" s="78" t="s">
        <v>465</v>
      </c>
      <c r="C199" s="79">
        <v>204.84299999999999</v>
      </c>
      <c r="D199" s="79">
        <v>69.84</v>
      </c>
      <c r="E199" s="79">
        <f t="shared" si="8"/>
        <v>14306.235119999999</v>
      </c>
      <c r="F199" s="80">
        <f t="shared" si="11"/>
        <v>4.9731442748583536E-4</v>
      </c>
      <c r="G199" s="81">
        <v>4.0091638029782356E-2</v>
      </c>
      <c r="H199" s="80">
        <f t="shared" si="9"/>
        <v>1.9938150013750558E-5</v>
      </c>
      <c r="I199" s="81">
        <v>6.5000000000000002E-2</v>
      </c>
      <c r="J199" s="80">
        <f t="shared" si="10"/>
        <v>3.23254377865793E-5</v>
      </c>
      <c r="L199" s="82">
        <v>5.5E-2</v>
      </c>
      <c r="N199" s="83"/>
    </row>
    <row r="200" spans="1:14" x14ac:dyDescent="0.25">
      <c r="A200" t="s">
        <v>466</v>
      </c>
      <c r="B200" s="78" t="s">
        <v>467</v>
      </c>
      <c r="C200" s="79">
        <v>446.61599999999999</v>
      </c>
      <c r="D200" s="79">
        <v>59.74</v>
      </c>
      <c r="E200" s="79">
        <f t="shared" si="8"/>
        <v>26680.839840000001</v>
      </c>
      <c r="F200" s="80">
        <f t="shared" si="11"/>
        <v>9.2748137288204086E-4</v>
      </c>
      <c r="G200" s="81">
        <v>6.2604620020087043E-2</v>
      </c>
      <c r="H200" s="80">
        <f t="shared" si="9"/>
        <v>5.8064618924988834E-5</v>
      </c>
      <c r="I200" s="81">
        <v>0.11</v>
      </c>
      <c r="J200" s="80">
        <f t="shared" si="10"/>
        <v>1.020229510170245E-4</v>
      </c>
      <c r="L200" s="82">
        <v>0.12</v>
      </c>
      <c r="N200" s="83"/>
    </row>
    <row r="201" spans="1:14" x14ac:dyDescent="0.25">
      <c r="A201" t="s">
        <v>468</v>
      </c>
      <c r="B201" s="78" t="s">
        <v>469</v>
      </c>
      <c r="C201" s="79">
        <v>215.5</v>
      </c>
      <c r="D201" s="79">
        <v>98.47</v>
      </c>
      <c r="E201" s="79">
        <f t="shared" si="8"/>
        <v>21220.285</v>
      </c>
      <c r="F201" s="80">
        <f t="shared" si="11"/>
        <v>7.3766115245149568E-4</v>
      </c>
      <c r="G201" s="81">
        <v>1.3811313090281305E-2</v>
      </c>
      <c r="H201" s="80">
        <f t="shared" si="9"/>
        <v>1.0188069131045336E-5</v>
      </c>
      <c r="I201" s="81">
        <v>0.105</v>
      </c>
      <c r="J201" s="80">
        <f t="shared" si="10"/>
        <v>7.7454421007407045E-5</v>
      </c>
      <c r="L201" s="82">
        <v>0.13500000000000001</v>
      </c>
      <c r="N201" s="83"/>
    </row>
    <row r="202" spans="1:14" x14ac:dyDescent="0.25">
      <c r="A202" t="s">
        <v>470</v>
      </c>
      <c r="B202" s="78" t="s">
        <v>471</v>
      </c>
      <c r="C202" s="79">
        <v>128.37200000000001</v>
      </c>
      <c r="D202" s="79">
        <v>289.08999999999997</v>
      </c>
      <c r="E202" s="79">
        <f t="shared" si="8"/>
        <v>37111.061480000004</v>
      </c>
      <c r="F202" s="80">
        <f t="shared" si="11"/>
        <v>1.2900575265617361E-3</v>
      </c>
      <c r="G202" s="81">
        <v>1.8402573592998722E-2</v>
      </c>
      <c r="H202" s="80">
        <f t="shared" si="9"/>
        <v>2.3740378571754253E-5</v>
      </c>
      <c r="I202" s="81">
        <v>0.13500000000000001</v>
      </c>
      <c r="J202" s="80">
        <f t="shared" si="10"/>
        <v>1.741577660858344E-4</v>
      </c>
      <c r="L202" s="82">
        <v>0.36499999999999999</v>
      </c>
      <c r="N202" s="83"/>
    </row>
    <row r="203" spans="1:14" x14ac:dyDescent="0.25">
      <c r="A203" t="s">
        <v>472</v>
      </c>
      <c r="B203" s="78" t="s">
        <v>473</v>
      </c>
      <c r="C203" s="79">
        <v>492.41699999999997</v>
      </c>
      <c r="D203" s="79">
        <v>38.57</v>
      </c>
      <c r="E203" s="79">
        <f t="shared" si="8"/>
        <v>18992.523689999998</v>
      </c>
      <c r="F203" s="80">
        <f t="shared" si="11"/>
        <v>6.6021954526660365E-4</v>
      </c>
      <c r="G203" s="81">
        <v>1.0370754472387866E-2</v>
      </c>
      <c r="H203" s="80">
        <f t="shared" si="9"/>
        <v>6.846974801831513E-6</v>
      </c>
      <c r="I203" s="81">
        <v>0.105</v>
      </c>
      <c r="J203" s="80">
        <f t="shared" si="10"/>
        <v>6.9323052252993382E-5</v>
      </c>
      <c r="L203" s="82">
        <v>0.06</v>
      </c>
      <c r="N203" s="83"/>
    </row>
    <row r="204" spans="1:14" x14ac:dyDescent="0.25">
      <c r="A204" t="s">
        <v>474</v>
      </c>
      <c r="B204" s="78" t="s">
        <v>475</v>
      </c>
      <c r="C204" s="79">
        <v>735.90300000000002</v>
      </c>
      <c r="D204" s="79">
        <v>29.08</v>
      </c>
      <c r="E204" s="79">
        <f t="shared" si="8"/>
        <v>21400.059239999999</v>
      </c>
      <c r="F204" s="80" t="str">
        <f t="shared" si="11"/>
        <v/>
      </c>
      <c r="G204" s="81">
        <v>3.0949105914718021E-2</v>
      </c>
      <c r="H204" s="80" t="str">
        <f t="shared" si="9"/>
        <v/>
      </c>
      <c r="I204" s="81"/>
      <c r="J204" s="80" t="str">
        <f t="shared" si="10"/>
        <v/>
      </c>
      <c r="L204" s="82">
        <v>0.1</v>
      </c>
      <c r="N204" s="83"/>
    </row>
    <row r="205" spans="1:14" x14ac:dyDescent="0.25">
      <c r="A205" t="s">
        <v>476</v>
      </c>
      <c r="B205" s="78" t="s">
        <v>477</v>
      </c>
      <c r="C205" s="79">
        <v>1293.45</v>
      </c>
      <c r="D205" s="79">
        <v>97.43</v>
      </c>
      <c r="E205" s="79">
        <f t="shared" si="8"/>
        <v>126020.83350000001</v>
      </c>
      <c r="F205" s="80">
        <f t="shared" si="11"/>
        <v>4.380745747406694E-3</v>
      </c>
      <c r="G205" s="81">
        <v>1.8885353587190803E-2</v>
      </c>
      <c r="H205" s="80">
        <f t="shared" si="9"/>
        <v>8.273193241535786E-5</v>
      </c>
      <c r="I205" s="81">
        <v>0.2</v>
      </c>
      <c r="J205" s="80">
        <f t="shared" si="10"/>
        <v>8.7614914948133888E-4</v>
      </c>
      <c r="L205" s="82">
        <v>6.5000000000000002E-2</v>
      </c>
      <c r="N205" s="83"/>
    </row>
    <row r="206" spans="1:14" x14ac:dyDescent="0.25">
      <c r="A206" t="s">
        <v>478</v>
      </c>
      <c r="B206" s="78" t="s">
        <v>479</v>
      </c>
      <c r="C206" s="79">
        <v>231.49799999999999</v>
      </c>
      <c r="D206" s="79">
        <v>43.62</v>
      </c>
      <c r="E206" s="79">
        <f t="shared" si="8"/>
        <v>10097.942759999998</v>
      </c>
      <c r="F206" s="80">
        <f t="shared" si="11"/>
        <v>3.5102545011675554E-4</v>
      </c>
      <c r="G206" s="81">
        <v>1.3755158184319121E-2</v>
      </c>
      <c r="H206" s="80">
        <f t="shared" si="9"/>
        <v>4.8284105930777932E-6</v>
      </c>
      <c r="I206" s="81">
        <v>0.11</v>
      </c>
      <c r="J206" s="80">
        <f t="shared" si="10"/>
        <v>3.8612799512843106E-5</v>
      </c>
      <c r="L206" s="82">
        <v>0.14000000000000001</v>
      </c>
      <c r="N206" s="83"/>
    </row>
    <row r="207" spans="1:14" x14ac:dyDescent="0.25">
      <c r="A207" t="s">
        <v>480</v>
      </c>
      <c r="B207" s="78" t="s">
        <v>481</v>
      </c>
      <c r="C207" s="79">
        <v>113.001</v>
      </c>
      <c r="D207" s="79">
        <v>73.47</v>
      </c>
      <c r="E207" s="79">
        <f t="shared" si="8"/>
        <v>8302.1834699999999</v>
      </c>
      <c r="F207" s="80">
        <f t="shared" si="11"/>
        <v>2.8860112983138337E-4</v>
      </c>
      <c r="G207" s="81">
        <v>4.6277392132843334E-2</v>
      </c>
      <c r="H207" s="80">
        <f t="shared" si="9"/>
        <v>1.3355707655188559E-5</v>
      </c>
      <c r="I207" s="81">
        <v>5.0000000000000001E-3</v>
      </c>
      <c r="J207" s="80">
        <f t="shared" si="10"/>
        <v>1.4430056491569169E-6</v>
      </c>
      <c r="L207" s="82">
        <v>0.115</v>
      </c>
      <c r="N207" s="83"/>
    </row>
    <row r="208" spans="1:14" x14ac:dyDescent="0.25">
      <c r="A208" t="s">
        <v>482</v>
      </c>
      <c r="B208" s="78" t="s">
        <v>483</v>
      </c>
      <c r="C208" s="79">
        <v>413.58100000000002</v>
      </c>
      <c r="D208" s="79">
        <v>165.94</v>
      </c>
      <c r="E208" s="79">
        <f t="shared" si="8"/>
        <v>68629.631139999998</v>
      </c>
      <c r="F208" s="80">
        <f t="shared" si="11"/>
        <v>2.3857084294133398E-3</v>
      </c>
      <c r="G208" s="81">
        <v>3.6157647342412919E-2</v>
      </c>
      <c r="H208" s="80">
        <f t="shared" si="9"/>
        <v>8.6261604052549347E-5</v>
      </c>
      <c r="I208" s="81">
        <v>0.115</v>
      </c>
      <c r="J208" s="80">
        <f t="shared" si="10"/>
        <v>2.743564693825341E-4</v>
      </c>
      <c r="L208" s="59" t="s">
        <v>125</v>
      </c>
      <c r="N208" s="83"/>
    </row>
    <row r="209" spans="1:14" x14ac:dyDescent="0.25">
      <c r="A209" t="s">
        <v>484</v>
      </c>
      <c r="B209" s="78" t="s">
        <v>485</v>
      </c>
      <c r="C209" s="79">
        <v>234.99700000000001</v>
      </c>
      <c r="D209" s="79">
        <v>129.29</v>
      </c>
      <c r="E209" s="79">
        <f t="shared" si="8"/>
        <v>30382.762129999999</v>
      </c>
      <c r="F209" s="80">
        <f t="shared" si="11"/>
        <v>1.056167875571674E-3</v>
      </c>
      <c r="G209" s="81">
        <v>1.9181684585041381E-2</v>
      </c>
      <c r="H209" s="80">
        <f t="shared" si="9"/>
        <v>2.0259079058069082E-5</v>
      </c>
      <c r="I209" s="81">
        <v>0.04</v>
      </c>
      <c r="J209" s="80">
        <f t="shared" si="10"/>
        <v>4.224671502286696E-5</v>
      </c>
      <c r="L209" s="82">
        <v>0.13500000000000001</v>
      </c>
      <c r="N209" s="83"/>
    </row>
    <row r="210" spans="1:14" x14ac:dyDescent="0.25">
      <c r="A210" t="s">
        <v>486</v>
      </c>
      <c r="B210" s="78" t="s">
        <v>487</v>
      </c>
      <c r="C210" s="79">
        <v>584.9</v>
      </c>
      <c r="D210" s="79">
        <v>115.06</v>
      </c>
      <c r="E210" s="79">
        <f t="shared" si="8"/>
        <v>67298.593999999997</v>
      </c>
      <c r="F210" s="80">
        <f t="shared" si="11"/>
        <v>2.3394388156617739E-3</v>
      </c>
      <c r="G210" s="81">
        <v>3.4764470710933427E-3</v>
      </c>
      <c r="H210" s="80">
        <f t="shared" si="9"/>
        <v>8.1329352187094521E-6</v>
      </c>
      <c r="I210" s="81">
        <v>4.4999999999999998E-2</v>
      </c>
      <c r="J210" s="80">
        <f t="shared" si="10"/>
        <v>1.0527474670477982E-4</v>
      </c>
      <c r="L210" s="82">
        <v>0.125</v>
      </c>
      <c r="N210" s="83"/>
    </row>
    <row r="211" spans="1:14" x14ac:dyDescent="0.25">
      <c r="A211" t="s">
        <v>488</v>
      </c>
      <c r="B211" s="78" t="s">
        <v>489</v>
      </c>
      <c r="C211" s="79">
        <v>499.25900000000001</v>
      </c>
      <c r="D211" s="79">
        <v>65.67</v>
      </c>
      <c r="E211" s="79">
        <f t="shared" si="8"/>
        <v>32786.338530000001</v>
      </c>
      <c r="F211" s="80">
        <f t="shared" si="11"/>
        <v>1.1397211802152835E-3</v>
      </c>
      <c r="G211" s="81">
        <v>3.2891731384193698E-2</v>
      </c>
      <c r="H211" s="80">
        <f t="shared" si="9"/>
        <v>3.7487402912517324E-5</v>
      </c>
      <c r="I211" s="81">
        <v>0.04</v>
      </c>
      <c r="J211" s="80">
        <f t="shared" si="10"/>
        <v>4.5588847208611342E-5</v>
      </c>
      <c r="L211" s="82">
        <v>0</v>
      </c>
      <c r="N211" s="83"/>
    </row>
    <row r="212" spans="1:14" x14ac:dyDescent="0.25">
      <c r="A212" t="s">
        <v>490</v>
      </c>
      <c r="B212" s="78" t="s">
        <v>491</v>
      </c>
      <c r="C212" s="79">
        <v>110.514</v>
      </c>
      <c r="D212" s="79">
        <v>79.14</v>
      </c>
      <c r="E212" s="79">
        <f t="shared" ref="E212:E275" si="12">IFERROR(C212*D212,"")</f>
        <v>8746.0779600000005</v>
      </c>
      <c r="F212" s="80">
        <f t="shared" si="11"/>
        <v>3.0403182367268991E-4</v>
      </c>
      <c r="G212" s="81">
        <v>2.1733636593378822E-2</v>
      </c>
      <c r="H212" s="80">
        <f t="shared" ref="H212:H275" si="13">IFERROR($G212*$F212,"")</f>
        <v>6.6077171685244708E-6</v>
      </c>
      <c r="I212" s="81">
        <v>7.4999999999999997E-2</v>
      </c>
      <c r="J212" s="80">
        <f t="shared" ref="J212:J275" si="14">IFERROR($I212*$F212,"")</f>
        <v>2.2802386775451743E-5</v>
      </c>
      <c r="L212" s="82">
        <v>0.115</v>
      </c>
      <c r="N212" s="83"/>
    </row>
    <row r="213" spans="1:14" x14ac:dyDescent="0.25">
      <c r="A213" t="s">
        <v>492</v>
      </c>
      <c r="B213" s="78" t="s">
        <v>493</v>
      </c>
      <c r="C213" s="79">
        <v>381.43200000000002</v>
      </c>
      <c r="D213" s="79">
        <v>67.77</v>
      </c>
      <c r="E213" s="79">
        <f t="shared" si="12"/>
        <v>25849.646639999999</v>
      </c>
      <c r="F213" s="80" t="str">
        <f t="shared" ref="F213:F276" si="15">IF(AND(ISNUMBER($I213)), IF(AND($I213&lt;=20%,$I213&gt;0%), $E213/SUMIFS($E$19:$E$523,$I$19:$I$523, "&gt;"&amp;0%,$I$19:$I$523, "&lt;="&amp;20%),""),"")</f>
        <v/>
      </c>
      <c r="G213" s="81">
        <v>4.1316216615021398E-2</v>
      </c>
      <c r="H213" s="80" t="str">
        <f t="shared" si="13"/>
        <v/>
      </c>
      <c r="I213" s="81"/>
      <c r="J213" s="80" t="str">
        <f t="shared" si="14"/>
        <v/>
      </c>
      <c r="L213" s="82">
        <v>0.03</v>
      </c>
      <c r="N213" s="83"/>
    </row>
    <row r="214" spans="1:14" x14ac:dyDescent="0.25">
      <c r="A214" t="s">
        <v>494</v>
      </c>
      <c r="B214" s="78" t="s">
        <v>495</v>
      </c>
      <c r="C214" s="79">
        <v>1414.3879999999999</v>
      </c>
      <c r="D214" s="79">
        <v>37.03</v>
      </c>
      <c r="E214" s="79">
        <f t="shared" si="12"/>
        <v>52374.787639999995</v>
      </c>
      <c r="F214" s="80" t="str">
        <f t="shared" si="15"/>
        <v/>
      </c>
      <c r="G214" s="81">
        <v>1.8903591682419656E-2</v>
      </c>
      <c r="H214" s="80" t="str">
        <f t="shared" si="13"/>
        <v/>
      </c>
      <c r="I214" s="81">
        <v>0.23</v>
      </c>
      <c r="J214" s="80" t="str">
        <f t="shared" si="14"/>
        <v/>
      </c>
      <c r="L214" s="82">
        <v>0.05</v>
      </c>
      <c r="N214" s="83"/>
    </row>
    <row r="215" spans="1:14" x14ac:dyDescent="0.25">
      <c r="A215" t="s">
        <v>496</v>
      </c>
      <c r="B215" s="78" t="s">
        <v>497</v>
      </c>
      <c r="C215" s="79">
        <v>1817.057</v>
      </c>
      <c r="D215" s="79">
        <v>69.05</v>
      </c>
      <c r="E215" s="79">
        <f t="shared" si="12"/>
        <v>125467.78585</v>
      </c>
      <c r="F215" s="80">
        <f t="shared" si="15"/>
        <v>4.361520663160201E-3</v>
      </c>
      <c r="G215" s="81">
        <v>1.274438812454743E-2</v>
      </c>
      <c r="H215" s="80">
        <f t="shared" si="13"/>
        <v>5.5584912144547097E-5</v>
      </c>
      <c r="I215" s="81">
        <v>0.09</v>
      </c>
      <c r="J215" s="80">
        <f t="shared" si="14"/>
        <v>3.9253685968441808E-4</v>
      </c>
      <c r="L215" s="82">
        <v>3.5000000000000003E-2</v>
      </c>
      <c r="N215" s="83"/>
    </row>
    <row r="216" spans="1:14" x14ac:dyDescent="0.25">
      <c r="A216" t="s">
        <v>498</v>
      </c>
      <c r="B216" s="78" t="s">
        <v>499</v>
      </c>
      <c r="C216" s="79">
        <v>259.18299999999999</v>
      </c>
      <c r="D216" s="79">
        <v>241.94</v>
      </c>
      <c r="E216" s="79">
        <f t="shared" si="12"/>
        <v>62706.73502</v>
      </c>
      <c r="F216" s="80">
        <f t="shared" si="15"/>
        <v>2.1798162664320372E-3</v>
      </c>
      <c r="G216" s="81">
        <v>9.9198148301231706E-3</v>
      </c>
      <c r="H216" s="80">
        <f t="shared" si="13"/>
        <v>2.1623373726696243E-5</v>
      </c>
      <c r="I216" s="81">
        <v>0.115</v>
      </c>
      <c r="J216" s="80">
        <f t="shared" si="14"/>
        <v>2.5067887063968432E-4</v>
      </c>
      <c r="L216" s="82">
        <v>7.4999999999999997E-2</v>
      </c>
      <c r="N216" s="83"/>
    </row>
    <row r="217" spans="1:14" x14ac:dyDescent="0.25">
      <c r="A217" t="s">
        <v>500</v>
      </c>
      <c r="B217" s="78" t="s">
        <v>501</v>
      </c>
      <c r="C217" s="79">
        <v>74.048000000000002</v>
      </c>
      <c r="D217" s="79">
        <v>343.56</v>
      </c>
      <c r="E217" s="79">
        <f t="shared" si="12"/>
        <v>25439.93088</v>
      </c>
      <c r="F217" s="80">
        <f t="shared" si="15"/>
        <v>8.8434480174169161E-4</v>
      </c>
      <c r="G217" s="81">
        <v>2.0957038071952499E-3</v>
      </c>
      <c r="H217" s="80">
        <f t="shared" si="13"/>
        <v>1.8533247678833915E-6</v>
      </c>
      <c r="I217" s="81">
        <v>0.17</v>
      </c>
      <c r="J217" s="80">
        <f t="shared" si="14"/>
        <v>1.5033861629608759E-4</v>
      </c>
      <c r="L217" s="59" t="s">
        <v>125</v>
      </c>
      <c r="N217" s="83"/>
    </row>
    <row r="218" spans="1:14" x14ac:dyDescent="0.25">
      <c r="A218" t="s">
        <v>502</v>
      </c>
      <c r="B218" s="78" t="s">
        <v>503</v>
      </c>
      <c r="C218" s="79">
        <v>106.55800000000001</v>
      </c>
      <c r="D218" s="79">
        <v>132.32</v>
      </c>
      <c r="E218" s="79">
        <f t="shared" si="12"/>
        <v>14099.754559999999</v>
      </c>
      <c r="F218" s="80">
        <f t="shared" si="15"/>
        <v>4.9013673463918278E-4</v>
      </c>
      <c r="G218" s="81">
        <v>3.0834340991535675E-2</v>
      </c>
      <c r="H218" s="80">
        <f t="shared" si="13"/>
        <v>1.5113043208342397E-5</v>
      </c>
      <c r="I218" s="81">
        <v>0.04</v>
      </c>
      <c r="J218" s="80">
        <f t="shared" si="14"/>
        <v>1.9605469385567313E-5</v>
      </c>
      <c r="L218" s="82">
        <v>8.5000000000000006E-2</v>
      </c>
      <c r="N218" s="83"/>
    </row>
    <row r="219" spans="1:14" x14ac:dyDescent="0.25">
      <c r="A219" t="s">
        <v>504</v>
      </c>
      <c r="B219" s="78" t="s">
        <v>505</v>
      </c>
      <c r="C219" s="79">
        <v>53.268000000000001</v>
      </c>
      <c r="D219" s="79">
        <v>224.05</v>
      </c>
      <c r="E219" s="79">
        <f t="shared" si="12"/>
        <v>11934.695400000001</v>
      </c>
      <c r="F219" s="80">
        <f t="shared" si="15"/>
        <v>4.1487478433591086E-4</v>
      </c>
      <c r="G219" s="81">
        <v>2.5351484043740234E-2</v>
      </c>
      <c r="H219" s="80">
        <f t="shared" si="13"/>
        <v>1.0517691475242016E-5</v>
      </c>
      <c r="I219" s="81">
        <v>4.4999999999999998E-2</v>
      </c>
      <c r="J219" s="80">
        <f t="shared" si="14"/>
        <v>1.8669365295115988E-5</v>
      </c>
      <c r="L219" s="82">
        <v>7.0000000000000007E-2</v>
      </c>
      <c r="N219" s="83"/>
    </row>
    <row r="220" spans="1:14" x14ac:dyDescent="0.25">
      <c r="A220" t="s">
        <v>506</v>
      </c>
      <c r="B220" s="78" t="s">
        <v>507</v>
      </c>
      <c r="C220" s="79">
        <v>230.91</v>
      </c>
      <c r="D220" s="79">
        <v>123.5</v>
      </c>
      <c r="E220" s="79">
        <f t="shared" si="12"/>
        <v>28517.384999999998</v>
      </c>
      <c r="F220" s="80">
        <f t="shared" si="15"/>
        <v>9.9132349466574056E-4</v>
      </c>
      <c r="G220" s="81">
        <v>7.125506072874494E-3</v>
      </c>
      <c r="H220" s="80">
        <f t="shared" si="13"/>
        <v>7.0636815814239E-6</v>
      </c>
      <c r="I220" s="81">
        <v>0.1</v>
      </c>
      <c r="J220" s="80">
        <f t="shared" si="14"/>
        <v>9.9132349466574059E-5</v>
      </c>
      <c r="L220" s="82">
        <v>0.105</v>
      </c>
      <c r="N220" s="83"/>
    </row>
    <row r="221" spans="1:14" x14ac:dyDescent="0.25">
      <c r="A221" t="s">
        <v>508</v>
      </c>
      <c r="B221" s="78" t="s">
        <v>91</v>
      </c>
      <c r="C221" s="79">
        <v>1062.5250000000001</v>
      </c>
      <c r="D221" s="79">
        <v>76.89</v>
      </c>
      <c r="E221" s="79">
        <f t="shared" si="12"/>
        <v>81697.547250000003</v>
      </c>
      <c r="F221" s="80">
        <f t="shared" si="15"/>
        <v>2.8399763177966515E-3</v>
      </c>
      <c r="G221" s="81">
        <v>3.5375211340876581E-2</v>
      </c>
      <c r="H221" s="80">
        <f t="shared" si="13"/>
        <v>1.0046476244514102E-4</v>
      </c>
      <c r="I221" s="81">
        <v>6.5000000000000002E-2</v>
      </c>
      <c r="J221" s="80">
        <f t="shared" si="14"/>
        <v>1.8459846065678237E-4</v>
      </c>
      <c r="L221" s="82">
        <v>0.17</v>
      </c>
      <c r="N221" s="83"/>
    </row>
    <row r="222" spans="1:14" x14ac:dyDescent="0.25">
      <c r="A222" t="s">
        <v>509</v>
      </c>
      <c r="B222" s="78" t="s">
        <v>510</v>
      </c>
      <c r="C222" s="79">
        <v>1331.414</v>
      </c>
      <c r="D222" s="79">
        <v>50.47</v>
      </c>
      <c r="E222" s="79">
        <f t="shared" si="12"/>
        <v>67196.46458</v>
      </c>
      <c r="F222" s="80">
        <f t="shared" si="15"/>
        <v>2.3358885850378024E-3</v>
      </c>
      <c r="G222" s="81">
        <v>4.1212601545472557E-2</v>
      </c>
      <c r="H222" s="80">
        <f t="shared" si="13"/>
        <v>9.6268045509780644E-5</v>
      </c>
      <c r="I222" s="81">
        <v>7.0000000000000007E-2</v>
      </c>
      <c r="J222" s="80">
        <f t="shared" si="14"/>
        <v>1.635122009526462E-4</v>
      </c>
      <c r="L222" s="82">
        <v>0.04</v>
      </c>
      <c r="N222" s="83"/>
    </row>
    <row r="223" spans="1:14" x14ac:dyDescent="0.25">
      <c r="A223" t="s">
        <v>511</v>
      </c>
      <c r="B223" s="78" t="s">
        <v>512</v>
      </c>
      <c r="C223" s="79">
        <v>592.95600000000002</v>
      </c>
      <c r="D223" s="79">
        <v>38.119999999999997</v>
      </c>
      <c r="E223" s="79">
        <f t="shared" si="12"/>
        <v>22603.48272</v>
      </c>
      <c r="F223" s="80" t="str">
        <f t="shared" si="15"/>
        <v/>
      </c>
      <c r="G223" s="81" t="s">
        <v>1277</v>
      </c>
      <c r="H223" s="80" t="str">
        <f t="shared" si="13"/>
        <v/>
      </c>
      <c r="I223" s="81">
        <v>0.29499999999999998</v>
      </c>
      <c r="J223" s="80" t="str">
        <f t="shared" si="14"/>
        <v/>
      </c>
      <c r="L223" s="82">
        <v>4.4999999999999998E-2</v>
      </c>
      <c r="N223" s="83"/>
    </row>
    <row r="224" spans="1:14" x14ac:dyDescent="0.25">
      <c r="A224" t="s">
        <v>513</v>
      </c>
      <c r="B224" s="78" t="s">
        <v>514</v>
      </c>
      <c r="C224" s="79">
        <v>265.27300000000002</v>
      </c>
      <c r="D224" s="79">
        <v>62.53</v>
      </c>
      <c r="E224" s="79">
        <f t="shared" si="12"/>
        <v>16587.520690000001</v>
      </c>
      <c r="F224" s="80">
        <f t="shared" si="15"/>
        <v>5.7661664904587418E-4</v>
      </c>
      <c r="G224" s="81">
        <v>6.3969294738525509E-3</v>
      </c>
      <c r="H224" s="80">
        <f t="shared" si="13"/>
        <v>3.6885760373956448E-6</v>
      </c>
      <c r="I224" s="81">
        <v>0.155</v>
      </c>
      <c r="J224" s="80">
        <f t="shared" si="14"/>
        <v>8.9375580602110501E-5</v>
      </c>
      <c r="L224" s="82">
        <v>0.09</v>
      </c>
      <c r="N224" s="83"/>
    </row>
    <row r="225" spans="1:14" x14ac:dyDescent="0.25">
      <c r="A225" t="s">
        <v>515</v>
      </c>
      <c r="B225" s="78" t="s">
        <v>516</v>
      </c>
      <c r="C225" s="79">
        <v>147.816</v>
      </c>
      <c r="D225" s="79">
        <v>97.33</v>
      </c>
      <c r="E225" s="79">
        <f t="shared" si="12"/>
        <v>14386.931280000001</v>
      </c>
      <c r="F225" s="80">
        <f t="shared" si="15"/>
        <v>5.0011959350429425E-4</v>
      </c>
      <c r="G225" s="81">
        <v>3.2877838282132955E-2</v>
      </c>
      <c r="H225" s="80">
        <f t="shared" si="13"/>
        <v>1.6442851116960258E-5</v>
      </c>
      <c r="I225" s="81">
        <v>0.06</v>
      </c>
      <c r="J225" s="80">
        <f t="shared" si="14"/>
        <v>3.0007175610257655E-5</v>
      </c>
      <c r="L225" s="82">
        <v>0.06</v>
      </c>
      <c r="N225" s="83"/>
    </row>
    <row r="226" spans="1:14" x14ac:dyDescent="0.25">
      <c r="A226" t="s">
        <v>517</v>
      </c>
      <c r="B226" s="78" t="s">
        <v>518</v>
      </c>
      <c r="C226" s="79">
        <v>175.529</v>
      </c>
      <c r="D226" s="79">
        <v>326.41000000000003</v>
      </c>
      <c r="E226" s="79">
        <f t="shared" si="12"/>
        <v>57294.420890000001</v>
      </c>
      <c r="F226" s="80">
        <f t="shared" si="15"/>
        <v>1.9916729932118464E-3</v>
      </c>
      <c r="G226" s="81">
        <v>2.4509053031463494E-2</v>
      </c>
      <c r="H226" s="80">
        <f t="shared" si="13"/>
        <v>4.8814019011962778E-5</v>
      </c>
      <c r="I226" s="81">
        <v>0.08</v>
      </c>
      <c r="J226" s="80">
        <f t="shared" si="14"/>
        <v>1.5933383945694772E-4</v>
      </c>
      <c r="L226" s="82">
        <v>7.0000000000000007E-2</v>
      </c>
      <c r="N226" s="83"/>
    </row>
    <row r="227" spans="1:14" x14ac:dyDescent="0.25">
      <c r="A227" t="s">
        <v>519</v>
      </c>
      <c r="B227" s="78" t="s">
        <v>520</v>
      </c>
      <c r="C227" s="79">
        <v>308.26400000000001</v>
      </c>
      <c r="D227" s="79">
        <v>116.63</v>
      </c>
      <c r="E227" s="79">
        <f t="shared" si="12"/>
        <v>35952.830320000001</v>
      </c>
      <c r="F227" s="80">
        <f t="shared" si="15"/>
        <v>1.2497950073594335E-3</v>
      </c>
      <c r="G227" s="81" t="s">
        <v>1277</v>
      </c>
      <c r="H227" s="80" t="str">
        <f t="shared" si="13"/>
        <v/>
      </c>
      <c r="I227" s="81">
        <v>8.5000000000000006E-2</v>
      </c>
      <c r="J227" s="80">
        <f t="shared" si="14"/>
        <v>1.0623257562555186E-4</v>
      </c>
      <c r="L227" s="82">
        <v>0.34</v>
      </c>
      <c r="N227" s="83"/>
    </row>
    <row r="228" spans="1:14" x14ac:dyDescent="0.25">
      <c r="A228" t="s">
        <v>521</v>
      </c>
      <c r="B228" s="78" t="s">
        <v>522</v>
      </c>
      <c r="C228" s="79">
        <v>509.476</v>
      </c>
      <c r="D228" s="79">
        <v>84.9</v>
      </c>
      <c r="E228" s="79">
        <f t="shared" si="12"/>
        <v>43254.5124</v>
      </c>
      <c r="F228" s="80">
        <f t="shared" si="15"/>
        <v>1.5036166321852657E-3</v>
      </c>
      <c r="G228" s="81">
        <v>2.3085983510011777E-2</v>
      </c>
      <c r="H228" s="80">
        <f t="shared" si="13"/>
        <v>3.4712468776008485E-5</v>
      </c>
      <c r="I228" s="81">
        <v>0.16500000000000001</v>
      </c>
      <c r="J228" s="80">
        <f t="shared" si="14"/>
        <v>2.4809674431056886E-4</v>
      </c>
      <c r="L228" s="82">
        <v>0.14499999999999999</v>
      </c>
      <c r="N228" s="83"/>
    </row>
    <row r="229" spans="1:14" x14ac:dyDescent="0.25">
      <c r="A229" t="s">
        <v>523</v>
      </c>
      <c r="B229" s="78" t="s">
        <v>524</v>
      </c>
      <c r="C229" s="79">
        <v>725.32</v>
      </c>
      <c r="D229" s="79">
        <v>57.55</v>
      </c>
      <c r="E229" s="79">
        <f t="shared" si="12"/>
        <v>41742.165999999997</v>
      </c>
      <c r="F229" s="80">
        <f t="shared" si="15"/>
        <v>1.4510443322218168E-3</v>
      </c>
      <c r="G229" s="81">
        <v>1.0425716768027803E-2</v>
      </c>
      <c r="H229" s="80">
        <f t="shared" si="13"/>
        <v>1.5128177225596701E-5</v>
      </c>
      <c r="I229" s="81">
        <v>0.16500000000000001</v>
      </c>
      <c r="J229" s="80">
        <f t="shared" si="14"/>
        <v>2.3942231481659978E-4</v>
      </c>
      <c r="L229" s="82">
        <v>0.06</v>
      </c>
      <c r="N229" s="83"/>
    </row>
    <row r="230" spans="1:14" x14ac:dyDescent="0.25">
      <c r="A230" t="s">
        <v>525</v>
      </c>
      <c r="B230" s="78" t="s">
        <v>526</v>
      </c>
      <c r="C230" s="79">
        <v>913.70699999999999</v>
      </c>
      <c r="D230" s="79">
        <v>178.89</v>
      </c>
      <c r="E230" s="79">
        <f t="shared" si="12"/>
        <v>163453.04522999999</v>
      </c>
      <c r="F230" s="80">
        <f t="shared" si="15"/>
        <v>5.6819671232534452E-3</v>
      </c>
      <c r="G230" s="81">
        <v>2.5714125999217397E-2</v>
      </c>
      <c r="H230" s="80">
        <f t="shared" si="13"/>
        <v>1.4610681853074989E-4</v>
      </c>
      <c r="I230" s="81">
        <v>0.09</v>
      </c>
      <c r="J230" s="80">
        <f t="shared" si="14"/>
        <v>5.1137704109281007E-4</v>
      </c>
      <c r="L230" s="82">
        <v>0.04</v>
      </c>
      <c r="N230" s="83"/>
    </row>
    <row r="231" spans="1:14" x14ac:dyDescent="0.25">
      <c r="A231" t="s">
        <v>527</v>
      </c>
      <c r="B231" s="78" t="s">
        <v>528</v>
      </c>
      <c r="C231" s="79">
        <v>211.53200000000001</v>
      </c>
      <c r="D231" s="79">
        <v>65.64</v>
      </c>
      <c r="E231" s="79">
        <f t="shared" si="12"/>
        <v>13884.960480000002</v>
      </c>
      <c r="F231" s="80">
        <f t="shared" si="15"/>
        <v>4.8267004658138538E-4</v>
      </c>
      <c r="G231" s="81">
        <v>1.2187690432663011E-3</v>
      </c>
      <c r="H231" s="80">
        <f t="shared" si="13"/>
        <v>5.8826331088529601E-7</v>
      </c>
      <c r="I231" s="81">
        <v>8.5000000000000006E-2</v>
      </c>
      <c r="J231" s="80">
        <f t="shared" si="14"/>
        <v>4.1026953959417763E-5</v>
      </c>
      <c r="L231" s="82">
        <v>4.4999999999999998E-2</v>
      </c>
      <c r="N231" s="83"/>
    </row>
    <row r="232" spans="1:14" x14ac:dyDescent="0.25">
      <c r="A232" t="s">
        <v>529</v>
      </c>
      <c r="B232" s="78" t="s">
        <v>530</v>
      </c>
      <c r="C232" s="79">
        <v>391.46199999999999</v>
      </c>
      <c r="D232" s="79">
        <v>598.41</v>
      </c>
      <c r="E232" s="79">
        <f t="shared" si="12"/>
        <v>234254.77541999999</v>
      </c>
      <c r="F232" s="80">
        <f t="shared" si="15"/>
        <v>8.1431822241587945E-3</v>
      </c>
      <c r="G232" s="81">
        <v>2.005314082318143E-3</v>
      </c>
      <c r="H232" s="80">
        <f t="shared" si="13"/>
        <v>1.6329637988988407E-5</v>
      </c>
      <c r="I232" s="81">
        <v>0.155</v>
      </c>
      <c r="J232" s="80">
        <f t="shared" si="14"/>
        <v>1.2621932447446132E-3</v>
      </c>
      <c r="L232" s="82">
        <v>0.17</v>
      </c>
      <c r="N232" s="83"/>
    </row>
    <row r="233" spans="1:14" x14ac:dyDescent="0.25">
      <c r="A233" t="s">
        <v>531</v>
      </c>
      <c r="B233" s="78" t="s">
        <v>532</v>
      </c>
      <c r="C233" s="79">
        <v>1171.636</v>
      </c>
      <c r="D233" s="79">
        <v>61.16</v>
      </c>
      <c r="E233" s="79">
        <f t="shared" si="12"/>
        <v>71657.257759999993</v>
      </c>
      <c r="F233" s="80">
        <f t="shared" si="15"/>
        <v>2.490955015013016E-3</v>
      </c>
      <c r="G233" s="81">
        <v>1.9293655984303465E-2</v>
      </c>
      <c r="H233" s="80">
        <f t="shared" si="13"/>
        <v>4.8059629132036603E-5</v>
      </c>
      <c r="I233" s="81">
        <v>0.2</v>
      </c>
      <c r="J233" s="80">
        <f t="shared" si="14"/>
        <v>4.981910030026032E-4</v>
      </c>
      <c r="L233" s="59" t="s">
        <v>125</v>
      </c>
      <c r="N233" s="83"/>
    </row>
    <row r="234" spans="1:14" x14ac:dyDescent="0.25">
      <c r="A234" t="s">
        <v>533</v>
      </c>
      <c r="B234" s="78" t="s">
        <v>534</v>
      </c>
      <c r="C234" s="79">
        <v>98.6</v>
      </c>
      <c r="D234" s="79">
        <v>100.73</v>
      </c>
      <c r="E234" s="79">
        <f t="shared" si="12"/>
        <v>9931.9779999999992</v>
      </c>
      <c r="F234" s="80">
        <f t="shared" si="15"/>
        <v>3.4525617057466008E-4</v>
      </c>
      <c r="G234" s="81">
        <v>8.2398491015586214E-3</v>
      </c>
      <c r="H234" s="80">
        <f t="shared" si="13"/>
        <v>2.8448587469171831E-6</v>
      </c>
      <c r="I234" s="81">
        <v>0.08</v>
      </c>
      <c r="J234" s="80">
        <f t="shared" si="14"/>
        <v>2.7620493645972806E-5</v>
      </c>
      <c r="L234" s="82">
        <v>0.09</v>
      </c>
      <c r="N234" s="83"/>
    </row>
    <row r="235" spans="1:14" x14ac:dyDescent="0.25">
      <c r="A235" t="s">
        <v>535</v>
      </c>
      <c r="B235" s="78" t="s">
        <v>536</v>
      </c>
      <c r="C235" s="79">
        <v>695.66899999999998</v>
      </c>
      <c r="D235" s="79">
        <v>53.91</v>
      </c>
      <c r="E235" s="79">
        <f t="shared" si="12"/>
        <v>37503.515789999998</v>
      </c>
      <c r="F235" s="80">
        <f t="shared" si="15"/>
        <v>1.3037000529745129E-3</v>
      </c>
      <c r="G235" s="81">
        <v>2.5969207939157857E-2</v>
      </c>
      <c r="H235" s="80">
        <f t="shared" si="13"/>
        <v>3.3856057765986238E-5</v>
      </c>
      <c r="I235" s="81">
        <v>0.125</v>
      </c>
      <c r="J235" s="80">
        <f t="shared" si="14"/>
        <v>1.6296250662181411E-4</v>
      </c>
      <c r="L235" s="82">
        <v>8.5000000000000006E-2</v>
      </c>
      <c r="N235" s="83"/>
    </row>
    <row r="236" spans="1:14" x14ac:dyDescent="0.25">
      <c r="A236" t="s">
        <v>537</v>
      </c>
      <c r="B236" s="78" t="s">
        <v>538</v>
      </c>
      <c r="C236" s="79">
        <v>51.817999999999998</v>
      </c>
      <c r="D236" s="79">
        <v>388.91</v>
      </c>
      <c r="E236" s="79">
        <f t="shared" si="12"/>
        <v>20152.538380000002</v>
      </c>
      <c r="F236" s="80">
        <f t="shared" si="15"/>
        <v>7.0054406367368763E-4</v>
      </c>
      <c r="G236" s="81" t="s">
        <v>1277</v>
      </c>
      <c r="H236" s="80" t="str">
        <f t="shared" si="13"/>
        <v/>
      </c>
      <c r="I236" s="81">
        <v>0.15</v>
      </c>
      <c r="J236" s="80">
        <f t="shared" si="14"/>
        <v>1.0508160955105314E-4</v>
      </c>
      <c r="L236" s="82">
        <v>0.15</v>
      </c>
      <c r="N236" s="83"/>
    </row>
    <row r="237" spans="1:14" x14ac:dyDescent="0.25">
      <c r="A237" t="s">
        <v>539</v>
      </c>
      <c r="B237" s="78" t="s">
        <v>540</v>
      </c>
      <c r="C237" s="79">
        <v>624.47900000000004</v>
      </c>
      <c r="D237" s="79">
        <v>227.3</v>
      </c>
      <c r="E237" s="79">
        <f t="shared" si="12"/>
        <v>141944.07670000001</v>
      </c>
      <c r="F237" s="80">
        <f t="shared" si="15"/>
        <v>4.9342707320936307E-3</v>
      </c>
      <c r="G237" s="81">
        <v>2.2877254729432469E-2</v>
      </c>
      <c r="H237" s="80">
        <f t="shared" si="13"/>
        <v>1.1288256844208922E-4</v>
      </c>
      <c r="I237" s="81">
        <v>9.5000000000000001E-2</v>
      </c>
      <c r="J237" s="80">
        <f t="shared" si="14"/>
        <v>4.6875571954889492E-4</v>
      </c>
      <c r="L237" s="82">
        <v>0.2</v>
      </c>
      <c r="N237" s="83"/>
    </row>
    <row r="238" spans="1:14" x14ac:dyDescent="0.25">
      <c r="A238" t="s">
        <v>541</v>
      </c>
      <c r="B238" s="78" t="s">
        <v>542</v>
      </c>
      <c r="C238" s="79">
        <v>179.946</v>
      </c>
      <c r="D238" s="79">
        <v>162.6</v>
      </c>
      <c r="E238" s="79">
        <f t="shared" si="12"/>
        <v>29259.2196</v>
      </c>
      <c r="F238" s="80">
        <f t="shared" si="15"/>
        <v>1.0171112051495723E-3</v>
      </c>
      <c r="G238" s="81" t="s">
        <v>1277</v>
      </c>
      <c r="H238" s="80" t="str">
        <f t="shared" si="13"/>
        <v/>
      </c>
      <c r="I238" s="81">
        <v>0.13</v>
      </c>
      <c r="J238" s="80">
        <f t="shared" si="14"/>
        <v>1.3222445666944441E-4</v>
      </c>
      <c r="L238" s="82">
        <v>0.08</v>
      </c>
      <c r="N238" s="83"/>
    </row>
    <row r="239" spans="1:14" x14ac:dyDescent="0.25">
      <c r="A239" t="s">
        <v>543</v>
      </c>
      <c r="B239" s="78" t="s">
        <v>544</v>
      </c>
      <c r="C239" s="79">
        <v>938.17200000000003</v>
      </c>
      <c r="D239" s="79">
        <v>542.34</v>
      </c>
      <c r="E239" s="79">
        <f t="shared" si="12"/>
        <v>508808.20248000004</v>
      </c>
      <c r="F239" s="80">
        <f t="shared" si="15"/>
        <v>1.7687229225157475E-2</v>
      </c>
      <c r="G239" s="81">
        <v>1.216948777519637E-2</v>
      </c>
      <c r="H239" s="80">
        <f t="shared" si="13"/>
        <v>2.1524451983264987E-4</v>
      </c>
      <c r="I239" s="81">
        <v>0.12</v>
      </c>
      <c r="J239" s="80">
        <f t="shared" si="14"/>
        <v>2.1224675070188968E-3</v>
      </c>
      <c r="L239" s="82">
        <v>0.1</v>
      </c>
      <c r="N239" s="83"/>
    </row>
    <row r="240" spans="1:14" x14ac:dyDescent="0.25">
      <c r="A240" t="s">
        <v>545</v>
      </c>
      <c r="B240" s="78" t="s">
        <v>546</v>
      </c>
      <c r="C240" s="79">
        <v>707.69100000000003</v>
      </c>
      <c r="D240" s="79">
        <v>24.8</v>
      </c>
      <c r="E240" s="79">
        <f t="shared" si="12"/>
        <v>17550.736800000002</v>
      </c>
      <c r="F240" s="80" t="str">
        <f t="shared" si="15"/>
        <v/>
      </c>
      <c r="G240" s="81">
        <v>1.2903225806451613E-2</v>
      </c>
      <c r="H240" s="80" t="str">
        <f t="shared" si="13"/>
        <v/>
      </c>
      <c r="I240" s="81"/>
      <c r="J240" s="80" t="str">
        <f t="shared" si="14"/>
        <v/>
      </c>
      <c r="L240" s="82">
        <v>0.155</v>
      </c>
      <c r="N240" s="83"/>
    </row>
    <row r="241" spans="1:14" x14ac:dyDescent="0.25">
      <c r="A241" t="s">
        <v>547</v>
      </c>
      <c r="B241" s="78" t="s">
        <v>548</v>
      </c>
      <c r="C241" s="79">
        <v>24.634</v>
      </c>
      <c r="D241" s="79">
        <v>563.26</v>
      </c>
      <c r="E241" s="79">
        <f t="shared" si="12"/>
        <v>13875.34684</v>
      </c>
      <c r="F241" s="80">
        <f t="shared" si="15"/>
        <v>4.8233585650044844E-4</v>
      </c>
      <c r="G241" s="81" t="s">
        <v>1277</v>
      </c>
      <c r="H241" s="80" t="str">
        <f t="shared" si="13"/>
        <v/>
      </c>
      <c r="I241" s="81">
        <v>0.115</v>
      </c>
      <c r="J241" s="80">
        <f t="shared" si="14"/>
        <v>5.5468623497551574E-5</v>
      </c>
      <c r="L241" s="82">
        <v>0.1</v>
      </c>
      <c r="N241" s="83"/>
    </row>
    <row r="242" spans="1:14" x14ac:dyDescent="0.25">
      <c r="A242" t="s">
        <v>549</v>
      </c>
      <c r="B242" s="78" t="s">
        <v>550</v>
      </c>
      <c r="C242" s="79">
        <v>399.69600000000003</v>
      </c>
      <c r="D242" s="79">
        <v>53.78</v>
      </c>
      <c r="E242" s="79">
        <f t="shared" si="12"/>
        <v>21495.650880000001</v>
      </c>
      <c r="F242" s="80">
        <f t="shared" si="15"/>
        <v>7.4723344200305539E-4</v>
      </c>
      <c r="G242" s="81">
        <v>3.3469691335068802E-2</v>
      </c>
      <c r="H242" s="80">
        <f t="shared" si="13"/>
        <v>2.5009672659083298E-5</v>
      </c>
      <c r="I242" s="81">
        <v>0.105</v>
      </c>
      <c r="J242" s="80">
        <f t="shared" si="14"/>
        <v>7.8459511410320818E-5</v>
      </c>
      <c r="L242" s="82">
        <v>0.17</v>
      </c>
      <c r="N242" s="83"/>
    </row>
    <row r="243" spans="1:14" x14ac:dyDescent="0.25">
      <c r="A243" t="s">
        <v>551</v>
      </c>
      <c r="B243" s="78" t="s">
        <v>552</v>
      </c>
      <c r="C243" s="79">
        <v>388.48</v>
      </c>
      <c r="D243" s="79">
        <v>44.68</v>
      </c>
      <c r="E243" s="79">
        <f t="shared" si="12"/>
        <v>17357.286400000001</v>
      </c>
      <c r="F243" s="80">
        <f t="shared" si="15"/>
        <v>6.0337530288847078E-4</v>
      </c>
      <c r="G243" s="81">
        <v>4.4762757385854966E-2</v>
      </c>
      <c r="H243" s="80">
        <f t="shared" si="13"/>
        <v>2.7008742295813371E-5</v>
      </c>
      <c r="I243" s="81">
        <v>9.5000000000000001E-2</v>
      </c>
      <c r="J243" s="80">
        <f t="shared" si="14"/>
        <v>5.7320653774404724E-5</v>
      </c>
      <c r="L243" s="82">
        <v>0.12</v>
      </c>
      <c r="N243" s="83"/>
    </row>
    <row r="244" spans="1:14" x14ac:dyDescent="0.25">
      <c r="A244" t="s">
        <v>553</v>
      </c>
      <c r="B244" s="78" t="s">
        <v>554</v>
      </c>
      <c r="C244" s="79">
        <v>191.74299999999999</v>
      </c>
      <c r="D244" s="79">
        <v>30.39</v>
      </c>
      <c r="E244" s="79">
        <f t="shared" si="12"/>
        <v>5827.0697700000001</v>
      </c>
      <c r="F244" s="80" t="str">
        <f t="shared" si="15"/>
        <v/>
      </c>
      <c r="G244" s="81">
        <v>6.9759789404409342E-2</v>
      </c>
      <c r="H244" s="80" t="str">
        <f t="shared" si="13"/>
        <v/>
      </c>
      <c r="I244" s="81">
        <v>-0.20499999999999999</v>
      </c>
      <c r="J244" s="80" t="str">
        <f t="shared" si="14"/>
        <v/>
      </c>
      <c r="L244" s="59" t="s">
        <v>125</v>
      </c>
      <c r="N244" s="83"/>
    </row>
    <row r="245" spans="1:14" x14ac:dyDescent="0.25">
      <c r="A245" t="s">
        <v>555</v>
      </c>
      <c r="B245" s="78" t="s">
        <v>556</v>
      </c>
      <c r="C245" s="79">
        <v>132.89599999999999</v>
      </c>
      <c r="D245" s="79">
        <v>165.33</v>
      </c>
      <c r="E245" s="79">
        <f t="shared" si="12"/>
        <v>21971.695680000001</v>
      </c>
      <c r="F245" s="80">
        <f t="shared" si="15"/>
        <v>7.6378174735270278E-4</v>
      </c>
      <c r="G245" s="81">
        <v>9.6776144680336303E-3</v>
      </c>
      <c r="H245" s="80">
        <f t="shared" si="13"/>
        <v>7.3915852886005232E-6</v>
      </c>
      <c r="I245" s="81">
        <v>8.5000000000000006E-2</v>
      </c>
      <c r="J245" s="80">
        <f t="shared" si="14"/>
        <v>6.4921448524979741E-5</v>
      </c>
      <c r="L245" s="82">
        <v>0.115</v>
      </c>
      <c r="N245" s="83"/>
    </row>
    <row r="246" spans="1:14" x14ac:dyDescent="0.25">
      <c r="A246" t="s">
        <v>557</v>
      </c>
      <c r="B246" s="78" t="s">
        <v>558</v>
      </c>
      <c r="C246" s="79">
        <v>744.49800000000005</v>
      </c>
      <c r="D246" s="79">
        <v>36.32</v>
      </c>
      <c r="E246" s="79">
        <f t="shared" si="12"/>
        <v>27040.167360000003</v>
      </c>
      <c r="F246" s="80">
        <f t="shared" si="15"/>
        <v>9.3997234331484798E-4</v>
      </c>
      <c r="G246" s="81">
        <v>1.9823788546255505E-2</v>
      </c>
      <c r="H246" s="80">
        <f t="shared" si="13"/>
        <v>1.8633812973201829E-5</v>
      </c>
      <c r="I246" s="81">
        <v>0.06</v>
      </c>
      <c r="J246" s="80">
        <f t="shared" si="14"/>
        <v>5.6398340598890879E-5</v>
      </c>
      <c r="L246" s="82">
        <v>4.4999999999999998E-2</v>
      </c>
      <c r="N246" s="83"/>
    </row>
    <row r="247" spans="1:14" x14ac:dyDescent="0.25">
      <c r="A247" t="s">
        <v>559</v>
      </c>
      <c r="B247" s="78" t="s">
        <v>560</v>
      </c>
      <c r="C247" s="79">
        <v>54.508000000000003</v>
      </c>
      <c r="D247" s="79">
        <v>172.87</v>
      </c>
      <c r="E247" s="79">
        <f t="shared" si="12"/>
        <v>9422.7979599999999</v>
      </c>
      <c r="F247" s="80">
        <f t="shared" si="15"/>
        <v>3.2755601550550346E-4</v>
      </c>
      <c r="G247" s="81">
        <v>4.0492855903279917E-2</v>
      </c>
      <c r="H247" s="80">
        <f t="shared" si="13"/>
        <v>1.3263678536116874E-5</v>
      </c>
      <c r="I247" s="81">
        <v>0.06</v>
      </c>
      <c r="J247" s="80">
        <f t="shared" si="14"/>
        <v>1.9653360930330206E-5</v>
      </c>
      <c r="L247" s="82">
        <v>9.5000000000000001E-2</v>
      </c>
      <c r="N247" s="83"/>
    </row>
    <row r="248" spans="1:14" x14ac:dyDescent="0.25">
      <c r="A248" t="s">
        <v>561</v>
      </c>
      <c r="B248" s="78" t="s">
        <v>562</v>
      </c>
      <c r="C248" s="79">
        <v>1218.0119999999999</v>
      </c>
      <c r="D248" s="79">
        <v>34.090000000000003</v>
      </c>
      <c r="E248" s="79">
        <f t="shared" si="12"/>
        <v>41522.02908</v>
      </c>
      <c r="F248" s="80">
        <f t="shared" si="15"/>
        <v>1.443391915955762E-3</v>
      </c>
      <c r="G248" s="81">
        <v>4.9867996479906126E-2</v>
      </c>
      <c r="H248" s="80">
        <f t="shared" si="13"/>
        <v>7.1979062984006895E-5</v>
      </c>
      <c r="I248" s="81">
        <v>8.5000000000000006E-2</v>
      </c>
      <c r="J248" s="80">
        <f t="shared" si="14"/>
        <v>1.2268831285623978E-4</v>
      </c>
      <c r="L248" s="82">
        <v>-0.19</v>
      </c>
      <c r="N248" s="83"/>
    </row>
    <row r="249" spans="1:14" x14ac:dyDescent="0.25">
      <c r="A249" t="s">
        <v>1250</v>
      </c>
      <c r="B249" s="78" t="s">
        <v>1251</v>
      </c>
      <c r="C249" s="79">
        <v>326.66399999999999</v>
      </c>
      <c r="D249" s="79">
        <v>66.099999999999994</v>
      </c>
      <c r="E249" s="79">
        <f t="shared" si="12"/>
        <v>21592.490399999999</v>
      </c>
      <c r="F249" s="80" t="str">
        <f t="shared" si="15"/>
        <v/>
      </c>
      <c r="G249" s="81">
        <v>8.5325264750378219E-3</v>
      </c>
      <c r="H249" s="80" t="str">
        <f t="shared" si="13"/>
        <v/>
      </c>
      <c r="I249" s="81"/>
      <c r="J249" s="80" t="str">
        <f t="shared" si="14"/>
        <v/>
      </c>
      <c r="L249" s="82">
        <v>0.1</v>
      </c>
      <c r="N249" s="83"/>
    </row>
    <row r="250" spans="1:14" x14ac:dyDescent="0.25">
      <c r="A250" t="s">
        <v>563</v>
      </c>
      <c r="B250" s="78" t="s">
        <v>93</v>
      </c>
      <c r="C250" s="79">
        <v>315.435</v>
      </c>
      <c r="D250" s="79">
        <v>103.81</v>
      </c>
      <c r="E250" s="79">
        <f t="shared" si="12"/>
        <v>32745.307350000003</v>
      </c>
      <c r="F250" s="80">
        <f t="shared" si="15"/>
        <v>1.1382948512321787E-3</v>
      </c>
      <c r="G250" s="81">
        <v>2.8031981504671996E-2</v>
      </c>
      <c r="H250" s="80">
        <f t="shared" si="13"/>
        <v>3.1908660216603793E-5</v>
      </c>
      <c r="I250" s="81">
        <v>0.06</v>
      </c>
      <c r="J250" s="80">
        <f t="shared" si="14"/>
        <v>6.829769107393072E-5</v>
      </c>
      <c r="L250" s="82">
        <v>0.22</v>
      </c>
      <c r="N250" s="83"/>
    </row>
    <row r="251" spans="1:14" x14ac:dyDescent="0.25">
      <c r="A251" t="s">
        <v>564</v>
      </c>
      <c r="B251" s="78" t="s">
        <v>565</v>
      </c>
      <c r="C251" s="79">
        <v>468</v>
      </c>
      <c r="D251" s="79">
        <v>410.12</v>
      </c>
      <c r="E251" s="79">
        <f t="shared" si="12"/>
        <v>191936.16</v>
      </c>
      <c r="F251" s="80">
        <f t="shared" si="15"/>
        <v>6.6720993135914366E-3</v>
      </c>
      <c r="G251" s="81" t="s">
        <v>1277</v>
      </c>
      <c r="H251" s="80" t="str">
        <f t="shared" si="13"/>
        <v/>
      </c>
      <c r="I251" s="81">
        <v>0.14499999999999999</v>
      </c>
      <c r="J251" s="80">
        <f t="shared" si="14"/>
        <v>9.674544004707582E-4</v>
      </c>
      <c r="L251" s="82">
        <v>9.5000000000000001E-2</v>
      </c>
      <c r="N251" s="83"/>
    </row>
    <row r="252" spans="1:14" x14ac:dyDescent="0.25">
      <c r="A252" t="s">
        <v>566</v>
      </c>
      <c r="B252" s="78" t="s">
        <v>567</v>
      </c>
      <c r="C252" s="79">
        <v>667.86</v>
      </c>
      <c r="D252" s="79">
        <v>22.22</v>
      </c>
      <c r="E252" s="79">
        <f t="shared" si="12"/>
        <v>14839.849199999999</v>
      </c>
      <c r="F252" s="80">
        <f t="shared" si="15"/>
        <v>5.158639605018691E-4</v>
      </c>
      <c r="G252" s="81">
        <v>2.8442844284428444E-2</v>
      </c>
      <c r="H252" s="80">
        <f t="shared" si="13"/>
        <v>1.4672638300503208E-5</v>
      </c>
      <c r="I252" s="81">
        <v>0.14000000000000001</v>
      </c>
      <c r="J252" s="80">
        <f t="shared" si="14"/>
        <v>7.222095447026168E-5</v>
      </c>
      <c r="L252" s="82">
        <v>0.105</v>
      </c>
      <c r="N252" s="83"/>
    </row>
    <row r="253" spans="1:14" x14ac:dyDescent="0.25">
      <c r="A253" t="s">
        <v>568</v>
      </c>
      <c r="B253" s="78" t="s">
        <v>569</v>
      </c>
      <c r="C253" s="79">
        <v>534.20000000000005</v>
      </c>
      <c r="D253" s="79">
        <v>247.47</v>
      </c>
      <c r="E253" s="79">
        <f t="shared" si="12"/>
        <v>132198.47400000002</v>
      </c>
      <c r="F253" s="80">
        <f t="shared" si="15"/>
        <v>4.5954933537965719E-3</v>
      </c>
      <c r="G253" s="81">
        <v>3.1357336242776902E-2</v>
      </c>
      <c r="H253" s="80">
        <f t="shared" si="13"/>
        <v>1.4410243029644562E-4</v>
      </c>
      <c r="I253" s="81">
        <v>5.5E-2</v>
      </c>
      <c r="J253" s="80">
        <f t="shared" si="14"/>
        <v>2.5275213445881146E-4</v>
      </c>
      <c r="L253" s="82">
        <v>6.5000000000000002E-2</v>
      </c>
      <c r="N253" s="83"/>
    </row>
    <row r="254" spans="1:14" x14ac:dyDescent="0.25">
      <c r="A254" t="s">
        <v>570</v>
      </c>
      <c r="B254" s="78" t="s">
        <v>571</v>
      </c>
      <c r="C254" s="79">
        <v>16070.752</v>
      </c>
      <c r="D254" s="79">
        <v>162.51</v>
      </c>
      <c r="E254" s="79">
        <f t="shared" si="12"/>
        <v>2611657.9075199999</v>
      </c>
      <c r="F254" s="80">
        <f t="shared" si="15"/>
        <v>9.078664974906156E-2</v>
      </c>
      <c r="G254" s="81">
        <v>5.6611900806104246E-3</v>
      </c>
      <c r="H254" s="80">
        <f t="shared" si="13"/>
        <v>5.1396048101124022E-4</v>
      </c>
      <c r="I254" s="81">
        <v>0.14000000000000001</v>
      </c>
      <c r="J254" s="80">
        <f t="shared" si="14"/>
        <v>1.2710130964868619E-2</v>
      </c>
      <c r="L254" s="82">
        <v>0.155</v>
      </c>
      <c r="N254" s="83"/>
    </row>
    <row r="255" spans="1:14" x14ac:dyDescent="0.25">
      <c r="A255" t="s">
        <v>572</v>
      </c>
      <c r="B255" s="78" t="s">
        <v>573</v>
      </c>
      <c r="C255" s="79">
        <v>217.27199999999999</v>
      </c>
      <c r="D255" s="79">
        <v>216.32</v>
      </c>
      <c r="E255" s="79">
        <f t="shared" si="12"/>
        <v>47000.279039999994</v>
      </c>
      <c r="F255" s="80">
        <f t="shared" si="15"/>
        <v>1.6338272554863552E-3</v>
      </c>
      <c r="G255" s="81" t="s">
        <v>1277</v>
      </c>
      <c r="H255" s="80" t="str">
        <f t="shared" si="13"/>
        <v/>
      </c>
      <c r="I255" s="81">
        <v>0.14000000000000001</v>
      </c>
      <c r="J255" s="80">
        <f t="shared" si="14"/>
        <v>2.2873581576808976E-4</v>
      </c>
      <c r="L255" s="82">
        <v>0.24</v>
      </c>
      <c r="N255" s="83"/>
    </row>
    <row r="256" spans="1:14" x14ac:dyDescent="0.25">
      <c r="A256" t="s">
        <v>574</v>
      </c>
      <c r="B256" s="78" t="s">
        <v>575</v>
      </c>
      <c r="C256" s="79">
        <v>101.188</v>
      </c>
      <c r="D256" s="79">
        <v>425.49</v>
      </c>
      <c r="E256" s="79">
        <f t="shared" si="12"/>
        <v>43054.482120000001</v>
      </c>
      <c r="F256" s="80">
        <f t="shared" si="15"/>
        <v>1.4966631644599267E-3</v>
      </c>
      <c r="G256" s="81">
        <v>1.0811064889891654E-2</v>
      </c>
      <c r="H256" s="80">
        <f t="shared" si="13"/>
        <v>1.6180522589286851E-5</v>
      </c>
      <c r="I256" s="81">
        <v>0.13500000000000001</v>
      </c>
      <c r="J256" s="80">
        <f t="shared" si="14"/>
        <v>2.0204952720209011E-4</v>
      </c>
      <c r="L256" s="82">
        <v>5.5E-2</v>
      </c>
      <c r="N256" s="83"/>
    </row>
    <row r="257" spans="1:14" x14ac:dyDescent="0.25">
      <c r="A257" t="s">
        <v>576</v>
      </c>
      <c r="B257" s="78" t="s">
        <v>577</v>
      </c>
      <c r="C257" s="79">
        <v>4403.7939999999999</v>
      </c>
      <c r="D257" s="79">
        <v>37.520000000000003</v>
      </c>
      <c r="E257" s="79">
        <f t="shared" si="12"/>
        <v>165230.35088000001</v>
      </c>
      <c r="F257" s="80">
        <f t="shared" si="15"/>
        <v>5.7437499567091488E-3</v>
      </c>
      <c r="G257" s="81">
        <v>2.8784648187633263E-2</v>
      </c>
      <c r="H257" s="80">
        <f t="shared" si="13"/>
        <v>1.6533182178160664E-4</v>
      </c>
      <c r="I257" s="81">
        <v>9.5000000000000001E-2</v>
      </c>
      <c r="J257" s="80">
        <f t="shared" si="14"/>
        <v>5.4565624588736911E-4</v>
      </c>
      <c r="L257" s="82">
        <v>0.17</v>
      </c>
      <c r="N257" s="83"/>
    </row>
    <row r="258" spans="1:14" x14ac:dyDescent="0.25">
      <c r="A258" t="s">
        <v>578</v>
      </c>
      <c r="B258" s="78" t="s">
        <v>579</v>
      </c>
      <c r="C258" s="79">
        <v>200.52699999999999</v>
      </c>
      <c r="D258" s="79">
        <v>59.75</v>
      </c>
      <c r="E258" s="79">
        <f t="shared" si="12"/>
        <v>11981.488249999999</v>
      </c>
      <c r="F258" s="80" t="str">
        <f t="shared" si="15"/>
        <v/>
      </c>
      <c r="G258" s="81">
        <v>2.5439330543933054E-2</v>
      </c>
      <c r="H258" s="80" t="str">
        <f t="shared" si="13"/>
        <v/>
      </c>
      <c r="I258" s="81">
        <v>0.495</v>
      </c>
      <c r="J258" s="80" t="str">
        <f t="shared" si="14"/>
        <v/>
      </c>
      <c r="L258" s="82">
        <v>0.18</v>
      </c>
      <c r="N258" s="83"/>
    </row>
    <row r="259" spans="1:14" x14ac:dyDescent="0.25">
      <c r="A259" t="s">
        <v>580</v>
      </c>
      <c r="B259" s="78" t="s">
        <v>581</v>
      </c>
      <c r="C259" s="79">
        <v>149.23500000000001</v>
      </c>
      <c r="D259" s="79">
        <v>383.54</v>
      </c>
      <c r="E259" s="79">
        <f t="shared" si="12"/>
        <v>57237.591900000007</v>
      </c>
      <c r="F259" s="80" t="str">
        <f t="shared" si="15"/>
        <v/>
      </c>
      <c r="G259" s="81">
        <v>1.0950617927725921E-2</v>
      </c>
      <c r="H259" s="80" t="str">
        <f t="shared" si="13"/>
        <v/>
      </c>
      <c r="I259" s="81">
        <v>0.21</v>
      </c>
      <c r="J259" s="80" t="str">
        <f t="shared" si="14"/>
        <v/>
      </c>
      <c r="L259" s="82">
        <v>0.13500000000000001</v>
      </c>
      <c r="N259" s="83"/>
    </row>
    <row r="260" spans="1:14" x14ac:dyDescent="0.25">
      <c r="A260" t="s">
        <v>582</v>
      </c>
      <c r="B260" s="78" t="s">
        <v>583</v>
      </c>
      <c r="C260" s="79">
        <v>327.298</v>
      </c>
      <c r="D260" s="79">
        <v>158.82</v>
      </c>
      <c r="E260" s="79">
        <f t="shared" si="12"/>
        <v>51981.468359999999</v>
      </c>
      <c r="F260" s="80">
        <f t="shared" si="15"/>
        <v>1.806983735447406E-3</v>
      </c>
      <c r="G260" s="81">
        <v>7.5557234605213453E-3</v>
      </c>
      <c r="H260" s="80">
        <f t="shared" si="13"/>
        <v>1.3653069402700461E-5</v>
      </c>
      <c r="I260" s="81">
        <v>0.17499999999999999</v>
      </c>
      <c r="J260" s="80">
        <f t="shared" si="14"/>
        <v>3.1622215370329603E-4</v>
      </c>
      <c r="L260" s="82">
        <v>0.11</v>
      </c>
      <c r="N260" s="83"/>
    </row>
    <row r="261" spans="1:14" x14ac:dyDescent="0.25">
      <c r="A261" t="s">
        <v>584</v>
      </c>
      <c r="B261" s="78" t="s">
        <v>585</v>
      </c>
      <c r="C261" s="79">
        <v>250.47200000000001</v>
      </c>
      <c r="D261" s="79">
        <v>87.35</v>
      </c>
      <c r="E261" s="79">
        <f t="shared" si="12"/>
        <v>21878.729199999998</v>
      </c>
      <c r="F261" s="80">
        <f t="shared" si="15"/>
        <v>7.6055003954217338E-4</v>
      </c>
      <c r="G261" s="81">
        <v>1.6943331425300516E-2</v>
      </c>
      <c r="H261" s="80">
        <f t="shared" si="13"/>
        <v>1.2886251385488457E-5</v>
      </c>
      <c r="I261" s="81">
        <v>5.5E-2</v>
      </c>
      <c r="J261" s="80">
        <f t="shared" si="14"/>
        <v>4.1830252174819537E-5</v>
      </c>
      <c r="L261" s="82">
        <v>0.41</v>
      </c>
      <c r="N261" s="83"/>
    </row>
    <row r="262" spans="1:14" x14ac:dyDescent="0.25">
      <c r="A262" t="s">
        <v>586</v>
      </c>
      <c r="B262" s="78" t="s">
        <v>587</v>
      </c>
      <c r="C262" s="79">
        <v>347.7</v>
      </c>
      <c r="D262" s="79">
        <v>91.52</v>
      </c>
      <c r="E262" s="79">
        <f t="shared" si="12"/>
        <v>31821.503999999997</v>
      </c>
      <c r="F262" s="80">
        <f t="shared" si="15"/>
        <v>1.1061815292951944E-3</v>
      </c>
      <c r="G262" s="81">
        <v>1.4860139860139862E-2</v>
      </c>
      <c r="H262" s="80">
        <f t="shared" si="13"/>
        <v>1.643801223602999E-5</v>
      </c>
      <c r="I262" s="81">
        <v>0.05</v>
      </c>
      <c r="J262" s="80">
        <f t="shared" si="14"/>
        <v>5.5309076464759724E-5</v>
      </c>
      <c r="L262" s="82">
        <v>0.19500000000000001</v>
      </c>
      <c r="N262" s="83"/>
    </row>
    <row r="263" spans="1:14" x14ac:dyDescent="0.25">
      <c r="A263" t="s">
        <v>588</v>
      </c>
      <c r="B263" s="78" t="s">
        <v>589</v>
      </c>
      <c r="C263" s="79">
        <v>442.96300000000002</v>
      </c>
      <c r="D263" s="79">
        <v>541.29999999999995</v>
      </c>
      <c r="E263" s="79">
        <f t="shared" si="12"/>
        <v>239775.8719</v>
      </c>
      <c r="F263" s="80">
        <f t="shared" si="15"/>
        <v>8.3351069976589E-3</v>
      </c>
      <c r="G263" s="81">
        <v>6.6506558285608728E-3</v>
      </c>
      <c r="H263" s="80">
        <f t="shared" si="13"/>
        <v>5.5433927935658681E-5</v>
      </c>
      <c r="I263" s="81">
        <v>0.105</v>
      </c>
      <c r="J263" s="80">
        <f t="shared" si="14"/>
        <v>8.7518623475418443E-4</v>
      </c>
      <c r="L263" s="82">
        <v>0.17499999999999999</v>
      </c>
      <c r="N263" s="83"/>
    </row>
    <row r="264" spans="1:14" x14ac:dyDescent="0.25">
      <c r="A264" t="s">
        <v>590</v>
      </c>
      <c r="B264" s="78" t="s">
        <v>591</v>
      </c>
      <c r="C264" s="79">
        <v>179.684</v>
      </c>
      <c r="D264" s="79">
        <v>162.71</v>
      </c>
      <c r="E264" s="79">
        <f t="shared" si="12"/>
        <v>29236.38364</v>
      </c>
      <c r="F264" s="80">
        <f t="shared" si="15"/>
        <v>1.0163173797805474E-3</v>
      </c>
      <c r="G264" s="81">
        <v>6.6375760555589698E-3</v>
      </c>
      <c r="H264" s="80">
        <f t="shared" si="13"/>
        <v>6.7458839048797929E-6</v>
      </c>
      <c r="I264" s="81">
        <v>0.11</v>
      </c>
      <c r="J264" s="80">
        <f t="shared" si="14"/>
        <v>1.1179491177586021E-4</v>
      </c>
      <c r="L264" s="82">
        <v>0.06</v>
      </c>
      <c r="N264" s="83"/>
    </row>
    <row r="265" spans="1:14" x14ac:dyDescent="0.25">
      <c r="A265" t="s">
        <v>592</v>
      </c>
      <c r="B265" s="78" t="s">
        <v>593</v>
      </c>
      <c r="C265" s="79">
        <v>378.32100000000003</v>
      </c>
      <c r="D265" s="79">
        <v>214.75</v>
      </c>
      <c r="E265" s="79">
        <f t="shared" si="12"/>
        <v>81244.43475</v>
      </c>
      <c r="F265" s="80">
        <f t="shared" si="15"/>
        <v>2.8242251867943969E-3</v>
      </c>
      <c r="G265" s="81">
        <v>1.2945285215366704E-2</v>
      </c>
      <c r="H265" s="80">
        <f t="shared" si="13"/>
        <v>3.6560400555475774E-5</v>
      </c>
      <c r="I265" s="81">
        <v>8.5000000000000006E-2</v>
      </c>
      <c r="J265" s="80">
        <f t="shared" si="14"/>
        <v>2.4005914087752374E-4</v>
      </c>
      <c r="L265" s="82">
        <v>0.05</v>
      </c>
      <c r="N265" s="83"/>
    </row>
    <row r="266" spans="1:14" x14ac:dyDescent="0.25">
      <c r="A266" t="s">
        <v>594</v>
      </c>
      <c r="B266" s="78" t="s">
        <v>595</v>
      </c>
      <c r="C266" s="79">
        <v>291.53899999999999</v>
      </c>
      <c r="D266" s="79">
        <v>88.01</v>
      </c>
      <c r="E266" s="79">
        <f t="shared" si="12"/>
        <v>25658.347389999999</v>
      </c>
      <c r="F266" s="80">
        <f t="shared" si="15"/>
        <v>8.9193741298518021E-4</v>
      </c>
      <c r="G266" s="81">
        <v>2.0906715146006137E-2</v>
      </c>
      <c r="H266" s="80">
        <f t="shared" si="13"/>
        <v>1.8647481421346797E-5</v>
      </c>
      <c r="I266" s="81">
        <v>0.06</v>
      </c>
      <c r="J266" s="80">
        <f t="shared" si="14"/>
        <v>5.3516244779110813E-5</v>
      </c>
      <c r="L266" s="82">
        <v>0.105</v>
      </c>
      <c r="N266" s="83"/>
    </row>
    <row r="267" spans="1:14" x14ac:dyDescent="0.25">
      <c r="A267" t="s">
        <v>596</v>
      </c>
      <c r="B267" s="78" t="s">
        <v>597</v>
      </c>
      <c r="C267" s="79">
        <v>143.74799999999999</v>
      </c>
      <c r="D267" s="79">
        <v>79.66</v>
      </c>
      <c r="E267" s="79">
        <f t="shared" si="12"/>
        <v>11450.965679999999</v>
      </c>
      <c r="F267" s="80">
        <f t="shared" si="15"/>
        <v>3.9805933521587121E-4</v>
      </c>
      <c r="G267" s="81">
        <v>1.2302284710017574E-2</v>
      </c>
      <c r="H267" s="80">
        <f t="shared" si="13"/>
        <v>4.8970392733059724E-6</v>
      </c>
      <c r="I267" s="81">
        <v>0.05</v>
      </c>
      <c r="J267" s="80">
        <f t="shared" si="14"/>
        <v>1.9902966760793561E-5</v>
      </c>
      <c r="L267" s="82">
        <v>0.13500000000000001</v>
      </c>
      <c r="N267" s="83"/>
    </row>
    <row r="268" spans="1:14" x14ac:dyDescent="0.25">
      <c r="A268" t="s">
        <v>598</v>
      </c>
      <c r="B268" s="78" t="s">
        <v>599</v>
      </c>
      <c r="C268" s="79">
        <v>869.947</v>
      </c>
      <c r="D268" s="79">
        <v>105.98</v>
      </c>
      <c r="E268" s="79">
        <f t="shared" si="12"/>
        <v>92196.983059999999</v>
      </c>
      <c r="F268" s="80">
        <f t="shared" si="15"/>
        <v>3.2049584996898307E-3</v>
      </c>
      <c r="G268" s="81">
        <v>9.8131722966597473E-3</v>
      </c>
      <c r="H268" s="80">
        <f t="shared" si="13"/>
        <v>3.1450809961100433E-5</v>
      </c>
      <c r="I268" s="81">
        <v>0.14499999999999999</v>
      </c>
      <c r="J268" s="80">
        <f t="shared" si="14"/>
        <v>4.6471898245502541E-4</v>
      </c>
      <c r="L268" s="82">
        <v>0.11</v>
      </c>
      <c r="N268" s="83"/>
    </row>
    <row r="269" spans="1:14" x14ac:dyDescent="0.25">
      <c r="A269" t="s">
        <v>600</v>
      </c>
      <c r="B269" s="78" t="s">
        <v>601</v>
      </c>
      <c r="C269" s="79">
        <v>649.846</v>
      </c>
      <c r="D269" s="79">
        <v>13.71</v>
      </c>
      <c r="E269" s="79">
        <f t="shared" si="12"/>
        <v>8909.3886600000005</v>
      </c>
      <c r="F269" s="80" t="str">
        <f t="shared" si="15"/>
        <v/>
      </c>
      <c r="G269" s="81" t="s">
        <v>1277</v>
      </c>
      <c r="H269" s="80" t="str">
        <f t="shared" si="13"/>
        <v/>
      </c>
      <c r="I269" s="81"/>
      <c r="J269" s="80" t="str">
        <f t="shared" si="14"/>
        <v/>
      </c>
      <c r="L269" s="82">
        <v>0.06</v>
      </c>
      <c r="N269" s="83"/>
    </row>
    <row r="270" spans="1:14" x14ac:dyDescent="0.25">
      <c r="A270" t="s">
        <v>602</v>
      </c>
      <c r="B270" s="78" t="s">
        <v>603</v>
      </c>
      <c r="C270" s="79">
        <v>272.42700000000002</v>
      </c>
      <c r="D270" s="79">
        <v>59.56</v>
      </c>
      <c r="E270" s="79">
        <f t="shared" si="12"/>
        <v>16225.752120000001</v>
      </c>
      <c r="F270" s="80">
        <f t="shared" si="15"/>
        <v>5.6404082264830562E-4</v>
      </c>
      <c r="G270" s="81">
        <v>3.329079919408999E-2</v>
      </c>
      <c r="H270" s="80">
        <f t="shared" si="13"/>
        <v>1.8777369764054069E-5</v>
      </c>
      <c r="I270" s="81">
        <v>0.05</v>
      </c>
      <c r="J270" s="80">
        <f t="shared" si="14"/>
        <v>2.8202041132415283E-5</v>
      </c>
      <c r="L270" s="82">
        <v>0.06</v>
      </c>
      <c r="N270" s="83"/>
    </row>
    <row r="271" spans="1:14" x14ac:dyDescent="0.25">
      <c r="A271" t="s">
        <v>604</v>
      </c>
      <c r="B271" s="78" t="s">
        <v>605</v>
      </c>
      <c r="C271" s="79">
        <v>159.19900000000001</v>
      </c>
      <c r="D271" s="79">
        <v>97.34</v>
      </c>
      <c r="E271" s="79">
        <f t="shared" si="12"/>
        <v>15496.430660000002</v>
      </c>
      <c r="F271" s="80">
        <f t="shared" si="15"/>
        <v>5.3868809488375358E-4</v>
      </c>
      <c r="G271" s="81">
        <v>2.8354222313540164E-2</v>
      </c>
      <c r="H271" s="80">
        <f t="shared" si="13"/>
        <v>1.5274081999991368E-5</v>
      </c>
      <c r="I271" s="81">
        <v>7.0000000000000007E-2</v>
      </c>
      <c r="J271" s="80">
        <f t="shared" si="14"/>
        <v>3.7708166641862756E-5</v>
      </c>
      <c r="L271" s="82">
        <v>0.16500000000000001</v>
      </c>
      <c r="N271" s="83"/>
    </row>
    <row r="272" spans="1:14" x14ac:dyDescent="0.25">
      <c r="A272" t="s">
        <v>1252</v>
      </c>
      <c r="B272" s="78" t="s">
        <v>1253</v>
      </c>
      <c r="C272" s="79">
        <v>608.39499999999998</v>
      </c>
      <c r="D272" s="79">
        <v>23.65</v>
      </c>
      <c r="E272" s="79">
        <f t="shared" si="12"/>
        <v>14388.541749999999</v>
      </c>
      <c r="F272" s="80">
        <f t="shared" si="15"/>
        <v>5.0017557678426364E-4</v>
      </c>
      <c r="G272" s="81">
        <v>4.059196617336152E-2</v>
      </c>
      <c r="H272" s="80">
        <f t="shared" si="13"/>
        <v>2.0303110093568416E-5</v>
      </c>
      <c r="I272" s="81">
        <v>4.4999999999999998E-2</v>
      </c>
      <c r="J272" s="80">
        <f t="shared" si="14"/>
        <v>2.2507900955291864E-5</v>
      </c>
      <c r="L272" s="59" t="s">
        <v>125</v>
      </c>
      <c r="N272" s="83"/>
    </row>
    <row r="273" spans="1:14" x14ac:dyDescent="0.25">
      <c r="A273" t="s">
        <v>606</v>
      </c>
      <c r="B273" s="78" t="s">
        <v>607</v>
      </c>
      <c r="C273" s="79">
        <v>347.48099999999999</v>
      </c>
      <c r="D273" s="79">
        <v>78.03</v>
      </c>
      <c r="E273" s="79">
        <f t="shared" si="12"/>
        <v>27113.942429999999</v>
      </c>
      <c r="F273" s="80">
        <f t="shared" si="15"/>
        <v>9.4253691787915691E-4</v>
      </c>
      <c r="G273" s="81">
        <v>1.1534025374855825E-2</v>
      </c>
      <c r="H273" s="80">
        <f t="shared" si="13"/>
        <v>1.0871244727556598E-5</v>
      </c>
      <c r="I273" s="81">
        <v>0.13</v>
      </c>
      <c r="J273" s="80">
        <f t="shared" si="14"/>
        <v>1.225297993242904E-4</v>
      </c>
      <c r="L273" s="82">
        <v>0.12</v>
      </c>
      <c r="N273" s="83"/>
    </row>
    <row r="274" spans="1:14" x14ac:dyDescent="0.25">
      <c r="A274" t="s">
        <v>608</v>
      </c>
      <c r="B274" s="78" t="s">
        <v>609</v>
      </c>
      <c r="C274" s="79">
        <v>279.30599999999998</v>
      </c>
      <c r="D274" s="79">
        <v>131.22999999999999</v>
      </c>
      <c r="E274" s="79">
        <f t="shared" si="12"/>
        <v>36653.326379999991</v>
      </c>
      <c r="F274" s="80">
        <f t="shared" si="15"/>
        <v>1.2741457043885887E-3</v>
      </c>
      <c r="G274" s="81">
        <v>5.7913586832279212E-3</v>
      </c>
      <c r="H274" s="80">
        <f t="shared" si="13"/>
        <v>7.3790347888084086E-6</v>
      </c>
      <c r="I274" s="81">
        <v>0.115</v>
      </c>
      <c r="J274" s="80">
        <f t="shared" si="14"/>
        <v>1.4652675600468771E-4</v>
      </c>
      <c r="L274" s="82">
        <v>0.11</v>
      </c>
      <c r="N274" s="83"/>
    </row>
    <row r="275" spans="1:14" x14ac:dyDescent="0.25">
      <c r="A275" t="s">
        <v>610</v>
      </c>
      <c r="B275" s="78" t="s">
        <v>611</v>
      </c>
      <c r="C275" s="79">
        <v>167.75399999999999</v>
      </c>
      <c r="D275" s="79">
        <v>106.25</v>
      </c>
      <c r="E275" s="79">
        <f t="shared" si="12"/>
        <v>17823.862499999999</v>
      </c>
      <c r="F275" s="80">
        <f t="shared" si="15"/>
        <v>6.195944565724257E-4</v>
      </c>
      <c r="G275" s="81">
        <v>1.2611764705882354E-2</v>
      </c>
      <c r="H275" s="80">
        <f t="shared" si="13"/>
        <v>7.814179499360476E-6</v>
      </c>
      <c r="I275" s="81">
        <v>0.1</v>
      </c>
      <c r="J275" s="80">
        <f t="shared" si="14"/>
        <v>6.1959445657242576E-5</v>
      </c>
      <c r="L275" s="82">
        <v>0.17499999999999999</v>
      </c>
      <c r="N275" s="83"/>
    </row>
    <row r="276" spans="1:14" x14ac:dyDescent="0.25">
      <c r="A276" t="s">
        <v>612</v>
      </c>
      <c r="B276" s="78" t="s">
        <v>613</v>
      </c>
      <c r="C276" s="79">
        <v>574.67899999999997</v>
      </c>
      <c r="D276" s="79">
        <v>51.36</v>
      </c>
      <c r="E276" s="79">
        <f t="shared" ref="E276:E339" si="16">IFERROR(C276*D276,"")</f>
        <v>29515.513439999999</v>
      </c>
      <c r="F276" s="80">
        <f t="shared" si="15"/>
        <v>1.0260205110038819E-3</v>
      </c>
      <c r="G276" s="81">
        <v>2.4143302180685357E-2</v>
      </c>
      <c r="H276" s="80">
        <f t="shared" ref="H276:H339" si="17">IFERROR($G276*$F276,"")</f>
        <v>2.4771523240747927E-5</v>
      </c>
      <c r="I276" s="81">
        <v>8.5000000000000006E-2</v>
      </c>
      <c r="J276" s="80">
        <f t="shared" ref="J276:J339" si="18">IFERROR($I276*$F276,"")</f>
        <v>8.7211743435329969E-5</v>
      </c>
      <c r="L276" s="82">
        <v>7.0000000000000007E-2</v>
      </c>
      <c r="N276" s="83"/>
    </row>
    <row r="277" spans="1:14" x14ac:dyDescent="0.25">
      <c r="A277" t="s">
        <v>614</v>
      </c>
      <c r="B277" s="78" t="s">
        <v>615</v>
      </c>
      <c r="C277" s="79">
        <v>175.96899999999999</v>
      </c>
      <c r="D277" s="79">
        <v>177.45</v>
      </c>
      <c r="E277" s="79">
        <f t="shared" si="16"/>
        <v>31225.699049999996</v>
      </c>
      <c r="F277" s="80">
        <f t="shared" ref="F277:F340" si="19">IF(AND(ISNUMBER($I277)), IF(AND($I277&lt;=20%,$I277&gt;0%), $E277/SUMIFS($E$19:$E$523,$I$19:$I$523, "&gt;"&amp;0%,$I$19:$I$523, "&lt;="&amp;20%),""),"")</f>
        <v>1.0854701125515784E-3</v>
      </c>
      <c r="G277" s="81">
        <v>2.7049873203719359E-2</v>
      </c>
      <c r="H277" s="80">
        <f t="shared" si="17"/>
        <v>2.9361828910947178E-5</v>
      </c>
      <c r="I277" s="81">
        <v>0.08</v>
      </c>
      <c r="J277" s="80">
        <f t="shared" si="18"/>
        <v>8.6837609004126272E-5</v>
      </c>
      <c r="L277" s="82">
        <v>0.155</v>
      </c>
      <c r="N277" s="83"/>
    </row>
    <row r="278" spans="1:14" x14ac:dyDescent="0.25">
      <c r="A278" t="s">
        <v>616</v>
      </c>
      <c r="B278" s="78" t="s">
        <v>95</v>
      </c>
      <c r="C278" s="79">
        <v>546.99099999999999</v>
      </c>
      <c r="D278" s="79">
        <v>73.180000000000007</v>
      </c>
      <c r="E278" s="79">
        <f t="shared" si="16"/>
        <v>40028.801380000004</v>
      </c>
      <c r="F278" s="80">
        <f t="shared" si="19"/>
        <v>1.3914842216880133E-3</v>
      </c>
      <c r="G278" s="81">
        <v>2.6646624760863619E-2</v>
      </c>
      <c r="H278" s="80">
        <f t="shared" si="17"/>
        <v>3.7078357915982855E-5</v>
      </c>
      <c r="I278" s="81">
        <v>0.06</v>
      </c>
      <c r="J278" s="80">
        <f t="shared" si="18"/>
        <v>8.3489053301280801E-5</v>
      </c>
      <c r="L278" s="82">
        <v>0.125</v>
      </c>
      <c r="N278" s="83"/>
    </row>
    <row r="279" spans="1:14" x14ac:dyDescent="0.25">
      <c r="A279" t="s">
        <v>617</v>
      </c>
      <c r="B279" s="78" t="s">
        <v>618</v>
      </c>
      <c r="C279" s="79">
        <v>639.58399999999995</v>
      </c>
      <c r="D279" s="79">
        <v>105.68</v>
      </c>
      <c r="E279" s="79">
        <f t="shared" si="16"/>
        <v>67591.237120000005</v>
      </c>
      <c r="F279" s="80">
        <f t="shared" si="19"/>
        <v>2.3496116979372103E-3</v>
      </c>
      <c r="G279" s="81" t="s">
        <v>1277</v>
      </c>
      <c r="H279" s="80" t="str">
        <f t="shared" si="17"/>
        <v/>
      </c>
      <c r="I279" s="81">
        <v>0.11</v>
      </c>
      <c r="J279" s="80">
        <f t="shared" si="18"/>
        <v>2.5845728677309314E-4</v>
      </c>
      <c r="L279" s="82">
        <v>0.1</v>
      </c>
      <c r="N279" s="83"/>
    </row>
    <row r="280" spans="1:14" x14ac:dyDescent="0.25">
      <c r="A280" t="s">
        <v>619</v>
      </c>
      <c r="B280" s="78" t="s">
        <v>620</v>
      </c>
      <c r="C280" s="79">
        <v>686.15200000000004</v>
      </c>
      <c r="D280" s="79">
        <v>34.119999999999997</v>
      </c>
      <c r="E280" s="79">
        <f t="shared" si="16"/>
        <v>23411.506239999999</v>
      </c>
      <c r="F280" s="80">
        <f t="shared" si="19"/>
        <v>8.1383255095884811E-4</v>
      </c>
      <c r="G280" s="81">
        <v>3.5169988276670575E-2</v>
      </c>
      <c r="H280" s="80">
        <f t="shared" si="17"/>
        <v>2.8622481276395596E-5</v>
      </c>
      <c r="I280" s="81">
        <v>0.11</v>
      </c>
      <c r="J280" s="80">
        <f t="shared" si="18"/>
        <v>8.9521580605473298E-5</v>
      </c>
      <c r="L280" s="82">
        <v>0.09</v>
      </c>
      <c r="N280" s="83"/>
    </row>
    <row r="281" spans="1:14" x14ac:dyDescent="0.25">
      <c r="A281" t="s">
        <v>621</v>
      </c>
      <c r="B281" s="78" t="s">
        <v>622</v>
      </c>
      <c r="C281" s="79">
        <v>1254.3130000000001</v>
      </c>
      <c r="D281" s="79">
        <v>59.75</v>
      </c>
      <c r="E281" s="79">
        <f t="shared" si="16"/>
        <v>74945.201750000007</v>
      </c>
      <c r="F281" s="80">
        <f t="shared" si="19"/>
        <v>2.6052507727212359E-3</v>
      </c>
      <c r="G281" s="81">
        <v>4.8870292887029286E-2</v>
      </c>
      <c r="H281" s="80">
        <f t="shared" si="17"/>
        <v>1.2731936830704616E-4</v>
      </c>
      <c r="I281" s="81">
        <v>0.13500000000000001</v>
      </c>
      <c r="J281" s="80">
        <f t="shared" si="18"/>
        <v>3.5170885431736685E-4</v>
      </c>
      <c r="L281" s="82">
        <v>0.08</v>
      </c>
      <c r="N281" s="83"/>
    </row>
    <row r="282" spans="1:14" x14ac:dyDescent="0.25">
      <c r="A282" t="s">
        <v>623</v>
      </c>
      <c r="B282" s="78" t="s">
        <v>624</v>
      </c>
      <c r="C282" s="79">
        <v>138.09100000000001</v>
      </c>
      <c r="D282" s="79">
        <v>78.72</v>
      </c>
      <c r="E282" s="79">
        <f t="shared" si="16"/>
        <v>10870.523520000001</v>
      </c>
      <c r="F282" s="80">
        <f t="shared" si="19"/>
        <v>3.7788196094040629E-4</v>
      </c>
      <c r="G282" s="81">
        <v>3.556910569105691E-2</v>
      </c>
      <c r="H282" s="80">
        <f t="shared" si="17"/>
        <v>1.3440923407433151E-5</v>
      </c>
      <c r="I282" s="81">
        <v>0.115</v>
      </c>
      <c r="J282" s="80">
        <f t="shared" si="18"/>
        <v>4.3456425508146728E-5</v>
      </c>
      <c r="L282" s="82">
        <v>0.06</v>
      </c>
      <c r="N282" s="83"/>
    </row>
    <row r="283" spans="1:14" x14ac:dyDescent="0.25">
      <c r="A283" t="s">
        <v>625</v>
      </c>
      <c r="B283" s="78" t="s">
        <v>626</v>
      </c>
      <c r="C283" s="79">
        <v>1442.194</v>
      </c>
      <c r="D283" s="79">
        <v>13.29</v>
      </c>
      <c r="E283" s="79">
        <f t="shared" si="16"/>
        <v>19166.758259999999</v>
      </c>
      <c r="F283" s="80">
        <f t="shared" si="19"/>
        <v>6.6627630056951745E-4</v>
      </c>
      <c r="G283" s="81">
        <v>4.6651617757712566E-2</v>
      </c>
      <c r="H283" s="80">
        <f t="shared" si="17"/>
        <v>3.1082867295191934E-5</v>
      </c>
      <c r="I283" s="81">
        <v>0.125</v>
      </c>
      <c r="J283" s="80">
        <f t="shared" si="18"/>
        <v>8.3284537571189681E-5</v>
      </c>
      <c r="L283" s="82">
        <v>0.13</v>
      </c>
      <c r="N283" s="83"/>
    </row>
    <row r="284" spans="1:14" x14ac:dyDescent="0.25">
      <c r="A284" t="s">
        <v>627</v>
      </c>
      <c r="B284" s="78" t="s">
        <v>628</v>
      </c>
      <c r="C284" s="79">
        <v>453.96800000000002</v>
      </c>
      <c r="D284" s="79">
        <v>86.34</v>
      </c>
      <c r="E284" s="79">
        <f t="shared" si="16"/>
        <v>39195.597120000006</v>
      </c>
      <c r="F284" s="80">
        <f t="shared" si="19"/>
        <v>1.3625203121712893E-3</v>
      </c>
      <c r="G284" s="81">
        <v>2.8260365994903867E-2</v>
      </c>
      <c r="H284" s="80">
        <f t="shared" si="17"/>
        <v>3.8505322697451305E-5</v>
      </c>
      <c r="I284" s="81">
        <v>3.5000000000000003E-2</v>
      </c>
      <c r="J284" s="80">
        <f t="shared" si="18"/>
        <v>4.768821092599513E-5</v>
      </c>
      <c r="L284" s="82">
        <v>9.5000000000000001E-2</v>
      </c>
      <c r="N284" s="83"/>
    </row>
    <row r="285" spans="1:14" x14ac:dyDescent="0.25">
      <c r="A285" t="s">
        <v>629</v>
      </c>
      <c r="B285" s="78" t="s">
        <v>630</v>
      </c>
      <c r="C285" s="79">
        <v>145.113</v>
      </c>
      <c r="D285" s="79">
        <v>215.06</v>
      </c>
      <c r="E285" s="79">
        <f t="shared" si="16"/>
        <v>31208.001779999999</v>
      </c>
      <c r="F285" s="80" t="str">
        <f t="shared" si="19"/>
        <v/>
      </c>
      <c r="G285" s="81" t="s">
        <v>1277</v>
      </c>
      <c r="H285" s="80" t="str">
        <f t="shared" si="17"/>
        <v/>
      </c>
      <c r="I285" s="81">
        <v>-0.105</v>
      </c>
      <c r="J285" s="80" t="str">
        <f t="shared" si="18"/>
        <v/>
      </c>
      <c r="L285" s="82">
        <v>3.5000000000000003E-2</v>
      </c>
      <c r="N285" s="83"/>
    </row>
    <row r="286" spans="1:14" x14ac:dyDescent="0.25">
      <c r="A286" t="s">
        <v>631</v>
      </c>
      <c r="B286" s="78" t="s">
        <v>632</v>
      </c>
      <c r="C286" s="79">
        <v>208.387</v>
      </c>
      <c r="D286" s="79">
        <v>99.78</v>
      </c>
      <c r="E286" s="79">
        <f t="shared" si="16"/>
        <v>20792.854859999999</v>
      </c>
      <c r="F286" s="80">
        <f t="shared" si="19"/>
        <v>7.2280279359039157E-4</v>
      </c>
      <c r="G286" s="81">
        <v>3.0066145520144315E-2</v>
      </c>
      <c r="H286" s="80">
        <f t="shared" si="17"/>
        <v>2.1731893974455548E-5</v>
      </c>
      <c r="I286" s="81">
        <v>0.08</v>
      </c>
      <c r="J286" s="80">
        <f t="shared" si="18"/>
        <v>5.7824223487231326E-5</v>
      </c>
      <c r="L286" s="82">
        <v>0.115</v>
      </c>
      <c r="N286" s="83"/>
    </row>
    <row r="287" spans="1:14" x14ac:dyDescent="0.25">
      <c r="A287" t="s">
        <v>633</v>
      </c>
      <c r="B287" s="78" t="s">
        <v>634</v>
      </c>
      <c r="C287" s="79">
        <v>93.700999999999993</v>
      </c>
      <c r="D287" s="79">
        <v>140.61000000000001</v>
      </c>
      <c r="E287" s="79">
        <f t="shared" si="16"/>
        <v>13175.29761</v>
      </c>
      <c r="F287" s="80">
        <f t="shared" si="19"/>
        <v>4.5800069220955494E-4</v>
      </c>
      <c r="G287" s="81">
        <v>3.5559348552734509E-2</v>
      </c>
      <c r="H287" s="80">
        <f t="shared" si="17"/>
        <v>1.6286206251673241E-5</v>
      </c>
      <c r="I287" s="81">
        <v>0.11</v>
      </c>
      <c r="J287" s="80">
        <f t="shared" si="18"/>
        <v>5.0380076143051041E-5</v>
      </c>
      <c r="L287" s="82">
        <v>0.09</v>
      </c>
      <c r="N287" s="83"/>
    </row>
    <row r="288" spans="1:14" x14ac:dyDescent="0.25">
      <c r="A288" t="s">
        <v>635</v>
      </c>
      <c r="B288" s="78" t="s">
        <v>636</v>
      </c>
      <c r="C288" s="79">
        <v>359.90699999999998</v>
      </c>
      <c r="D288" s="79">
        <v>128.28</v>
      </c>
      <c r="E288" s="79">
        <f t="shared" si="16"/>
        <v>46168.869959999996</v>
      </c>
      <c r="F288" s="80">
        <f t="shared" si="19"/>
        <v>1.6049257501525938E-3</v>
      </c>
      <c r="G288" s="81">
        <v>2.4633613969441848E-2</v>
      </c>
      <c r="H288" s="80">
        <f t="shared" si="17"/>
        <v>3.953512137887587E-5</v>
      </c>
      <c r="I288" s="81">
        <v>9.5000000000000001E-2</v>
      </c>
      <c r="J288" s="80">
        <f t="shared" si="18"/>
        <v>1.5246794626449641E-4</v>
      </c>
      <c r="L288" s="82">
        <v>-1.4999999999999999E-2</v>
      </c>
      <c r="N288" s="83"/>
    </row>
    <row r="289" spans="1:14" x14ac:dyDescent="0.25">
      <c r="A289" t="s">
        <v>637</v>
      </c>
      <c r="B289" s="78" t="s">
        <v>638</v>
      </c>
      <c r="C289" s="79">
        <v>1123</v>
      </c>
      <c r="D289" s="79">
        <v>145.06</v>
      </c>
      <c r="E289" s="79">
        <f t="shared" si="16"/>
        <v>162902.38</v>
      </c>
      <c r="F289" s="80">
        <f t="shared" si="19"/>
        <v>5.6628248568712193E-3</v>
      </c>
      <c r="G289" s="81">
        <v>2.0681097476906107E-2</v>
      </c>
      <c r="H289" s="80">
        <f t="shared" si="17"/>
        <v>1.1711343285960055E-4</v>
      </c>
      <c r="I289" s="81">
        <v>0.19</v>
      </c>
      <c r="J289" s="80">
        <f t="shared" si="18"/>
        <v>1.0759367228055316E-3</v>
      </c>
      <c r="L289" s="82">
        <v>7.0000000000000007E-2</v>
      </c>
      <c r="N289" s="83"/>
    </row>
    <row r="290" spans="1:14" x14ac:dyDescent="0.25">
      <c r="A290" t="s">
        <v>639</v>
      </c>
      <c r="B290" s="78" t="s">
        <v>640</v>
      </c>
      <c r="C290" s="79">
        <v>105.913</v>
      </c>
      <c r="D290" s="79">
        <v>436.67</v>
      </c>
      <c r="E290" s="79">
        <f t="shared" si="16"/>
        <v>46249.029710000003</v>
      </c>
      <c r="F290" s="80">
        <f t="shared" si="19"/>
        <v>1.6077122694460543E-3</v>
      </c>
      <c r="G290" s="81">
        <v>5.6793459591911507E-3</v>
      </c>
      <c r="H290" s="80">
        <f t="shared" si="17"/>
        <v>9.1307541810204834E-6</v>
      </c>
      <c r="I290" s="81">
        <v>8.5000000000000006E-2</v>
      </c>
      <c r="J290" s="80">
        <f t="shared" si="18"/>
        <v>1.3665554290291461E-4</v>
      </c>
      <c r="L290" s="82">
        <v>7.0000000000000007E-2</v>
      </c>
      <c r="N290" s="83"/>
    </row>
    <row r="291" spans="1:14" x14ac:dyDescent="0.25">
      <c r="A291" t="s">
        <v>641</v>
      </c>
      <c r="B291" s="78" t="s">
        <v>642</v>
      </c>
      <c r="C291" s="79">
        <v>349.92599999999999</v>
      </c>
      <c r="D291" s="79">
        <v>81.260000000000005</v>
      </c>
      <c r="E291" s="79">
        <f t="shared" si="16"/>
        <v>28434.98676</v>
      </c>
      <c r="F291" s="80">
        <f t="shared" si="19"/>
        <v>9.8845916081356203E-4</v>
      </c>
      <c r="G291" s="81">
        <v>1.5259660349495446E-2</v>
      </c>
      <c r="H291" s="80">
        <f t="shared" si="17"/>
        <v>1.5083551063362256E-5</v>
      </c>
      <c r="I291" s="81">
        <v>0.14000000000000001</v>
      </c>
      <c r="J291" s="80">
        <f t="shared" si="18"/>
        <v>1.3838428251389869E-4</v>
      </c>
      <c r="L291" s="82">
        <v>0.05</v>
      </c>
      <c r="N291" s="83"/>
    </row>
    <row r="292" spans="1:14" x14ac:dyDescent="0.25">
      <c r="A292" t="s">
        <v>643</v>
      </c>
      <c r="B292" s="78" t="s">
        <v>644</v>
      </c>
      <c r="C292" s="79">
        <v>84.007000000000005</v>
      </c>
      <c r="D292" s="79">
        <v>399.18</v>
      </c>
      <c r="E292" s="79">
        <f t="shared" si="16"/>
        <v>33533.914260000005</v>
      </c>
      <c r="F292" s="80">
        <f t="shared" si="19"/>
        <v>1.1657084642944827E-3</v>
      </c>
      <c r="G292" s="81" t="s">
        <v>1277</v>
      </c>
      <c r="H292" s="80" t="str">
        <f t="shared" si="17"/>
        <v/>
      </c>
      <c r="I292" s="81">
        <v>0.12</v>
      </c>
      <c r="J292" s="80">
        <f t="shared" si="18"/>
        <v>1.3988501571533793E-4</v>
      </c>
      <c r="L292" s="82">
        <v>0.08</v>
      </c>
      <c r="N292" s="83"/>
    </row>
    <row r="293" spans="1:14" x14ac:dyDescent="0.25">
      <c r="A293" t="s">
        <v>645</v>
      </c>
      <c r="B293" s="78" t="s">
        <v>646</v>
      </c>
      <c r="C293" s="79">
        <v>1146.9000000000001</v>
      </c>
      <c r="D293" s="79">
        <v>84.78</v>
      </c>
      <c r="E293" s="79">
        <f t="shared" si="16"/>
        <v>97234.182000000015</v>
      </c>
      <c r="F293" s="80">
        <f t="shared" si="19"/>
        <v>3.3800619902983626E-3</v>
      </c>
      <c r="G293" s="81">
        <v>2.3118660061335221E-2</v>
      </c>
      <c r="H293" s="80">
        <f t="shared" si="17"/>
        <v>7.8142504139947993E-5</v>
      </c>
      <c r="I293" s="81">
        <v>0.16500000000000001</v>
      </c>
      <c r="J293" s="80">
        <f t="shared" si="18"/>
        <v>5.5771022839922987E-4</v>
      </c>
      <c r="L293" s="82">
        <v>0.04</v>
      </c>
      <c r="N293" s="83"/>
    </row>
    <row r="294" spans="1:14" x14ac:dyDescent="0.25">
      <c r="A294" t="s">
        <v>647</v>
      </c>
      <c r="B294" s="78" t="s">
        <v>648</v>
      </c>
      <c r="C294" s="79">
        <v>932.39800000000002</v>
      </c>
      <c r="D294" s="79">
        <v>18.3</v>
      </c>
      <c r="E294" s="79">
        <f t="shared" si="16"/>
        <v>17062.883400000002</v>
      </c>
      <c r="F294" s="80">
        <f t="shared" si="19"/>
        <v>5.931412435313426E-4</v>
      </c>
      <c r="G294" s="81">
        <v>4.2622950819672129E-2</v>
      </c>
      <c r="H294" s="80">
        <f t="shared" si="17"/>
        <v>2.5281430052155583E-5</v>
      </c>
      <c r="I294" s="81">
        <v>9.5000000000000001E-2</v>
      </c>
      <c r="J294" s="80">
        <f t="shared" si="18"/>
        <v>5.6348418135477546E-5</v>
      </c>
      <c r="L294" s="82">
        <v>0.14000000000000001</v>
      </c>
      <c r="N294" s="83"/>
    </row>
    <row r="295" spans="1:14" x14ac:dyDescent="0.25">
      <c r="A295" t="s">
        <v>649</v>
      </c>
      <c r="B295" s="78" t="s">
        <v>650</v>
      </c>
      <c r="C295" s="79">
        <v>311.68400000000003</v>
      </c>
      <c r="D295" s="79">
        <v>33.11</v>
      </c>
      <c r="E295" s="79">
        <f t="shared" si="16"/>
        <v>10319.857240000001</v>
      </c>
      <c r="F295" s="80">
        <f t="shared" si="19"/>
        <v>3.5873965805800024E-4</v>
      </c>
      <c r="G295" s="81">
        <v>1.4497130776200544E-2</v>
      </c>
      <c r="H295" s="80">
        <f t="shared" si="17"/>
        <v>5.2006957374762944E-6</v>
      </c>
      <c r="I295" s="81">
        <v>0.11</v>
      </c>
      <c r="J295" s="80">
        <f t="shared" si="18"/>
        <v>3.9461362386380026E-5</v>
      </c>
      <c r="L295" s="82">
        <v>0.08</v>
      </c>
      <c r="N295" s="83"/>
    </row>
    <row r="296" spans="1:14" x14ac:dyDescent="0.25">
      <c r="A296" t="s">
        <v>649</v>
      </c>
      <c r="B296" s="78" t="s">
        <v>651</v>
      </c>
      <c r="C296" s="79">
        <v>245.065</v>
      </c>
      <c r="D296" s="79">
        <v>30.9</v>
      </c>
      <c r="E296" s="79">
        <f t="shared" si="16"/>
        <v>7572.5084999999999</v>
      </c>
      <c r="F296" s="80" t="str">
        <f t="shared" si="19"/>
        <v/>
      </c>
      <c r="G296" s="81">
        <v>1.5533980582524271E-2</v>
      </c>
      <c r="H296" s="80" t="str">
        <f t="shared" si="17"/>
        <v/>
      </c>
      <c r="I296" s="81"/>
      <c r="J296" s="80" t="str">
        <f t="shared" si="18"/>
        <v/>
      </c>
      <c r="L296" s="82">
        <v>0.14000000000000001</v>
      </c>
      <c r="N296" s="83"/>
    </row>
    <row r="297" spans="1:14" x14ac:dyDescent="0.25">
      <c r="A297" t="s">
        <v>652</v>
      </c>
      <c r="B297" s="78" t="s">
        <v>653</v>
      </c>
      <c r="C297" s="79">
        <v>367.61900000000003</v>
      </c>
      <c r="D297" s="79">
        <v>71.040000000000006</v>
      </c>
      <c r="E297" s="79">
        <f t="shared" si="16"/>
        <v>26115.653760000005</v>
      </c>
      <c r="F297" s="80">
        <f t="shared" si="19"/>
        <v>9.0783433161363471E-4</v>
      </c>
      <c r="G297" s="81">
        <v>3.5472972972972971E-2</v>
      </c>
      <c r="H297" s="80">
        <f t="shared" si="17"/>
        <v>3.2203582709267445E-5</v>
      </c>
      <c r="I297" s="81">
        <v>9.5000000000000001E-2</v>
      </c>
      <c r="J297" s="80">
        <f t="shared" si="18"/>
        <v>8.6244261503295305E-5</v>
      </c>
      <c r="L297" s="82">
        <v>0.14499999999999999</v>
      </c>
      <c r="N297" s="83"/>
    </row>
    <row r="298" spans="1:14" x14ac:dyDescent="0.25">
      <c r="A298" t="s">
        <v>654</v>
      </c>
      <c r="B298" s="78" t="s">
        <v>655</v>
      </c>
      <c r="C298" s="79">
        <v>419.101</v>
      </c>
      <c r="D298" s="79">
        <v>12.15</v>
      </c>
      <c r="E298" s="79">
        <f t="shared" si="16"/>
        <v>5092.0771500000001</v>
      </c>
      <c r="F298" s="80" t="str">
        <f t="shared" si="19"/>
        <v/>
      </c>
      <c r="G298" s="81" t="s">
        <v>1277</v>
      </c>
      <c r="H298" s="80" t="str">
        <f t="shared" si="17"/>
        <v/>
      </c>
      <c r="I298" s="81"/>
      <c r="J298" s="80" t="str">
        <f t="shared" si="18"/>
        <v/>
      </c>
      <c r="L298" s="82">
        <v>0.16</v>
      </c>
      <c r="N298" s="83"/>
    </row>
    <row r="299" spans="1:14" x14ac:dyDescent="0.25">
      <c r="A299" t="s">
        <v>656</v>
      </c>
      <c r="B299" s="78" t="s">
        <v>657</v>
      </c>
      <c r="C299" s="79">
        <v>1486</v>
      </c>
      <c r="D299" s="79">
        <v>47.2</v>
      </c>
      <c r="E299" s="79">
        <f t="shared" si="16"/>
        <v>70139.199999999997</v>
      </c>
      <c r="F299" s="80">
        <f t="shared" si="19"/>
        <v>2.4381841763211919E-3</v>
      </c>
      <c r="G299" s="81">
        <v>3.8983050847457623E-2</v>
      </c>
      <c r="H299" s="80">
        <f t="shared" si="17"/>
        <v>9.5047857720995614E-5</v>
      </c>
      <c r="I299" s="81">
        <v>0.06</v>
      </c>
      <c r="J299" s="80">
        <f t="shared" si="18"/>
        <v>1.4629105057927151E-4</v>
      </c>
      <c r="L299" s="82">
        <v>9.5000000000000001E-2</v>
      </c>
      <c r="N299" s="83"/>
    </row>
    <row r="300" spans="1:14" x14ac:dyDescent="0.25">
      <c r="A300" t="s">
        <v>658</v>
      </c>
      <c r="B300" s="78" t="s">
        <v>659</v>
      </c>
      <c r="C300" s="79">
        <v>128.477</v>
      </c>
      <c r="D300" s="79">
        <v>63.27</v>
      </c>
      <c r="E300" s="79">
        <f t="shared" si="16"/>
        <v>8128.7397900000005</v>
      </c>
      <c r="F300" s="80">
        <f t="shared" si="19"/>
        <v>2.8257186750647927E-4</v>
      </c>
      <c r="G300" s="81">
        <v>1.7701912438754543E-2</v>
      </c>
      <c r="H300" s="80">
        <f t="shared" si="17"/>
        <v>5.002062456255046E-6</v>
      </c>
      <c r="I300" s="81">
        <v>0.115</v>
      </c>
      <c r="J300" s="80">
        <f t="shared" si="18"/>
        <v>3.2495764763245115E-5</v>
      </c>
      <c r="L300" s="59" t="s">
        <v>125</v>
      </c>
      <c r="N300" s="83"/>
    </row>
    <row r="301" spans="1:14" x14ac:dyDescent="0.25">
      <c r="A301" t="s">
        <v>660</v>
      </c>
      <c r="B301" s="78" t="s">
        <v>661</v>
      </c>
      <c r="C301" s="79">
        <v>571.36900000000003</v>
      </c>
      <c r="D301" s="79">
        <v>24.53</v>
      </c>
      <c r="E301" s="79">
        <f t="shared" si="16"/>
        <v>14015.681570000001</v>
      </c>
      <c r="F301" s="80">
        <f t="shared" si="19"/>
        <v>4.8721418300081212E-4</v>
      </c>
      <c r="G301" s="81">
        <v>2.0383204239706482E-2</v>
      </c>
      <c r="H301" s="80">
        <f t="shared" si="17"/>
        <v>9.9309862005872837E-6</v>
      </c>
      <c r="I301" s="81">
        <v>9.5000000000000001E-2</v>
      </c>
      <c r="J301" s="80">
        <f t="shared" si="18"/>
        <v>4.6285347385077154E-5</v>
      </c>
      <c r="L301" s="59" t="s">
        <v>125</v>
      </c>
      <c r="N301" s="83"/>
    </row>
    <row r="302" spans="1:14" x14ac:dyDescent="0.25">
      <c r="A302" t="s">
        <v>662</v>
      </c>
      <c r="B302" s="78" t="s">
        <v>663</v>
      </c>
      <c r="C302" s="79">
        <v>225.69200000000001</v>
      </c>
      <c r="D302" s="79">
        <v>123.47</v>
      </c>
      <c r="E302" s="79">
        <f t="shared" si="16"/>
        <v>27866.19124</v>
      </c>
      <c r="F302" s="80">
        <f t="shared" si="19"/>
        <v>9.6868664791882728E-4</v>
      </c>
      <c r="G302" s="81">
        <v>3.8875840285089495E-2</v>
      </c>
      <c r="H302" s="80">
        <f t="shared" si="17"/>
        <v>3.7658507410791048E-5</v>
      </c>
      <c r="I302" s="81">
        <v>9.5000000000000001E-2</v>
      </c>
      <c r="J302" s="80">
        <f t="shared" si="18"/>
        <v>9.2025231552288588E-5</v>
      </c>
      <c r="L302" s="82">
        <v>7.4999999999999997E-2</v>
      </c>
      <c r="N302" s="83"/>
    </row>
    <row r="303" spans="1:14" x14ac:dyDescent="0.25">
      <c r="A303" t="s">
        <v>664</v>
      </c>
      <c r="B303" s="78" t="s">
        <v>665</v>
      </c>
      <c r="C303" s="79">
        <v>413.33600000000001</v>
      </c>
      <c r="D303" s="79">
        <v>164.56</v>
      </c>
      <c r="E303" s="79">
        <f t="shared" si="16"/>
        <v>68018.572159999996</v>
      </c>
      <c r="F303" s="80">
        <f t="shared" si="19"/>
        <v>2.3644667509249199E-3</v>
      </c>
      <c r="G303" s="81">
        <v>1.5799708313077296E-2</v>
      </c>
      <c r="H303" s="80">
        <f t="shared" si="17"/>
        <v>3.7357884980583317E-5</v>
      </c>
      <c r="I303" s="81">
        <v>6.5000000000000002E-2</v>
      </c>
      <c r="J303" s="80">
        <f t="shared" si="18"/>
        <v>1.536903388101198E-4</v>
      </c>
      <c r="L303" s="59" t="s">
        <v>125</v>
      </c>
      <c r="N303" s="83"/>
    </row>
    <row r="304" spans="1:14" x14ac:dyDescent="0.25">
      <c r="A304" t="s">
        <v>666</v>
      </c>
      <c r="B304" s="78" t="s">
        <v>667</v>
      </c>
      <c r="C304" s="79">
        <v>159.33500000000001</v>
      </c>
      <c r="D304" s="79">
        <v>246.31</v>
      </c>
      <c r="E304" s="79">
        <f t="shared" si="16"/>
        <v>39245.803850000004</v>
      </c>
      <c r="F304" s="80">
        <f t="shared" si="19"/>
        <v>1.3642656023176102E-3</v>
      </c>
      <c r="G304" s="81">
        <v>1.2991758353294629E-2</v>
      </c>
      <c r="H304" s="80">
        <f t="shared" si="17"/>
        <v>1.7724209035022339E-5</v>
      </c>
      <c r="I304" s="81">
        <v>0.05</v>
      </c>
      <c r="J304" s="80">
        <f t="shared" si="18"/>
        <v>6.8213280115880516E-5</v>
      </c>
      <c r="L304" s="82">
        <v>6.5000000000000002E-2</v>
      </c>
      <c r="N304" s="83"/>
    </row>
    <row r="305" spans="1:14" x14ac:dyDescent="0.25">
      <c r="A305" t="s">
        <v>668</v>
      </c>
      <c r="B305" s="78" t="s">
        <v>669</v>
      </c>
      <c r="C305" s="79">
        <v>215.452</v>
      </c>
      <c r="D305" s="79">
        <v>36.159999999999997</v>
      </c>
      <c r="E305" s="79">
        <f t="shared" si="16"/>
        <v>7790.7443199999989</v>
      </c>
      <c r="F305" s="80">
        <f t="shared" si="19"/>
        <v>2.7082244340950854E-4</v>
      </c>
      <c r="G305" s="81">
        <v>1.3827433628318585E-2</v>
      </c>
      <c r="H305" s="80">
        <f t="shared" si="17"/>
        <v>3.7447793613040451E-6</v>
      </c>
      <c r="I305" s="81">
        <v>0.12</v>
      </c>
      <c r="J305" s="80">
        <f t="shared" si="18"/>
        <v>3.2498693209141022E-5</v>
      </c>
      <c r="L305" s="82">
        <v>0.1</v>
      </c>
      <c r="N305" s="83"/>
    </row>
    <row r="306" spans="1:14" x14ac:dyDescent="0.25">
      <c r="A306" t="s">
        <v>670</v>
      </c>
      <c r="B306" s="78" t="s">
        <v>671</v>
      </c>
      <c r="C306" s="79">
        <v>150.471</v>
      </c>
      <c r="D306" s="79">
        <v>54.55</v>
      </c>
      <c r="E306" s="79">
        <f t="shared" si="16"/>
        <v>8208.1930499999999</v>
      </c>
      <c r="F306" s="80">
        <f t="shared" si="19"/>
        <v>2.8533382774111456E-4</v>
      </c>
      <c r="G306" s="81">
        <v>3.0064161319890009E-2</v>
      </c>
      <c r="H306" s="80">
        <f t="shared" si="17"/>
        <v>8.578322227230575E-6</v>
      </c>
      <c r="I306" s="81">
        <v>7.4999999999999997E-2</v>
      </c>
      <c r="J306" s="80">
        <f t="shared" si="18"/>
        <v>2.140003708058359E-5</v>
      </c>
      <c r="L306" s="82">
        <v>0.11</v>
      </c>
      <c r="N306" s="83"/>
    </row>
    <row r="307" spans="1:14" x14ac:dyDescent="0.25">
      <c r="A307" t="s">
        <v>672</v>
      </c>
      <c r="B307" s="78" t="s">
        <v>673</v>
      </c>
      <c r="C307" s="79">
        <v>126.76</v>
      </c>
      <c r="D307" s="79">
        <v>44.33</v>
      </c>
      <c r="E307" s="79">
        <f t="shared" si="16"/>
        <v>5619.2708000000002</v>
      </c>
      <c r="F307" s="80" t="str">
        <f t="shared" si="19"/>
        <v/>
      </c>
      <c r="G307" s="81" t="s">
        <v>1277</v>
      </c>
      <c r="H307" s="80" t="str">
        <f t="shared" si="17"/>
        <v/>
      </c>
      <c r="I307" s="81"/>
      <c r="J307" s="80" t="str">
        <f t="shared" si="18"/>
        <v/>
      </c>
      <c r="L307" s="82">
        <v>0.12</v>
      </c>
      <c r="N307" s="83"/>
    </row>
    <row r="308" spans="1:14" x14ac:dyDescent="0.25">
      <c r="A308" t="s">
        <v>674</v>
      </c>
      <c r="B308" s="78" t="s">
        <v>675</v>
      </c>
      <c r="C308" s="79">
        <v>454.9</v>
      </c>
      <c r="D308" s="79">
        <v>17.739999999999998</v>
      </c>
      <c r="E308" s="79">
        <f t="shared" si="16"/>
        <v>8069.9259999999986</v>
      </c>
      <c r="F308" s="80">
        <f t="shared" si="19"/>
        <v>2.8052737808932762E-4</v>
      </c>
      <c r="G308" s="81">
        <v>4.2277339346110492E-2</v>
      </c>
      <c r="H308" s="80">
        <f t="shared" si="17"/>
        <v>1.1859951159357144E-5</v>
      </c>
      <c r="I308" s="81">
        <v>0.14000000000000001</v>
      </c>
      <c r="J308" s="80">
        <f t="shared" si="18"/>
        <v>3.9273832932505874E-5</v>
      </c>
      <c r="L308" s="82">
        <v>7.4999999999999997E-2</v>
      </c>
      <c r="N308" s="83"/>
    </row>
    <row r="309" spans="1:14" x14ac:dyDescent="0.25">
      <c r="A309" t="s">
        <v>676</v>
      </c>
      <c r="B309" s="78" t="s">
        <v>677</v>
      </c>
      <c r="C309" s="79">
        <v>498.36599999999999</v>
      </c>
      <c r="D309" s="79">
        <v>302</v>
      </c>
      <c r="E309" s="79">
        <f t="shared" si="16"/>
        <v>150506.53200000001</v>
      </c>
      <c r="F309" s="80">
        <f t="shared" si="19"/>
        <v>5.2319194509686329E-3</v>
      </c>
      <c r="G309" s="81">
        <v>1.5496688741721854E-2</v>
      </c>
      <c r="H309" s="80">
        <f t="shared" si="17"/>
        <v>8.1077427253421197E-5</v>
      </c>
      <c r="I309" s="81">
        <v>0.12</v>
      </c>
      <c r="J309" s="80">
        <f t="shared" si="18"/>
        <v>6.2783033411623588E-4</v>
      </c>
      <c r="L309" s="82">
        <v>7.0000000000000007E-2</v>
      </c>
      <c r="N309" s="83"/>
    </row>
    <row r="310" spans="1:14" x14ac:dyDescent="0.25">
      <c r="A310" t="s">
        <v>678</v>
      </c>
      <c r="B310" s="78" t="s">
        <v>679</v>
      </c>
      <c r="C310" s="79">
        <v>282.077</v>
      </c>
      <c r="D310" s="79">
        <v>456.17</v>
      </c>
      <c r="E310" s="79">
        <f t="shared" si="16"/>
        <v>128675.06509</v>
      </c>
      <c r="F310" s="80">
        <f t="shared" si="19"/>
        <v>4.4730123467267577E-3</v>
      </c>
      <c r="G310" s="81">
        <v>5.962689348269286E-3</v>
      </c>
      <c r="H310" s="80">
        <f t="shared" si="17"/>
        <v>2.6671183074504642E-5</v>
      </c>
      <c r="I310" s="81">
        <v>0.17499999999999999</v>
      </c>
      <c r="J310" s="80">
        <f t="shared" si="18"/>
        <v>7.8277716067718251E-4</v>
      </c>
      <c r="L310" s="82">
        <v>0.08</v>
      </c>
      <c r="N310" s="83"/>
    </row>
    <row r="311" spans="1:14" x14ac:dyDescent="0.25">
      <c r="A311" t="s">
        <v>680</v>
      </c>
      <c r="B311" s="78" t="s">
        <v>681</v>
      </c>
      <c r="C311" s="79">
        <v>1749.2840000000001</v>
      </c>
      <c r="D311" s="79">
        <v>84.3</v>
      </c>
      <c r="E311" s="79">
        <f t="shared" si="16"/>
        <v>147464.64120000001</v>
      </c>
      <c r="F311" s="80">
        <f t="shared" si="19"/>
        <v>5.1261770128647336E-3</v>
      </c>
      <c r="G311" s="81">
        <v>3.6773428232502965E-2</v>
      </c>
      <c r="H311" s="80">
        <f t="shared" si="17"/>
        <v>1.8850710248968772E-4</v>
      </c>
      <c r="I311" s="81">
        <v>0.105</v>
      </c>
      <c r="J311" s="80">
        <f t="shared" si="18"/>
        <v>5.3824858635079698E-4</v>
      </c>
      <c r="L311" s="82">
        <v>5.5E-2</v>
      </c>
      <c r="N311" s="83"/>
    </row>
    <row r="312" spans="1:14" x14ac:dyDescent="0.25">
      <c r="A312" t="s">
        <v>682</v>
      </c>
      <c r="B312" s="78" t="s">
        <v>683</v>
      </c>
      <c r="C312" s="79">
        <v>552.48400000000004</v>
      </c>
      <c r="D312" s="79">
        <v>68.86</v>
      </c>
      <c r="E312" s="79">
        <f t="shared" si="16"/>
        <v>38044.048240000004</v>
      </c>
      <c r="F312" s="80">
        <f t="shared" si="19"/>
        <v>1.3224900828918507E-3</v>
      </c>
      <c r="G312" s="81">
        <v>1.6032529770548941E-2</v>
      </c>
      <c r="H312" s="80">
        <f t="shared" si="17"/>
        <v>2.1202861625219331E-5</v>
      </c>
      <c r="I312" s="81">
        <v>0.1</v>
      </c>
      <c r="J312" s="80">
        <f t="shared" si="18"/>
        <v>1.3224900828918507E-4</v>
      </c>
      <c r="L312" s="82">
        <v>7.4999999999999997E-2</v>
      </c>
      <c r="N312" s="83"/>
    </row>
    <row r="313" spans="1:14" x14ac:dyDescent="0.25">
      <c r="A313" t="s">
        <v>684</v>
      </c>
      <c r="B313" s="78" t="s">
        <v>685</v>
      </c>
      <c r="C313" s="79">
        <v>417.64100000000002</v>
      </c>
      <c r="D313" s="79">
        <v>188.64</v>
      </c>
      <c r="E313" s="79">
        <f t="shared" si="16"/>
        <v>78783.798240000004</v>
      </c>
      <c r="F313" s="80">
        <f t="shared" si="19"/>
        <v>2.7386883542904594E-3</v>
      </c>
      <c r="G313" s="81">
        <v>1.7599660729431723E-2</v>
      </c>
      <c r="H313" s="80">
        <f t="shared" si="17"/>
        <v>4.8199985879157788E-5</v>
      </c>
      <c r="I313" s="81">
        <v>0.11</v>
      </c>
      <c r="J313" s="80">
        <f t="shared" si="18"/>
        <v>3.0125571897195055E-4</v>
      </c>
      <c r="L313" s="59" t="s">
        <v>125</v>
      </c>
      <c r="N313" s="83"/>
    </row>
    <row r="314" spans="1:14" x14ac:dyDescent="0.25">
      <c r="A314" t="s">
        <v>686</v>
      </c>
      <c r="B314" s="78" t="s">
        <v>687</v>
      </c>
      <c r="C314" s="79">
        <v>249.65299999999999</v>
      </c>
      <c r="D314" s="79">
        <v>71.38</v>
      </c>
      <c r="E314" s="79">
        <f t="shared" si="16"/>
        <v>17820.23114</v>
      </c>
      <c r="F314" s="80" t="str">
        <f t="shared" si="19"/>
        <v/>
      </c>
      <c r="G314" s="81" t="s">
        <v>1277</v>
      </c>
      <c r="H314" s="80" t="str">
        <f t="shared" si="17"/>
        <v/>
      </c>
      <c r="I314" s="81">
        <v>0.25</v>
      </c>
      <c r="J314" s="80" t="str">
        <f t="shared" si="18"/>
        <v/>
      </c>
      <c r="L314" s="82">
        <v>0.155</v>
      </c>
      <c r="N314" s="83"/>
    </row>
    <row r="315" spans="1:14" x14ac:dyDescent="0.25">
      <c r="A315" t="s">
        <v>688</v>
      </c>
      <c r="B315" s="78" t="s">
        <v>689</v>
      </c>
      <c r="C315" s="79">
        <v>495.44600000000003</v>
      </c>
      <c r="D315" s="79">
        <v>37.97</v>
      </c>
      <c r="E315" s="79">
        <f t="shared" si="16"/>
        <v>18812.084620000001</v>
      </c>
      <c r="F315" s="80">
        <f t="shared" si="19"/>
        <v>6.5394710866532933E-4</v>
      </c>
      <c r="G315" s="81">
        <v>4.4245456939689225E-2</v>
      </c>
      <c r="H315" s="80">
        <f t="shared" si="17"/>
        <v>2.8934188637286101E-5</v>
      </c>
      <c r="I315" s="81">
        <v>8.5000000000000006E-2</v>
      </c>
      <c r="J315" s="80">
        <f t="shared" si="18"/>
        <v>5.5585504236552994E-5</v>
      </c>
      <c r="L315" s="59" t="s">
        <v>125</v>
      </c>
      <c r="N315" s="83"/>
    </row>
    <row r="316" spans="1:14" x14ac:dyDescent="0.25">
      <c r="A316" t="s">
        <v>690</v>
      </c>
      <c r="B316" s="78" t="s">
        <v>691</v>
      </c>
      <c r="C316" s="79">
        <v>63.753</v>
      </c>
      <c r="D316" s="79">
        <v>703.59</v>
      </c>
      <c r="E316" s="79">
        <f t="shared" si="16"/>
        <v>44855.973270000002</v>
      </c>
      <c r="F316" s="80">
        <f t="shared" si="19"/>
        <v>1.5592867360962252E-3</v>
      </c>
      <c r="G316" s="81" t="s">
        <v>1277</v>
      </c>
      <c r="H316" s="80" t="str">
        <f t="shared" si="17"/>
        <v/>
      </c>
      <c r="I316" s="81">
        <v>0.13</v>
      </c>
      <c r="J316" s="80">
        <f t="shared" si="18"/>
        <v>2.0270727569250929E-4</v>
      </c>
      <c r="L316" s="82">
        <v>0.15</v>
      </c>
      <c r="N316" s="83"/>
    </row>
    <row r="317" spans="1:14" x14ac:dyDescent="0.25">
      <c r="A317" t="s">
        <v>692</v>
      </c>
      <c r="B317" s="78" t="s">
        <v>693</v>
      </c>
      <c r="C317" s="79">
        <v>274.983</v>
      </c>
      <c r="D317" s="79">
        <v>116.97</v>
      </c>
      <c r="E317" s="79">
        <f t="shared" si="16"/>
        <v>32164.76151</v>
      </c>
      <c r="F317" s="80">
        <f t="shared" si="19"/>
        <v>1.1181138728247103E-3</v>
      </c>
      <c r="G317" s="81">
        <v>2.9067282209113449E-2</v>
      </c>
      <c r="H317" s="80">
        <f t="shared" si="17"/>
        <v>3.2500531483320642E-5</v>
      </c>
      <c r="I317" s="81">
        <v>4.4999999999999998E-2</v>
      </c>
      <c r="J317" s="80">
        <f t="shared" si="18"/>
        <v>5.0315124277111959E-5</v>
      </c>
      <c r="L317" s="82">
        <v>8.5000000000000006E-2</v>
      </c>
      <c r="N317" s="83"/>
    </row>
    <row r="318" spans="1:14" x14ac:dyDescent="0.25">
      <c r="A318" t="s">
        <v>694</v>
      </c>
      <c r="B318" s="78" t="s">
        <v>695</v>
      </c>
      <c r="C318" s="79">
        <v>376.11799999999999</v>
      </c>
      <c r="D318" s="79">
        <v>78.39</v>
      </c>
      <c r="E318" s="79">
        <f t="shared" si="16"/>
        <v>29483.890019999999</v>
      </c>
      <c r="F318" s="80" t="str">
        <f t="shared" si="19"/>
        <v/>
      </c>
      <c r="G318" s="81">
        <v>3.1891822936599055E-2</v>
      </c>
      <c r="H318" s="80" t="str">
        <f t="shared" si="17"/>
        <v/>
      </c>
      <c r="I318" s="81">
        <v>-0.06</v>
      </c>
      <c r="J318" s="80" t="str">
        <f t="shared" si="18"/>
        <v/>
      </c>
      <c r="L318" s="82">
        <v>0.105</v>
      </c>
      <c r="N318" s="83"/>
    </row>
    <row r="319" spans="1:14" x14ac:dyDescent="0.25">
      <c r="A319" t="s">
        <v>696</v>
      </c>
      <c r="B319" s="78" t="s">
        <v>697</v>
      </c>
      <c r="C319" s="79">
        <v>239.57499999999999</v>
      </c>
      <c r="D319" s="79">
        <v>38.46</v>
      </c>
      <c r="E319" s="79">
        <f t="shared" si="16"/>
        <v>9214.0545000000002</v>
      </c>
      <c r="F319" s="80">
        <f t="shared" si="19"/>
        <v>3.2029965955786597E-4</v>
      </c>
      <c r="G319" s="81">
        <v>1.7680707228289131E-2</v>
      </c>
      <c r="H319" s="80">
        <f t="shared" si="17"/>
        <v>5.6631245059633089E-6</v>
      </c>
      <c r="I319" s="81">
        <v>9.5000000000000001E-2</v>
      </c>
      <c r="J319" s="80">
        <f t="shared" si="18"/>
        <v>3.0428467657997269E-5</v>
      </c>
      <c r="L319" s="82">
        <v>0.125</v>
      </c>
      <c r="N319" s="83"/>
    </row>
    <row r="320" spans="1:14" x14ac:dyDescent="0.25">
      <c r="A320" t="s">
        <v>1254</v>
      </c>
      <c r="B320" s="78" t="s">
        <v>1255</v>
      </c>
      <c r="C320" s="79">
        <v>1416.07</v>
      </c>
      <c r="D320" s="79">
        <v>38.74</v>
      </c>
      <c r="E320" s="79">
        <f t="shared" si="16"/>
        <v>54858.551800000001</v>
      </c>
      <c r="F320" s="80">
        <f t="shared" si="19"/>
        <v>1.9069971276355652E-3</v>
      </c>
      <c r="G320" s="81">
        <v>1.9359834796076406E-2</v>
      </c>
      <c r="H320" s="80">
        <f t="shared" si="17"/>
        <v>3.6919149347616776E-5</v>
      </c>
      <c r="I320" s="81">
        <v>0.115</v>
      </c>
      <c r="J320" s="80">
        <f t="shared" si="18"/>
        <v>2.1930466967809E-4</v>
      </c>
      <c r="L320" s="82">
        <v>0.25</v>
      </c>
      <c r="N320" s="83"/>
    </row>
    <row r="321" spans="1:14" x14ac:dyDescent="0.25">
      <c r="A321" t="s">
        <v>698</v>
      </c>
      <c r="B321" s="78" t="s">
        <v>699</v>
      </c>
      <c r="C321" s="79">
        <v>253.637</v>
      </c>
      <c r="D321" s="79">
        <v>31.72</v>
      </c>
      <c r="E321" s="79">
        <f t="shared" si="16"/>
        <v>8045.36564</v>
      </c>
      <c r="F321" s="80" t="str">
        <f t="shared" si="19"/>
        <v/>
      </c>
      <c r="G321" s="81">
        <v>3.530895334174023E-2</v>
      </c>
      <c r="H321" s="80" t="str">
        <f t="shared" si="17"/>
        <v/>
      </c>
      <c r="I321" s="81"/>
      <c r="J321" s="80" t="str">
        <f t="shared" si="18"/>
        <v/>
      </c>
      <c r="L321" s="82">
        <v>8.5000000000000006E-2</v>
      </c>
      <c r="N321" s="83"/>
    </row>
    <row r="322" spans="1:14" x14ac:dyDescent="0.25">
      <c r="A322" t="s">
        <v>700</v>
      </c>
      <c r="B322" s="78" t="s">
        <v>701</v>
      </c>
      <c r="C322" s="79">
        <v>714.77700000000004</v>
      </c>
      <c r="D322" s="79">
        <v>17.809999999999999</v>
      </c>
      <c r="E322" s="79">
        <f t="shared" si="16"/>
        <v>12730.17837</v>
      </c>
      <c r="F322" s="80" t="str">
        <f t="shared" si="19"/>
        <v/>
      </c>
      <c r="G322" s="81">
        <v>1.347557551937114E-2</v>
      </c>
      <c r="H322" s="80" t="str">
        <f t="shared" si="17"/>
        <v/>
      </c>
      <c r="I322" s="81">
        <v>0.56999999999999995</v>
      </c>
      <c r="J322" s="80" t="str">
        <f t="shared" si="18"/>
        <v/>
      </c>
      <c r="L322" s="82">
        <v>0.13</v>
      </c>
      <c r="N322" s="83"/>
    </row>
    <row r="323" spans="1:14" x14ac:dyDescent="0.25">
      <c r="A323" t="s">
        <v>702</v>
      </c>
      <c r="B323" s="78" t="s">
        <v>703</v>
      </c>
      <c r="C323" s="79">
        <v>221.505</v>
      </c>
      <c r="D323" s="79">
        <v>77.680000000000007</v>
      </c>
      <c r="E323" s="79">
        <f t="shared" si="16"/>
        <v>17206.508400000002</v>
      </c>
      <c r="F323" s="80" t="str">
        <f t="shared" si="19"/>
        <v/>
      </c>
      <c r="G323" s="81" t="s">
        <v>1277</v>
      </c>
      <c r="H323" s="80" t="str">
        <f t="shared" si="17"/>
        <v/>
      </c>
      <c r="I323" s="81">
        <v>0.255</v>
      </c>
      <c r="J323" s="80" t="str">
        <f t="shared" si="18"/>
        <v/>
      </c>
      <c r="L323" s="82">
        <v>0.05</v>
      </c>
      <c r="N323" s="83"/>
    </row>
    <row r="324" spans="1:14" x14ac:dyDescent="0.25">
      <c r="A324" t="s">
        <v>704</v>
      </c>
      <c r="B324" s="78" t="s">
        <v>705</v>
      </c>
      <c r="C324" s="79">
        <v>328.63900000000001</v>
      </c>
      <c r="D324" s="79">
        <v>108.64</v>
      </c>
      <c r="E324" s="79">
        <f t="shared" si="16"/>
        <v>35703.340960000001</v>
      </c>
      <c r="F324" s="80">
        <f t="shared" si="19"/>
        <v>1.2411222393536321E-3</v>
      </c>
      <c r="G324" s="81">
        <v>6.2592047128129602E-2</v>
      </c>
      <c r="H324" s="80">
        <f t="shared" si="17"/>
        <v>7.7684381697392291E-5</v>
      </c>
      <c r="I324" s="81">
        <v>0.03</v>
      </c>
      <c r="J324" s="80">
        <f t="shared" si="18"/>
        <v>3.7233667180608958E-5</v>
      </c>
      <c r="L324" s="82">
        <v>0.02</v>
      </c>
      <c r="N324" s="83"/>
    </row>
    <row r="325" spans="1:14" x14ac:dyDescent="0.25">
      <c r="A325" t="s">
        <v>706</v>
      </c>
      <c r="B325" s="78" t="s">
        <v>707</v>
      </c>
      <c r="C325" s="79">
        <v>128.94999999999999</v>
      </c>
      <c r="D325" s="79">
        <v>95.93</v>
      </c>
      <c r="E325" s="79">
        <f t="shared" si="16"/>
        <v>12370.173499999999</v>
      </c>
      <c r="F325" s="80">
        <f t="shared" si="19"/>
        <v>4.3001290699135053E-4</v>
      </c>
      <c r="G325" s="81">
        <v>3.168977379339101E-2</v>
      </c>
      <c r="H325" s="80">
        <f t="shared" si="17"/>
        <v>1.3627011750794385E-5</v>
      </c>
      <c r="I325" s="81">
        <v>9.5000000000000001E-2</v>
      </c>
      <c r="J325" s="80">
        <f t="shared" si="18"/>
        <v>4.08512261641783E-5</v>
      </c>
      <c r="L325" s="82">
        <v>9.5000000000000001E-2</v>
      </c>
      <c r="N325" s="83"/>
    </row>
    <row r="326" spans="1:14" x14ac:dyDescent="0.25">
      <c r="A326" t="s">
        <v>708</v>
      </c>
      <c r="B326" s="78" t="s">
        <v>709</v>
      </c>
      <c r="C326" s="79">
        <v>765.24599999999998</v>
      </c>
      <c r="D326" s="79">
        <v>41.61</v>
      </c>
      <c r="E326" s="79">
        <f t="shared" si="16"/>
        <v>31841.886059999997</v>
      </c>
      <c r="F326" s="80" t="str">
        <f t="shared" si="19"/>
        <v/>
      </c>
      <c r="G326" s="81" t="s">
        <v>1277</v>
      </c>
      <c r="H326" s="80" t="str">
        <f t="shared" si="17"/>
        <v/>
      </c>
      <c r="I326" s="81"/>
      <c r="J326" s="80" t="str">
        <f t="shared" si="18"/>
        <v/>
      </c>
      <c r="L326" s="59" t="s">
        <v>125</v>
      </c>
      <c r="N326" s="83"/>
    </row>
    <row r="327" spans="1:14" x14ac:dyDescent="0.25">
      <c r="A327" t="s">
        <v>710</v>
      </c>
      <c r="B327" s="78" t="s">
        <v>711</v>
      </c>
      <c r="C327" s="79">
        <v>139.81800000000001</v>
      </c>
      <c r="D327" s="79">
        <v>213.94</v>
      </c>
      <c r="E327" s="79">
        <f t="shared" si="16"/>
        <v>29912.662920000002</v>
      </c>
      <c r="F327" s="80">
        <f t="shared" si="19"/>
        <v>1.0398262512713813E-3</v>
      </c>
      <c r="G327" s="81">
        <v>2.9727961110591755E-2</v>
      </c>
      <c r="H327" s="80">
        <f t="shared" si="17"/>
        <v>3.0911914359568037E-5</v>
      </c>
      <c r="I327" s="81">
        <v>6.5000000000000002E-2</v>
      </c>
      <c r="J327" s="80">
        <f t="shared" si="18"/>
        <v>6.7588706332639788E-5</v>
      </c>
      <c r="L327" s="82">
        <v>0.1</v>
      </c>
      <c r="N327" s="83"/>
    </row>
    <row r="328" spans="1:14" x14ac:dyDescent="0.25">
      <c r="A328" t="s">
        <v>712</v>
      </c>
      <c r="B328" s="78" t="s">
        <v>713</v>
      </c>
      <c r="C328" s="79">
        <v>375</v>
      </c>
      <c r="D328" s="79">
        <v>99.99</v>
      </c>
      <c r="E328" s="79">
        <f t="shared" si="16"/>
        <v>37496.25</v>
      </c>
      <c r="F328" s="80">
        <f t="shared" si="19"/>
        <v>1.3034474790328873E-3</v>
      </c>
      <c r="G328" s="81">
        <v>4.8004800480048009E-2</v>
      </c>
      <c r="H328" s="80">
        <f t="shared" si="17"/>
        <v>6.2571736167195313E-5</v>
      </c>
      <c r="I328" s="81">
        <v>5.5E-2</v>
      </c>
      <c r="J328" s="80">
        <f t="shared" si="18"/>
        <v>7.16896113468088E-5</v>
      </c>
      <c r="L328" s="59" t="s">
        <v>125</v>
      </c>
      <c r="N328" s="83"/>
    </row>
    <row r="329" spans="1:14" x14ac:dyDescent="0.25">
      <c r="A329" t="s">
        <v>714</v>
      </c>
      <c r="B329" s="78" t="s">
        <v>715</v>
      </c>
      <c r="C329" s="79">
        <v>734.43799999999999</v>
      </c>
      <c r="D329" s="79">
        <v>194.89</v>
      </c>
      <c r="E329" s="79">
        <f t="shared" si="16"/>
        <v>143134.62182</v>
      </c>
      <c r="F329" s="80">
        <f t="shared" si="19"/>
        <v>4.9756565516179537E-3</v>
      </c>
      <c r="G329" s="81">
        <v>3.1197085535430245E-2</v>
      </c>
      <c r="H329" s="80">
        <f t="shared" si="17"/>
        <v>1.552259830357492E-4</v>
      </c>
      <c r="I329" s="81">
        <v>0.115</v>
      </c>
      <c r="J329" s="80">
        <f t="shared" si="18"/>
        <v>5.7220050343606468E-4</v>
      </c>
      <c r="L329" s="82">
        <v>1.4999999999999999E-2</v>
      </c>
      <c r="N329" s="83"/>
    </row>
    <row r="330" spans="1:14" x14ac:dyDescent="0.25">
      <c r="A330" t="s">
        <v>716</v>
      </c>
      <c r="B330" s="78" t="s">
        <v>717</v>
      </c>
      <c r="C330" s="79">
        <v>864.25699999999995</v>
      </c>
      <c r="D330" s="79">
        <v>39.619999999999997</v>
      </c>
      <c r="E330" s="79">
        <f t="shared" si="16"/>
        <v>34241.862339999992</v>
      </c>
      <c r="F330" s="80">
        <f t="shared" si="19"/>
        <v>1.1903182090066114E-3</v>
      </c>
      <c r="G330" s="81">
        <v>4.8460373548712771E-2</v>
      </c>
      <c r="H330" s="80">
        <f t="shared" si="17"/>
        <v>5.7683265050295151E-5</v>
      </c>
      <c r="I330" s="81">
        <v>7.4999999999999997E-2</v>
      </c>
      <c r="J330" s="80">
        <f t="shared" si="18"/>
        <v>8.9273865675495857E-5</v>
      </c>
      <c r="L330" s="82">
        <v>0.105</v>
      </c>
      <c r="N330" s="83"/>
    </row>
    <row r="331" spans="1:14" x14ac:dyDescent="0.25">
      <c r="A331" t="s">
        <v>718</v>
      </c>
      <c r="B331" s="78" t="s">
        <v>719</v>
      </c>
      <c r="C331" s="79">
        <v>100.08</v>
      </c>
      <c r="D331" s="79">
        <v>225.65</v>
      </c>
      <c r="E331" s="79">
        <f t="shared" si="16"/>
        <v>22583.052</v>
      </c>
      <c r="F331" s="80">
        <f t="shared" si="19"/>
        <v>7.8503376199669575E-4</v>
      </c>
      <c r="G331" s="81">
        <v>8.3314868158652772E-3</v>
      </c>
      <c r="H331" s="80">
        <f t="shared" si="17"/>
        <v>6.5404984380845906E-6</v>
      </c>
      <c r="I331" s="81">
        <v>0.115</v>
      </c>
      <c r="J331" s="80">
        <f t="shared" si="18"/>
        <v>9.0278882629620018E-5</v>
      </c>
      <c r="L331" s="82">
        <v>0.39</v>
      </c>
      <c r="N331" s="83"/>
    </row>
    <row r="332" spans="1:14" x14ac:dyDescent="0.25">
      <c r="A332" t="s">
        <v>720</v>
      </c>
      <c r="B332" s="78" t="s">
        <v>721</v>
      </c>
      <c r="C332" s="79">
        <v>143.58099999999999</v>
      </c>
      <c r="D332" s="79">
        <v>341.58</v>
      </c>
      <c r="E332" s="79">
        <f t="shared" si="16"/>
        <v>49044.397979999994</v>
      </c>
      <c r="F332" s="80">
        <f t="shared" si="19"/>
        <v>1.704885072713048E-3</v>
      </c>
      <c r="G332" s="81">
        <v>6.3235552432812231E-3</v>
      </c>
      <c r="H332" s="80">
        <f t="shared" si="17"/>
        <v>1.0780934940746484E-5</v>
      </c>
      <c r="I332" s="81">
        <v>0.1</v>
      </c>
      <c r="J332" s="80">
        <f t="shared" si="18"/>
        <v>1.7048850727130482E-4</v>
      </c>
      <c r="L332" s="82">
        <v>1.4999999999999999E-2</v>
      </c>
      <c r="N332" s="83"/>
    </row>
    <row r="333" spans="1:14" x14ac:dyDescent="0.25">
      <c r="A333" t="s">
        <v>722</v>
      </c>
      <c r="B333" s="78" t="s">
        <v>723</v>
      </c>
      <c r="C333" s="79">
        <v>265.15199999999999</v>
      </c>
      <c r="D333" s="79">
        <v>413.81</v>
      </c>
      <c r="E333" s="79">
        <f t="shared" si="16"/>
        <v>109722.54912</v>
      </c>
      <c r="F333" s="80">
        <f t="shared" si="19"/>
        <v>3.8141835528493154E-3</v>
      </c>
      <c r="G333" s="81">
        <v>2.7065561489572506E-2</v>
      </c>
      <c r="H333" s="80">
        <f t="shared" si="17"/>
        <v>1.0323301948215927E-4</v>
      </c>
      <c r="I333" s="81">
        <v>7.0000000000000007E-2</v>
      </c>
      <c r="J333" s="80">
        <f t="shared" si="18"/>
        <v>2.669928486994521E-4</v>
      </c>
      <c r="L333" s="82">
        <v>4.4999999999999998E-2</v>
      </c>
      <c r="N333" s="83"/>
    </row>
    <row r="334" spans="1:14" x14ac:dyDescent="0.25">
      <c r="A334" t="s">
        <v>724</v>
      </c>
      <c r="B334" s="78" t="s">
        <v>725</v>
      </c>
      <c r="C334" s="79">
        <v>209.464</v>
      </c>
      <c r="D334" s="79">
        <v>145.93</v>
      </c>
      <c r="E334" s="79">
        <f t="shared" si="16"/>
        <v>30567.08152</v>
      </c>
      <c r="F334" s="80">
        <f t="shared" si="19"/>
        <v>1.0625752001503287E-3</v>
      </c>
      <c r="G334" s="81">
        <v>1.2608785033920373E-2</v>
      </c>
      <c r="H334" s="80">
        <f t="shared" si="17"/>
        <v>1.3397782281070409E-5</v>
      </c>
      <c r="I334" s="81">
        <v>8.5000000000000006E-2</v>
      </c>
      <c r="J334" s="80">
        <f t="shared" si="18"/>
        <v>9.0318892012777944E-5</v>
      </c>
      <c r="L334" s="82">
        <v>0.115</v>
      </c>
      <c r="N334" s="83"/>
    </row>
    <row r="335" spans="1:14" x14ac:dyDescent="0.25">
      <c r="A335" t="s">
        <v>726</v>
      </c>
      <c r="B335" s="78" t="s">
        <v>727</v>
      </c>
      <c r="C335" s="79">
        <v>383.81799999999998</v>
      </c>
      <c r="D335" s="79">
        <v>109.83</v>
      </c>
      <c r="E335" s="79">
        <f t="shared" si="16"/>
        <v>42154.730939999994</v>
      </c>
      <c r="F335" s="80" t="str">
        <f t="shared" si="19"/>
        <v/>
      </c>
      <c r="G335" s="81">
        <v>2.185195301830101E-2</v>
      </c>
      <c r="H335" s="80" t="str">
        <f t="shared" si="17"/>
        <v/>
      </c>
      <c r="I335" s="81"/>
      <c r="J335" s="80" t="str">
        <f t="shared" si="18"/>
        <v/>
      </c>
      <c r="L335" s="82">
        <v>7.4999999999999997E-2</v>
      </c>
      <c r="N335" s="83"/>
    </row>
    <row r="336" spans="1:14" x14ac:dyDescent="0.25">
      <c r="A336" t="s">
        <v>728</v>
      </c>
      <c r="B336" s="78" t="s">
        <v>729</v>
      </c>
      <c r="C336" s="79">
        <v>60.234999999999999</v>
      </c>
      <c r="D336" s="79">
        <v>364.03</v>
      </c>
      <c r="E336" s="79">
        <f t="shared" si="16"/>
        <v>21927.347049999997</v>
      </c>
      <c r="F336" s="80">
        <f t="shared" si="19"/>
        <v>7.6224009692173785E-4</v>
      </c>
      <c r="G336" s="81" t="s">
        <v>1277</v>
      </c>
      <c r="H336" s="80" t="str">
        <f t="shared" si="17"/>
        <v/>
      </c>
      <c r="I336" s="81">
        <v>0.06</v>
      </c>
      <c r="J336" s="80">
        <f t="shared" si="18"/>
        <v>4.5734405815304273E-5</v>
      </c>
      <c r="L336" s="82">
        <v>0.12</v>
      </c>
      <c r="N336" s="83"/>
    </row>
    <row r="337" spans="1:14" x14ac:dyDescent="0.25">
      <c r="A337" t="s">
        <v>1256</v>
      </c>
      <c r="B337" s="78" t="s">
        <v>1257</v>
      </c>
      <c r="C337" s="79">
        <v>57.512</v>
      </c>
      <c r="D337" s="79">
        <v>230.99</v>
      </c>
      <c r="E337" s="79">
        <f t="shared" si="16"/>
        <v>13284.696880000001</v>
      </c>
      <c r="F337" s="80">
        <f t="shared" si="19"/>
        <v>4.6180363790917931E-4</v>
      </c>
      <c r="G337" s="81">
        <v>8.831551149400407E-3</v>
      </c>
      <c r="H337" s="80">
        <f t="shared" si="17"/>
        <v>4.0784424491741016E-6</v>
      </c>
      <c r="I337" s="81">
        <v>0.12</v>
      </c>
      <c r="J337" s="80">
        <f t="shared" si="18"/>
        <v>5.5416436549101514E-5</v>
      </c>
      <c r="L337" s="82">
        <v>9.5000000000000001E-2</v>
      </c>
      <c r="N337" s="83"/>
    </row>
    <row r="338" spans="1:14" x14ac:dyDescent="0.25">
      <c r="A338" t="s">
        <v>730</v>
      </c>
      <c r="B338" s="78" t="s">
        <v>731</v>
      </c>
      <c r="C338" s="79">
        <v>224.55600000000001</v>
      </c>
      <c r="D338" s="79">
        <v>165.36</v>
      </c>
      <c r="E338" s="79">
        <f t="shared" si="16"/>
        <v>37132.580160000005</v>
      </c>
      <c r="F338" s="80">
        <f t="shared" si="19"/>
        <v>1.2908055605437509E-3</v>
      </c>
      <c r="G338" s="81" t="s">
        <v>1277</v>
      </c>
      <c r="H338" s="80" t="str">
        <f t="shared" si="17"/>
        <v/>
      </c>
      <c r="I338" s="81">
        <v>0.12</v>
      </c>
      <c r="J338" s="80">
        <f t="shared" si="18"/>
        <v>1.548966672652501E-4</v>
      </c>
      <c r="L338" s="82">
        <v>7.4999999999999997E-2</v>
      </c>
      <c r="N338" s="83"/>
    </row>
    <row r="339" spans="1:14" x14ac:dyDescent="0.25">
      <c r="A339" t="s">
        <v>732</v>
      </c>
      <c r="B339" s="78" t="s">
        <v>733</v>
      </c>
      <c r="C339" s="79">
        <v>123.946</v>
      </c>
      <c r="D339" s="79">
        <v>124.49</v>
      </c>
      <c r="E339" s="79">
        <f t="shared" si="16"/>
        <v>15430.037539999999</v>
      </c>
      <c r="F339" s="80">
        <f t="shared" si="19"/>
        <v>5.3638013222377743E-4</v>
      </c>
      <c r="G339" s="81">
        <v>3.8878624789139692E-2</v>
      </c>
      <c r="H339" s="80">
        <f t="shared" si="17"/>
        <v>2.0853721905077378E-5</v>
      </c>
      <c r="I339" s="81">
        <v>0.19500000000000001</v>
      </c>
      <c r="J339" s="80">
        <f t="shared" si="18"/>
        <v>1.0459412578363661E-4</v>
      </c>
      <c r="L339" s="82">
        <v>6.5000000000000002E-2</v>
      </c>
      <c r="N339" s="83"/>
    </row>
    <row r="340" spans="1:14" x14ac:dyDescent="0.25">
      <c r="A340" t="s">
        <v>734</v>
      </c>
      <c r="B340" s="78" t="s">
        <v>735</v>
      </c>
      <c r="C340" s="79">
        <v>285.59300000000002</v>
      </c>
      <c r="D340" s="79">
        <v>73.31</v>
      </c>
      <c r="E340" s="79">
        <f t="shared" ref="E340:E403" si="20">IFERROR(C340*D340,"")</f>
        <v>20936.822830000001</v>
      </c>
      <c r="F340" s="80" t="str">
        <f t="shared" si="19"/>
        <v/>
      </c>
      <c r="G340" s="81" t="s">
        <v>1277</v>
      </c>
      <c r="H340" s="80" t="str">
        <f t="shared" ref="H340:H403" si="21">IFERROR($G340*$F340,"")</f>
        <v/>
      </c>
      <c r="I340" s="81">
        <v>0.21</v>
      </c>
      <c r="J340" s="80" t="str">
        <f t="shared" ref="J340:J403" si="22">IFERROR($I340*$F340,"")</f>
        <v/>
      </c>
      <c r="L340" s="59" t="s">
        <v>125</v>
      </c>
      <c r="N340" s="83"/>
    </row>
    <row r="341" spans="1:14" x14ac:dyDescent="0.25">
      <c r="A341" t="s">
        <v>736</v>
      </c>
      <c r="B341" s="78" t="s">
        <v>737</v>
      </c>
      <c r="C341" s="79">
        <v>35.884999999999998</v>
      </c>
      <c r="D341" s="79">
        <v>392.11</v>
      </c>
      <c r="E341" s="79">
        <f t="shared" si="20"/>
        <v>14070.86735</v>
      </c>
      <c r="F341" s="80">
        <f t="shared" ref="F341:F404" si="23">IF(AND(ISNUMBER($I341)), IF(AND($I341&lt;=20%,$I341&gt;0%), $E341/SUMIFS($E$19:$E$523,$I$19:$I$523, "&gt;"&amp;0%,$I$19:$I$523, "&lt;="&amp;20%),""),"")</f>
        <v>4.8913255525989035E-4</v>
      </c>
      <c r="G341" s="81">
        <v>1.1221340950243554E-2</v>
      </c>
      <c r="H341" s="80">
        <f t="shared" si="21"/>
        <v>5.4887231724350754E-6</v>
      </c>
      <c r="I341" s="81">
        <v>0.155</v>
      </c>
      <c r="J341" s="80">
        <f t="shared" si="22"/>
        <v>7.5815546065283003E-5</v>
      </c>
      <c r="L341" s="82">
        <v>0.06</v>
      </c>
      <c r="N341" s="83"/>
    </row>
    <row r="342" spans="1:14" x14ac:dyDescent="0.25">
      <c r="A342" t="s">
        <v>738</v>
      </c>
      <c r="B342" s="78" t="s">
        <v>739</v>
      </c>
      <c r="C342" s="79">
        <v>3.2839999999999998</v>
      </c>
      <c r="D342" s="79">
        <v>4393.1000000000004</v>
      </c>
      <c r="E342" s="79">
        <f t="shared" si="20"/>
        <v>14426.940399999999</v>
      </c>
      <c r="F342" s="80">
        <f t="shared" si="23"/>
        <v>5.0151039356036175E-4</v>
      </c>
      <c r="G342" s="81" t="s">
        <v>1277</v>
      </c>
      <c r="H342" s="80" t="str">
        <f t="shared" si="21"/>
        <v/>
      </c>
      <c r="I342" s="81">
        <v>5.5E-2</v>
      </c>
      <c r="J342" s="80">
        <f t="shared" si="22"/>
        <v>2.7583071645819895E-5</v>
      </c>
      <c r="L342" s="82">
        <v>8.5000000000000006E-2</v>
      </c>
      <c r="N342" s="83"/>
    </row>
    <row r="343" spans="1:14" x14ac:dyDescent="0.25">
      <c r="A343" t="s">
        <v>740</v>
      </c>
      <c r="B343" s="78" t="s">
        <v>741</v>
      </c>
      <c r="C343" s="79">
        <v>219.73500000000001</v>
      </c>
      <c r="D343" s="79">
        <v>71.33</v>
      </c>
      <c r="E343" s="79">
        <f t="shared" si="20"/>
        <v>15673.697550000001</v>
      </c>
      <c r="F343" s="80">
        <f t="shared" si="23"/>
        <v>5.4485025992389755E-4</v>
      </c>
      <c r="G343" s="81">
        <v>2.8038693396887707E-2</v>
      </c>
      <c r="H343" s="80">
        <f t="shared" si="21"/>
        <v>1.5276889385220738E-5</v>
      </c>
      <c r="I343" s="81">
        <v>0.08</v>
      </c>
      <c r="J343" s="80">
        <f t="shared" si="22"/>
        <v>4.3588020793911803E-5</v>
      </c>
      <c r="L343" s="82">
        <v>0.19500000000000001</v>
      </c>
      <c r="N343" s="83"/>
    </row>
    <row r="344" spans="1:14" x14ac:dyDescent="0.25">
      <c r="A344" t="s">
        <v>742</v>
      </c>
      <c r="B344" s="78" t="s">
        <v>743</v>
      </c>
      <c r="C344" s="79">
        <v>126.88500000000001</v>
      </c>
      <c r="D344" s="79">
        <v>101.41</v>
      </c>
      <c r="E344" s="79">
        <f t="shared" si="20"/>
        <v>12867.40785</v>
      </c>
      <c r="F344" s="80">
        <f t="shared" si="23"/>
        <v>4.4729780508105438E-4</v>
      </c>
      <c r="G344" s="81" t="s">
        <v>1277</v>
      </c>
      <c r="H344" s="80" t="str">
        <f t="shared" si="21"/>
        <v/>
      </c>
      <c r="I344" s="81">
        <v>7.4999999999999997E-2</v>
      </c>
      <c r="J344" s="80">
        <f t="shared" si="22"/>
        <v>3.3547335381079078E-5</v>
      </c>
      <c r="L344" s="82">
        <v>0.185</v>
      </c>
      <c r="N344" s="83"/>
    </row>
    <row r="345" spans="1:14" x14ac:dyDescent="0.25">
      <c r="A345" t="s">
        <v>744</v>
      </c>
      <c r="B345" s="78" t="s">
        <v>745</v>
      </c>
      <c r="C345" s="79">
        <v>229.655</v>
      </c>
      <c r="D345" s="79">
        <v>31.6</v>
      </c>
      <c r="E345" s="79">
        <f t="shared" si="20"/>
        <v>7257.098</v>
      </c>
      <c r="F345" s="80">
        <f t="shared" si="23"/>
        <v>2.5227178966415599E-4</v>
      </c>
      <c r="G345" s="81" t="s">
        <v>1277</v>
      </c>
      <c r="H345" s="80" t="str">
        <f t="shared" si="21"/>
        <v/>
      </c>
      <c r="I345" s="81">
        <v>0.05</v>
      </c>
      <c r="J345" s="80">
        <f t="shared" si="22"/>
        <v>1.2613589483207801E-5</v>
      </c>
      <c r="L345" s="82">
        <v>0.15</v>
      </c>
      <c r="N345" s="83"/>
    </row>
    <row r="346" spans="1:14" x14ac:dyDescent="0.25">
      <c r="A346" t="s">
        <v>746</v>
      </c>
      <c r="B346" s="78" t="s">
        <v>747</v>
      </c>
      <c r="C346" s="79">
        <v>113.354</v>
      </c>
      <c r="D346" s="79">
        <v>303.51</v>
      </c>
      <c r="E346" s="79">
        <f t="shared" si="20"/>
        <v>34404.072540000001</v>
      </c>
      <c r="F346" s="80">
        <f t="shared" si="23"/>
        <v>1.1959569722499606E-3</v>
      </c>
      <c r="G346" s="81">
        <v>3.953741227636651E-3</v>
      </c>
      <c r="H346" s="80">
        <f t="shared" si="21"/>
        <v>4.7285043876641717E-6</v>
      </c>
      <c r="I346" s="81">
        <v>0.12</v>
      </c>
      <c r="J346" s="80">
        <f t="shared" si="22"/>
        <v>1.4351483666999527E-4</v>
      </c>
      <c r="L346" s="82">
        <v>0.09</v>
      </c>
      <c r="N346" s="83"/>
    </row>
    <row r="347" spans="1:14" x14ac:dyDescent="0.25">
      <c r="A347" t="s">
        <v>748</v>
      </c>
      <c r="B347" s="78" t="s">
        <v>749</v>
      </c>
      <c r="C347" s="79">
        <v>94.6</v>
      </c>
      <c r="D347" s="79">
        <v>84.16</v>
      </c>
      <c r="E347" s="79">
        <f t="shared" si="20"/>
        <v>7961.5359999999991</v>
      </c>
      <c r="F347" s="80">
        <f t="shared" si="23"/>
        <v>2.7675951670979302E-4</v>
      </c>
      <c r="G347" s="81" t="s">
        <v>1277</v>
      </c>
      <c r="H347" s="80" t="str">
        <f t="shared" si="21"/>
        <v/>
      </c>
      <c r="I347" s="81">
        <v>0.12</v>
      </c>
      <c r="J347" s="80">
        <f t="shared" si="22"/>
        <v>3.3211142005175161E-5</v>
      </c>
      <c r="L347" s="82">
        <v>6.5000000000000002E-2</v>
      </c>
      <c r="N347" s="83"/>
    </row>
    <row r="348" spans="1:14" x14ac:dyDescent="0.25">
      <c r="A348" t="s">
        <v>750</v>
      </c>
      <c r="B348" s="78" t="s">
        <v>751</v>
      </c>
      <c r="C348" s="79">
        <v>323.142</v>
      </c>
      <c r="D348" s="79">
        <v>64.47</v>
      </c>
      <c r="E348" s="79">
        <f t="shared" si="20"/>
        <v>20832.964739999999</v>
      </c>
      <c r="F348" s="80">
        <f t="shared" si="23"/>
        <v>7.2419709627320143E-4</v>
      </c>
      <c r="G348" s="81">
        <v>2.3887079261672096E-2</v>
      </c>
      <c r="H348" s="80">
        <f t="shared" si="21"/>
        <v>1.7298953439750741E-5</v>
      </c>
      <c r="I348" s="81">
        <v>6.5000000000000002E-2</v>
      </c>
      <c r="J348" s="80">
        <f t="shared" si="22"/>
        <v>4.7072811257758093E-5</v>
      </c>
      <c r="L348" s="82">
        <v>0.08</v>
      </c>
      <c r="N348" s="83"/>
    </row>
    <row r="349" spans="1:14" x14ac:dyDescent="0.25">
      <c r="A349" t="s">
        <v>752</v>
      </c>
      <c r="B349" s="78" t="s">
        <v>753</v>
      </c>
      <c r="C349" s="79">
        <v>290.56200000000001</v>
      </c>
      <c r="D349" s="79">
        <v>48.49</v>
      </c>
      <c r="E349" s="79">
        <f t="shared" si="20"/>
        <v>14089.351380000002</v>
      </c>
      <c r="F349" s="80">
        <f t="shared" si="23"/>
        <v>4.8977509850903851E-4</v>
      </c>
      <c r="G349" s="81">
        <v>5.1020829036914829E-2</v>
      </c>
      <c r="H349" s="80">
        <f t="shared" si="21"/>
        <v>2.4988731567567774E-5</v>
      </c>
      <c r="I349" s="81">
        <v>0.11</v>
      </c>
      <c r="J349" s="80">
        <f t="shared" si="22"/>
        <v>5.3875260835994237E-5</v>
      </c>
      <c r="L349" s="82">
        <v>6.5000000000000002E-2</v>
      </c>
      <c r="N349" s="83"/>
    </row>
    <row r="350" spans="1:14" x14ac:dyDescent="0.25">
      <c r="A350" t="s">
        <v>754</v>
      </c>
      <c r="B350" s="78" t="s">
        <v>755</v>
      </c>
      <c r="C350" s="79">
        <v>231.80500000000001</v>
      </c>
      <c r="D350" s="79">
        <v>273.10000000000002</v>
      </c>
      <c r="E350" s="79">
        <f t="shared" si="20"/>
        <v>63305.945500000009</v>
      </c>
      <c r="F350" s="80">
        <f t="shared" si="23"/>
        <v>2.2006460664671366E-3</v>
      </c>
      <c r="G350" s="81">
        <v>8.7879897473452945E-3</v>
      </c>
      <c r="H350" s="80">
        <f t="shared" si="21"/>
        <v>1.9339255069648948E-5</v>
      </c>
      <c r="I350" s="81">
        <v>0.14000000000000001</v>
      </c>
      <c r="J350" s="80">
        <f t="shared" si="22"/>
        <v>3.0809044930539916E-4</v>
      </c>
      <c r="L350" s="82">
        <v>0.115</v>
      </c>
      <c r="N350" s="83"/>
    </row>
    <row r="351" spans="1:14" x14ac:dyDescent="0.25">
      <c r="A351" t="s">
        <v>756</v>
      </c>
      <c r="B351" s="78" t="s">
        <v>757</v>
      </c>
      <c r="C351" s="79">
        <v>273.87</v>
      </c>
      <c r="D351" s="79">
        <v>186.08</v>
      </c>
      <c r="E351" s="79">
        <f t="shared" si="20"/>
        <v>50961.729600000006</v>
      </c>
      <c r="F351" s="80">
        <f t="shared" si="23"/>
        <v>1.7715354995306379E-3</v>
      </c>
      <c r="G351" s="81" t="s">
        <v>1277</v>
      </c>
      <c r="H351" s="80" t="str">
        <f t="shared" si="21"/>
        <v/>
      </c>
      <c r="I351" s="81">
        <v>0.12</v>
      </c>
      <c r="J351" s="80">
        <f t="shared" si="22"/>
        <v>2.1258425994367654E-4</v>
      </c>
      <c r="L351" s="82">
        <v>0.16</v>
      </c>
      <c r="N351" s="83"/>
    </row>
    <row r="352" spans="1:14" x14ac:dyDescent="0.25">
      <c r="A352" t="s">
        <v>758</v>
      </c>
      <c r="B352" s="78" t="s">
        <v>759</v>
      </c>
      <c r="C352" s="79">
        <v>41.581000000000003</v>
      </c>
      <c r="D352" s="79">
        <v>399</v>
      </c>
      <c r="E352" s="79">
        <f t="shared" si="20"/>
        <v>16590.819</v>
      </c>
      <c r="F352" s="80">
        <f t="shared" si="23"/>
        <v>5.7673130514760622E-4</v>
      </c>
      <c r="G352" s="81" t="s">
        <v>1277</v>
      </c>
      <c r="H352" s="80" t="str">
        <f t="shared" si="21"/>
        <v/>
      </c>
      <c r="I352" s="81">
        <v>0.14000000000000001</v>
      </c>
      <c r="J352" s="80">
        <f t="shared" si="22"/>
        <v>8.0742382720664873E-5</v>
      </c>
      <c r="L352" s="82">
        <v>6.5000000000000002E-2</v>
      </c>
      <c r="N352" s="83"/>
    </row>
    <row r="353" spans="1:14" x14ac:dyDescent="0.25">
      <c r="A353" t="s">
        <v>760</v>
      </c>
      <c r="B353" s="78" t="s">
        <v>761</v>
      </c>
      <c r="C353" s="79">
        <v>67.128</v>
      </c>
      <c r="D353" s="79">
        <v>112.47</v>
      </c>
      <c r="E353" s="79">
        <f t="shared" si="20"/>
        <v>7549.88616</v>
      </c>
      <c r="F353" s="80">
        <f t="shared" si="23"/>
        <v>2.6244971383104407E-4</v>
      </c>
      <c r="G353" s="81">
        <v>7.1130079132213043E-3</v>
      </c>
      <c r="H353" s="80">
        <f t="shared" si="21"/>
        <v>1.8668068913028833E-6</v>
      </c>
      <c r="I353" s="81">
        <v>0.09</v>
      </c>
      <c r="J353" s="80">
        <f t="shared" si="22"/>
        <v>2.3620474244793966E-5</v>
      </c>
      <c r="L353" s="82">
        <v>8.5000000000000006E-2</v>
      </c>
      <c r="N353" s="83"/>
    </row>
    <row r="354" spans="1:14" x14ac:dyDescent="0.25">
      <c r="A354" t="s">
        <v>762</v>
      </c>
      <c r="B354" s="78" t="s">
        <v>763</v>
      </c>
      <c r="C354" s="79">
        <v>160.92599999999999</v>
      </c>
      <c r="D354" s="79">
        <v>108.88</v>
      </c>
      <c r="E354" s="79">
        <f t="shared" si="20"/>
        <v>17521.622879999999</v>
      </c>
      <c r="F354" s="80">
        <f t="shared" si="23"/>
        <v>6.0908798003802937E-4</v>
      </c>
      <c r="G354" s="81">
        <v>2.0573108008817047E-2</v>
      </c>
      <c r="H354" s="80">
        <f t="shared" si="21"/>
        <v>1.2530832800194579E-5</v>
      </c>
      <c r="I354" s="81">
        <v>0.155</v>
      </c>
      <c r="J354" s="80">
        <f t="shared" si="22"/>
        <v>9.4408636905894555E-5</v>
      </c>
      <c r="L354" s="82">
        <v>0.115</v>
      </c>
      <c r="N354" s="83"/>
    </row>
    <row r="355" spans="1:14" x14ac:dyDescent="0.25">
      <c r="A355" t="s">
        <v>764</v>
      </c>
      <c r="B355" s="78" t="s">
        <v>765</v>
      </c>
      <c r="C355" s="79">
        <v>116.60599999999999</v>
      </c>
      <c r="D355" s="79">
        <v>136.57</v>
      </c>
      <c r="E355" s="79">
        <f t="shared" si="20"/>
        <v>15924.881419999998</v>
      </c>
      <c r="F355" s="80">
        <f t="shared" si="23"/>
        <v>5.5358193261450584E-4</v>
      </c>
      <c r="G355" s="81">
        <v>1.9330746137511901E-2</v>
      </c>
      <c r="H355" s="80">
        <f t="shared" si="21"/>
        <v>1.0701151805684232E-5</v>
      </c>
      <c r="I355" s="81">
        <v>7.0000000000000007E-2</v>
      </c>
      <c r="J355" s="80">
        <f t="shared" si="22"/>
        <v>3.8750735283015416E-5</v>
      </c>
      <c r="L355" s="82">
        <v>0.12</v>
      </c>
      <c r="N355" s="83"/>
    </row>
    <row r="356" spans="1:14" x14ac:dyDescent="0.25">
      <c r="A356" t="s">
        <v>766</v>
      </c>
      <c r="B356" s="78" t="s">
        <v>767</v>
      </c>
      <c r="C356" s="79">
        <v>781.88099999999997</v>
      </c>
      <c r="D356" s="79">
        <v>79.95</v>
      </c>
      <c r="E356" s="79">
        <f t="shared" si="20"/>
        <v>62511.385950000004</v>
      </c>
      <c r="F356" s="80">
        <f t="shared" si="23"/>
        <v>2.1730255272828444E-3</v>
      </c>
      <c r="G356" s="81">
        <v>5.8786741713570973E-3</v>
      </c>
      <c r="H356" s="80">
        <f t="shared" si="21"/>
        <v>1.2774509040937294E-5</v>
      </c>
      <c r="I356" s="81">
        <v>0.14000000000000001</v>
      </c>
      <c r="J356" s="80">
        <f t="shared" si="22"/>
        <v>3.0422357381959823E-4</v>
      </c>
      <c r="L356" s="82">
        <v>0.14000000000000001</v>
      </c>
      <c r="N356" s="83"/>
    </row>
    <row r="357" spans="1:14" x14ac:dyDescent="0.25">
      <c r="A357" t="s">
        <v>768</v>
      </c>
      <c r="B357" s="78" t="s">
        <v>769</v>
      </c>
      <c r="C357" s="79">
        <v>115.435</v>
      </c>
      <c r="D357" s="79">
        <v>255.28</v>
      </c>
      <c r="E357" s="79">
        <f t="shared" si="20"/>
        <v>29468.246800000001</v>
      </c>
      <c r="F357" s="80">
        <f t="shared" si="23"/>
        <v>1.0243774244885543E-3</v>
      </c>
      <c r="G357" s="81">
        <v>1.7549357568160454E-2</v>
      </c>
      <c r="H357" s="80">
        <f t="shared" si="21"/>
        <v>1.7977165707100925E-5</v>
      </c>
      <c r="I357" s="81">
        <v>9.5000000000000001E-2</v>
      </c>
      <c r="J357" s="80">
        <f t="shared" si="22"/>
        <v>9.7315855326412655E-5</v>
      </c>
      <c r="L357" s="82">
        <v>0.11</v>
      </c>
      <c r="N357" s="83"/>
    </row>
    <row r="358" spans="1:14" x14ac:dyDescent="0.25">
      <c r="A358" t="s">
        <v>770</v>
      </c>
      <c r="B358" s="78" t="s">
        <v>771</v>
      </c>
      <c r="C358" s="79">
        <v>1225.44</v>
      </c>
      <c r="D358" s="79">
        <v>36.83</v>
      </c>
      <c r="E358" s="79">
        <f t="shared" si="20"/>
        <v>45132.955199999997</v>
      </c>
      <c r="F358" s="80">
        <f t="shared" si="23"/>
        <v>1.5689152029001363E-3</v>
      </c>
      <c r="G358" s="81">
        <v>4.3442845506380674E-2</v>
      </c>
      <c r="H358" s="80">
        <f t="shared" si="21"/>
        <v>6.8158140772202509E-5</v>
      </c>
      <c r="I358" s="81">
        <v>5.5E-2</v>
      </c>
      <c r="J358" s="80">
        <f t="shared" si="22"/>
        <v>8.62903361595075E-5</v>
      </c>
      <c r="L358" s="82">
        <v>0.13500000000000001</v>
      </c>
      <c r="N358" s="83"/>
    </row>
    <row r="359" spans="1:14" x14ac:dyDescent="0.25">
      <c r="A359" t="s">
        <v>772</v>
      </c>
      <c r="B359" s="78" t="s">
        <v>773</v>
      </c>
      <c r="C359" s="79">
        <v>465.58699999999999</v>
      </c>
      <c r="D359" s="79">
        <v>270.83</v>
      </c>
      <c r="E359" s="79">
        <f t="shared" si="20"/>
        <v>126094.92720999999</v>
      </c>
      <c r="F359" s="80">
        <f t="shared" si="23"/>
        <v>4.3833213985587875E-3</v>
      </c>
      <c r="G359" s="81">
        <v>2.1120259941660821E-2</v>
      </c>
      <c r="H359" s="80">
        <f t="shared" si="21"/>
        <v>9.2576887345405842E-5</v>
      </c>
      <c r="I359" s="81">
        <v>0.09</v>
      </c>
      <c r="J359" s="80">
        <f t="shared" si="22"/>
        <v>3.9449892587029088E-4</v>
      </c>
      <c r="L359" s="82">
        <v>7.4999999999999997E-2</v>
      </c>
      <c r="N359" s="83"/>
    </row>
    <row r="360" spans="1:14" x14ac:dyDescent="0.25">
      <c r="A360" t="s">
        <v>774</v>
      </c>
      <c r="B360" s="78" t="s">
        <v>775</v>
      </c>
      <c r="C360" s="79">
        <v>108.02800000000001</v>
      </c>
      <c r="D360" s="79">
        <v>581.69000000000005</v>
      </c>
      <c r="E360" s="79">
        <f t="shared" si="20"/>
        <v>62838.807320000007</v>
      </c>
      <c r="F360" s="80">
        <f t="shared" si="23"/>
        <v>2.1844073737157009E-3</v>
      </c>
      <c r="G360" s="81" t="s">
        <v>1277</v>
      </c>
      <c r="H360" s="80" t="str">
        <f t="shared" si="21"/>
        <v/>
      </c>
      <c r="I360" s="81">
        <v>0.03</v>
      </c>
      <c r="J360" s="80">
        <f t="shared" si="22"/>
        <v>6.5532221211471025E-5</v>
      </c>
      <c r="L360" s="82">
        <v>0.13</v>
      </c>
      <c r="N360" s="83"/>
    </row>
    <row r="361" spans="1:14" x14ac:dyDescent="0.25">
      <c r="A361" t="s">
        <v>776</v>
      </c>
      <c r="B361" s="78" t="s">
        <v>777</v>
      </c>
      <c r="C361" s="79">
        <v>10187.555</v>
      </c>
      <c r="D361" s="79">
        <v>134.94999999999999</v>
      </c>
      <c r="E361" s="79">
        <f t="shared" si="20"/>
        <v>1374810.5472499998</v>
      </c>
      <c r="F361" s="80" t="str">
        <f t="shared" si="23"/>
        <v/>
      </c>
      <c r="G361" s="81" t="s">
        <v>1277</v>
      </c>
      <c r="H361" s="80" t="str">
        <f t="shared" si="21"/>
        <v/>
      </c>
      <c r="I361" s="81">
        <v>0.26500000000000001</v>
      </c>
      <c r="J361" s="80" t="str">
        <f t="shared" si="22"/>
        <v/>
      </c>
      <c r="L361" s="82">
        <v>7.4999999999999997E-2</v>
      </c>
      <c r="N361" s="83"/>
    </row>
    <row r="362" spans="1:14" x14ac:dyDescent="0.25">
      <c r="A362" t="s">
        <v>778</v>
      </c>
      <c r="B362" s="78" t="s">
        <v>779</v>
      </c>
      <c r="C362" s="79">
        <v>72.861999999999995</v>
      </c>
      <c r="D362" s="79">
        <v>207.77</v>
      </c>
      <c r="E362" s="79">
        <f t="shared" si="20"/>
        <v>15138.53774</v>
      </c>
      <c r="F362" s="80">
        <f t="shared" si="23"/>
        <v>5.2624699412467176E-4</v>
      </c>
      <c r="G362" s="81">
        <v>9.4335082061895361E-3</v>
      </c>
      <c r="H362" s="80">
        <f t="shared" si="21"/>
        <v>4.9643553375576674E-6</v>
      </c>
      <c r="I362" s="81">
        <v>0.105</v>
      </c>
      <c r="J362" s="80">
        <f t="shared" si="22"/>
        <v>5.5255934383090532E-5</v>
      </c>
      <c r="L362" s="82">
        <v>1.4999999999999999E-2</v>
      </c>
      <c r="N362" s="83"/>
    </row>
    <row r="363" spans="1:14" x14ac:dyDescent="0.25">
      <c r="A363" t="s">
        <v>780</v>
      </c>
      <c r="B363" s="78" t="s">
        <v>781</v>
      </c>
      <c r="C363" s="79">
        <v>44.828000000000003</v>
      </c>
      <c r="D363" s="79">
        <v>98.63</v>
      </c>
      <c r="E363" s="79">
        <f t="shared" si="20"/>
        <v>4421.3856400000004</v>
      </c>
      <c r="F363" s="80">
        <f t="shared" si="23"/>
        <v>1.5369654208861446E-4</v>
      </c>
      <c r="G363" s="81">
        <v>3.0416708912095712E-2</v>
      </c>
      <c r="H363" s="80">
        <f t="shared" si="21"/>
        <v>4.6749429815050534E-6</v>
      </c>
      <c r="I363" s="81">
        <v>0.125</v>
      </c>
      <c r="J363" s="80">
        <f t="shared" si="22"/>
        <v>1.9212067761076808E-5</v>
      </c>
      <c r="L363" s="82">
        <v>9.5000000000000001E-2</v>
      </c>
      <c r="N363" s="83"/>
    </row>
    <row r="364" spans="1:14" x14ac:dyDescent="0.25">
      <c r="A364" t="s">
        <v>782</v>
      </c>
      <c r="B364" s="78" t="s">
        <v>783</v>
      </c>
      <c r="C364" s="79">
        <v>156.726</v>
      </c>
      <c r="D364" s="79">
        <v>91.16</v>
      </c>
      <c r="E364" s="79">
        <f t="shared" si="20"/>
        <v>14287.142159999999</v>
      </c>
      <c r="F364" s="80" t="str">
        <f t="shared" si="23"/>
        <v/>
      </c>
      <c r="G364" s="81">
        <v>4.3001316366827559E-2</v>
      </c>
      <c r="H364" s="80" t="str">
        <f t="shared" si="21"/>
        <v/>
      </c>
      <c r="I364" s="81">
        <v>-0.01</v>
      </c>
      <c r="J364" s="80" t="str">
        <f t="shared" si="22"/>
        <v/>
      </c>
      <c r="L364" s="82">
        <v>0.125</v>
      </c>
      <c r="N364" s="83"/>
    </row>
    <row r="365" spans="1:14" x14ac:dyDescent="0.25">
      <c r="A365" t="s">
        <v>784</v>
      </c>
      <c r="B365" s="78" t="s">
        <v>785</v>
      </c>
      <c r="C365" s="79">
        <v>594.82799999999997</v>
      </c>
      <c r="D365" s="79">
        <v>77.13</v>
      </c>
      <c r="E365" s="79">
        <f t="shared" si="20"/>
        <v>45879.083639999997</v>
      </c>
      <c r="F365" s="80">
        <f t="shared" si="23"/>
        <v>1.5948521761748704E-3</v>
      </c>
      <c r="G365" s="81">
        <v>1.0372099053545962E-2</v>
      </c>
      <c r="H365" s="80">
        <f t="shared" si="21"/>
        <v>1.654196474704909E-5</v>
      </c>
      <c r="I365" s="81">
        <v>0.125</v>
      </c>
      <c r="J365" s="80">
        <f t="shared" si="22"/>
        <v>1.993565220218588E-4</v>
      </c>
      <c r="L365" s="82">
        <v>0.3</v>
      </c>
      <c r="N365" s="83"/>
    </row>
    <row r="366" spans="1:14" x14ac:dyDescent="0.25">
      <c r="A366" t="s">
        <v>786</v>
      </c>
      <c r="B366" s="78" t="s">
        <v>787</v>
      </c>
      <c r="C366" s="79">
        <v>417.91399999999999</v>
      </c>
      <c r="D366" s="79">
        <v>37.130000000000003</v>
      </c>
      <c r="E366" s="79">
        <f t="shared" si="20"/>
        <v>15517.14682</v>
      </c>
      <c r="F366" s="80">
        <f t="shared" si="23"/>
        <v>5.3940823160481878E-4</v>
      </c>
      <c r="G366" s="81">
        <v>2.1545919741448962E-3</v>
      </c>
      <c r="H366" s="80">
        <f t="shared" si="21"/>
        <v>1.1622046466034339E-6</v>
      </c>
      <c r="I366" s="81">
        <v>0.12</v>
      </c>
      <c r="J366" s="80">
        <f t="shared" si="22"/>
        <v>6.472898779257825E-5</v>
      </c>
      <c r="L366" s="82">
        <v>0.105</v>
      </c>
      <c r="N366" s="83"/>
    </row>
    <row r="367" spans="1:14" x14ac:dyDescent="0.25">
      <c r="A367" t="s">
        <v>788</v>
      </c>
      <c r="B367" s="78" t="s">
        <v>789</v>
      </c>
      <c r="C367" s="79">
        <v>241.959</v>
      </c>
      <c r="D367" s="79">
        <v>236.95</v>
      </c>
      <c r="E367" s="79">
        <f t="shared" si="20"/>
        <v>57332.18505</v>
      </c>
      <c r="F367" s="80" t="str">
        <f t="shared" si="23"/>
        <v/>
      </c>
      <c r="G367" s="81">
        <v>0.12458324541042415</v>
      </c>
      <c r="H367" s="80" t="str">
        <f t="shared" si="21"/>
        <v/>
      </c>
      <c r="I367" s="81">
        <v>0.21</v>
      </c>
      <c r="J367" s="80" t="str">
        <f t="shared" si="22"/>
        <v/>
      </c>
      <c r="L367" s="82">
        <v>0.115</v>
      </c>
      <c r="N367" s="83"/>
    </row>
    <row r="368" spans="1:14" x14ac:dyDescent="0.25">
      <c r="A368" t="s">
        <v>790</v>
      </c>
      <c r="B368" s="78" t="s">
        <v>791</v>
      </c>
      <c r="C368" s="79">
        <v>393.97</v>
      </c>
      <c r="D368" s="79">
        <v>110.77</v>
      </c>
      <c r="E368" s="79">
        <f t="shared" si="20"/>
        <v>43640.056900000003</v>
      </c>
      <c r="F368" s="80">
        <f t="shared" si="23"/>
        <v>1.5170189592601064E-3</v>
      </c>
      <c r="G368" s="81">
        <v>3.5388643134422679E-2</v>
      </c>
      <c r="H368" s="80">
        <f t="shared" si="21"/>
        <v>5.3685242577409201E-5</v>
      </c>
      <c r="I368" s="81">
        <v>0.11</v>
      </c>
      <c r="J368" s="80">
        <f t="shared" si="22"/>
        <v>1.6687208551861171E-4</v>
      </c>
      <c r="L368" s="82">
        <v>-0.02</v>
      </c>
      <c r="N368" s="83"/>
    </row>
    <row r="369" spans="1:14" x14ac:dyDescent="0.25">
      <c r="A369" t="s">
        <v>792</v>
      </c>
      <c r="B369" s="78" t="s">
        <v>793</v>
      </c>
      <c r="C369" s="79">
        <v>152.97</v>
      </c>
      <c r="D369" s="79">
        <v>367.5</v>
      </c>
      <c r="E369" s="79">
        <f t="shared" si="20"/>
        <v>56216.474999999999</v>
      </c>
      <c r="F369" s="80">
        <f t="shared" si="23"/>
        <v>1.9542013566387394E-3</v>
      </c>
      <c r="G369" s="81" t="s">
        <v>1277</v>
      </c>
      <c r="H369" s="80" t="str">
        <f t="shared" si="21"/>
        <v/>
      </c>
      <c r="I369" s="81">
        <v>0.125</v>
      </c>
      <c r="J369" s="80">
        <f t="shared" si="22"/>
        <v>2.4427516957984243E-4</v>
      </c>
      <c r="L369" s="82">
        <v>0.105</v>
      </c>
      <c r="N369" s="83"/>
    </row>
    <row r="370" spans="1:14" x14ac:dyDescent="0.25">
      <c r="A370" t="s">
        <v>794</v>
      </c>
      <c r="B370" s="78" t="s">
        <v>795</v>
      </c>
      <c r="C370" s="79">
        <v>126.60899999999999</v>
      </c>
      <c r="D370" s="79">
        <v>103.72</v>
      </c>
      <c r="E370" s="79">
        <f t="shared" si="20"/>
        <v>13131.885479999999</v>
      </c>
      <c r="F370" s="80" t="str">
        <f t="shared" si="23"/>
        <v/>
      </c>
      <c r="G370" s="81" t="s">
        <v>1277</v>
      </c>
      <c r="H370" s="80" t="str">
        <f t="shared" si="21"/>
        <v/>
      </c>
      <c r="I370" s="81">
        <v>0.245</v>
      </c>
      <c r="J370" s="80" t="str">
        <f t="shared" si="22"/>
        <v/>
      </c>
      <c r="L370" s="82">
        <v>0.12</v>
      </c>
      <c r="N370" s="83"/>
    </row>
    <row r="371" spans="1:14" x14ac:dyDescent="0.25">
      <c r="A371" t="s">
        <v>796</v>
      </c>
      <c r="B371" s="78" t="s">
        <v>797</v>
      </c>
      <c r="C371" s="79">
        <v>123.883</v>
      </c>
      <c r="D371" s="79">
        <v>110.7</v>
      </c>
      <c r="E371" s="79">
        <f t="shared" si="20"/>
        <v>13713.848099999999</v>
      </c>
      <c r="F371" s="80">
        <f t="shared" si="23"/>
        <v>4.7672182508344036E-4</v>
      </c>
      <c r="G371" s="81">
        <v>1.9873532068654019E-2</v>
      </c>
      <c r="H371" s="80">
        <f t="shared" si="21"/>
        <v>9.4741464786230248E-6</v>
      </c>
      <c r="I371" s="81">
        <v>0.08</v>
      </c>
      <c r="J371" s="80">
        <f t="shared" si="22"/>
        <v>3.8137746006675228E-5</v>
      </c>
      <c r="L371" s="82">
        <v>0.2</v>
      </c>
      <c r="N371" s="83"/>
    </row>
    <row r="372" spans="1:14" x14ac:dyDescent="0.25">
      <c r="A372" t="s">
        <v>798</v>
      </c>
      <c r="B372" s="78" t="s">
        <v>799</v>
      </c>
      <c r="C372" s="79">
        <v>664.18799999999999</v>
      </c>
      <c r="D372" s="79">
        <v>306.26</v>
      </c>
      <c r="E372" s="79">
        <f t="shared" si="20"/>
        <v>203414.21687999999</v>
      </c>
      <c r="F372" s="80">
        <f t="shared" si="23"/>
        <v>7.0711003951511144E-3</v>
      </c>
      <c r="G372" s="81">
        <v>1.266897407431594E-2</v>
      </c>
      <c r="H372" s="80">
        <f t="shared" si="21"/>
        <v>8.9583587583054667E-5</v>
      </c>
      <c r="I372" s="81">
        <v>0.125</v>
      </c>
      <c r="J372" s="80">
        <f t="shared" si="22"/>
        <v>8.838875493938893E-4</v>
      </c>
      <c r="L372" s="82">
        <v>0.13</v>
      </c>
      <c r="N372" s="83"/>
    </row>
    <row r="373" spans="1:14" x14ac:dyDescent="0.25">
      <c r="A373" t="s">
        <v>800</v>
      </c>
      <c r="B373" s="78" t="s">
        <v>801</v>
      </c>
      <c r="C373" s="79">
        <v>54.606000000000002</v>
      </c>
      <c r="D373" s="79">
        <v>622.34</v>
      </c>
      <c r="E373" s="79">
        <f t="shared" si="20"/>
        <v>33983.498040000006</v>
      </c>
      <c r="F373" s="80">
        <f t="shared" si="23"/>
        <v>1.1813369296651552E-3</v>
      </c>
      <c r="G373" s="81" t="s">
        <v>1277</v>
      </c>
      <c r="H373" s="80" t="str">
        <f t="shared" si="21"/>
        <v/>
      </c>
      <c r="I373" s="81">
        <v>0.18</v>
      </c>
      <c r="J373" s="80">
        <f t="shared" si="22"/>
        <v>2.1264064733972793E-4</v>
      </c>
      <c r="L373" s="82">
        <v>0.13</v>
      </c>
      <c r="N373" s="83"/>
    </row>
    <row r="374" spans="1:14" x14ac:dyDescent="0.25">
      <c r="A374" t="s">
        <v>802</v>
      </c>
      <c r="B374" s="78" t="s">
        <v>803</v>
      </c>
      <c r="C374" s="79">
        <v>285.16399999999999</v>
      </c>
      <c r="D374" s="79">
        <v>122.54</v>
      </c>
      <c r="E374" s="79">
        <f t="shared" si="20"/>
        <v>34943.99656</v>
      </c>
      <c r="F374" s="80">
        <f t="shared" si="23"/>
        <v>1.2147258518776115E-3</v>
      </c>
      <c r="G374" s="81">
        <v>1.8606169414068872E-2</v>
      </c>
      <c r="H374" s="80">
        <f t="shared" si="21"/>
        <v>2.2601394991683969E-5</v>
      </c>
      <c r="I374" s="81">
        <v>0.105</v>
      </c>
      <c r="J374" s="80">
        <f t="shared" si="22"/>
        <v>1.2754621444714919E-4</v>
      </c>
      <c r="L374" s="82">
        <v>0.08</v>
      </c>
      <c r="N374" s="83"/>
    </row>
    <row r="375" spans="1:14" x14ac:dyDescent="0.25">
      <c r="A375" t="s">
        <v>804</v>
      </c>
      <c r="B375" s="78" t="s">
        <v>805</v>
      </c>
      <c r="C375" s="79">
        <v>739.745</v>
      </c>
      <c r="D375" s="79">
        <v>132.56</v>
      </c>
      <c r="E375" s="79">
        <f t="shared" si="20"/>
        <v>98060.597200000004</v>
      </c>
      <c r="F375" s="80">
        <f t="shared" si="23"/>
        <v>3.4087898979977844E-3</v>
      </c>
      <c r="G375" s="81">
        <v>2.3838261919130962E-2</v>
      </c>
      <c r="H375" s="80">
        <f t="shared" si="21"/>
        <v>8.1259626415758893E-5</v>
      </c>
      <c r="I375" s="81">
        <v>0.06</v>
      </c>
      <c r="J375" s="80">
        <f t="shared" si="22"/>
        <v>2.0452739387986707E-4</v>
      </c>
      <c r="L375" s="82">
        <v>0.28999999999999998</v>
      </c>
      <c r="N375" s="83"/>
    </row>
    <row r="376" spans="1:14" x14ac:dyDescent="0.25">
      <c r="A376" t="s">
        <v>806</v>
      </c>
      <c r="B376" s="78" t="s">
        <v>807</v>
      </c>
      <c r="C376" s="79">
        <v>571.39499999999998</v>
      </c>
      <c r="D376" s="79">
        <v>41.1</v>
      </c>
      <c r="E376" s="79">
        <f t="shared" si="20"/>
        <v>23484.334500000001</v>
      </c>
      <c r="F376" s="80">
        <f t="shared" si="23"/>
        <v>8.1636421244231263E-4</v>
      </c>
      <c r="G376" s="81">
        <v>3.7956204379562042E-2</v>
      </c>
      <c r="H376" s="80">
        <f t="shared" si="21"/>
        <v>3.0986086895620627E-5</v>
      </c>
      <c r="I376" s="81">
        <v>7.4999999999999997E-2</v>
      </c>
      <c r="J376" s="80">
        <f t="shared" si="22"/>
        <v>6.122731593317345E-5</v>
      </c>
      <c r="L376" s="82">
        <v>0.09</v>
      </c>
      <c r="N376" s="83"/>
    </row>
    <row r="377" spans="1:14" x14ac:dyDescent="0.25">
      <c r="A377" t="s">
        <v>808</v>
      </c>
      <c r="B377" s="78" t="s">
        <v>809</v>
      </c>
      <c r="C377" s="79">
        <v>107.283</v>
      </c>
      <c r="D377" s="79">
        <v>189.16</v>
      </c>
      <c r="E377" s="79">
        <f t="shared" si="20"/>
        <v>20293.652279999998</v>
      </c>
      <c r="F377" s="80">
        <f t="shared" si="23"/>
        <v>7.0544947574053413E-4</v>
      </c>
      <c r="G377" s="81" t="s">
        <v>1277</v>
      </c>
      <c r="H377" s="80" t="str">
        <f t="shared" si="21"/>
        <v/>
      </c>
      <c r="I377" s="81">
        <v>8.5000000000000006E-2</v>
      </c>
      <c r="J377" s="80">
        <f t="shared" si="22"/>
        <v>5.9963205437945405E-5</v>
      </c>
      <c r="L377" s="82">
        <v>0.1</v>
      </c>
      <c r="N377" s="83"/>
    </row>
    <row r="378" spans="1:14" x14ac:dyDescent="0.25">
      <c r="A378" t="s">
        <v>810</v>
      </c>
      <c r="B378" s="78" t="s">
        <v>811</v>
      </c>
      <c r="C378" s="79">
        <v>143.709</v>
      </c>
      <c r="D378" s="79">
        <v>138.72999999999999</v>
      </c>
      <c r="E378" s="79">
        <f t="shared" si="20"/>
        <v>19936.74957</v>
      </c>
      <c r="F378" s="80">
        <f t="shared" si="23"/>
        <v>6.9304279673638037E-4</v>
      </c>
      <c r="G378" s="81">
        <v>2.0183089454335764E-3</v>
      </c>
      <c r="H378" s="80">
        <f t="shared" si="21"/>
        <v>1.3987744762213403E-6</v>
      </c>
      <c r="I378" s="81">
        <v>0.125</v>
      </c>
      <c r="J378" s="80">
        <f t="shared" si="22"/>
        <v>8.6630349592047546E-5</v>
      </c>
      <c r="L378" s="82">
        <v>0.16500000000000001</v>
      </c>
      <c r="N378" s="83"/>
    </row>
    <row r="379" spans="1:14" x14ac:dyDescent="0.25">
      <c r="A379" t="s">
        <v>812</v>
      </c>
      <c r="B379" s="78" t="s">
        <v>813</v>
      </c>
      <c r="C379" s="79">
        <v>138.05099999999999</v>
      </c>
      <c r="D379" s="79">
        <v>78.83</v>
      </c>
      <c r="E379" s="79">
        <f t="shared" si="20"/>
        <v>10882.560329999998</v>
      </c>
      <c r="F379" s="80">
        <f t="shared" si="23"/>
        <v>3.7830038544019211E-4</v>
      </c>
      <c r="G379" s="81" t="s">
        <v>1277</v>
      </c>
      <c r="H379" s="80" t="str">
        <f t="shared" si="21"/>
        <v/>
      </c>
      <c r="I379" s="81">
        <v>7.0000000000000007E-2</v>
      </c>
      <c r="J379" s="80">
        <f t="shared" si="22"/>
        <v>2.648102698081345E-5</v>
      </c>
      <c r="L379" s="82">
        <v>0.11</v>
      </c>
      <c r="N379" s="83"/>
    </row>
    <row r="380" spans="1:14" x14ac:dyDescent="0.25">
      <c r="A380" t="s">
        <v>814</v>
      </c>
      <c r="B380" s="78" t="s">
        <v>75</v>
      </c>
      <c r="C380" s="79">
        <v>258.09199999999998</v>
      </c>
      <c r="D380" s="79">
        <v>93.12</v>
      </c>
      <c r="E380" s="79">
        <f t="shared" si="20"/>
        <v>24033.527040000001</v>
      </c>
      <c r="F380" s="80">
        <f t="shared" si="23"/>
        <v>8.3545528506335251E-4</v>
      </c>
      <c r="G380" s="81">
        <v>2.5343642611683845E-2</v>
      </c>
      <c r="H380" s="80">
        <f t="shared" si="21"/>
        <v>2.1173480162688055E-5</v>
      </c>
      <c r="I380" s="81">
        <v>6.5000000000000002E-2</v>
      </c>
      <c r="J380" s="80">
        <f t="shared" si="22"/>
        <v>5.4304593529117917E-5</v>
      </c>
      <c r="L380" s="82">
        <v>8.5000000000000006E-2</v>
      </c>
      <c r="N380" s="83"/>
    </row>
    <row r="381" spans="1:14" x14ac:dyDescent="0.25">
      <c r="A381" t="s">
        <v>815</v>
      </c>
      <c r="B381" s="78" t="s">
        <v>816</v>
      </c>
      <c r="C381" s="79">
        <v>86.99</v>
      </c>
      <c r="D381" s="79">
        <v>278.99</v>
      </c>
      <c r="E381" s="79">
        <f t="shared" si="20"/>
        <v>24269.340099999998</v>
      </c>
      <c r="F381" s="80">
        <f t="shared" si="23"/>
        <v>8.4365263649396297E-4</v>
      </c>
      <c r="G381" s="81" t="s">
        <v>1277</v>
      </c>
      <c r="H381" s="80" t="str">
        <f t="shared" si="21"/>
        <v/>
      </c>
      <c r="I381" s="81">
        <v>0.09</v>
      </c>
      <c r="J381" s="80">
        <f t="shared" si="22"/>
        <v>7.5928737284456667E-5</v>
      </c>
      <c r="L381" s="82">
        <v>0.115</v>
      </c>
      <c r="N381" s="83"/>
    </row>
    <row r="382" spans="1:14" x14ac:dyDescent="0.25">
      <c r="A382" t="s">
        <v>1258</v>
      </c>
      <c r="B382" s="78" t="s">
        <v>1259</v>
      </c>
      <c r="C382" s="79">
        <v>37.979999999999997</v>
      </c>
      <c r="D382" s="79">
        <v>429.68</v>
      </c>
      <c r="E382" s="79">
        <f t="shared" si="20"/>
        <v>16319.246399999998</v>
      </c>
      <c r="F382" s="80">
        <f t="shared" si="23"/>
        <v>5.672908778823621E-4</v>
      </c>
      <c r="G382" s="81">
        <v>8.2852355241109666E-3</v>
      </c>
      <c r="H382" s="80">
        <f t="shared" si="21"/>
        <v>4.7001385339350431E-6</v>
      </c>
      <c r="I382" s="81">
        <v>0.105</v>
      </c>
      <c r="J382" s="80">
        <f t="shared" si="22"/>
        <v>5.9565542177648016E-5</v>
      </c>
      <c r="L382" s="82">
        <v>8.5000000000000006E-2</v>
      </c>
      <c r="N382" s="83"/>
    </row>
    <row r="383" spans="1:14" x14ac:dyDescent="0.25">
      <c r="A383" t="s">
        <v>817</v>
      </c>
      <c r="B383" s="78" t="s">
        <v>818</v>
      </c>
      <c r="C383" s="79">
        <v>2500</v>
      </c>
      <c r="D383" s="79">
        <v>181.63</v>
      </c>
      <c r="E383" s="79">
        <f t="shared" si="20"/>
        <v>454075</v>
      </c>
      <c r="F383" s="80" t="str">
        <f t="shared" si="23"/>
        <v/>
      </c>
      <c r="G383" s="81">
        <v>8.809117436546826E-4</v>
      </c>
      <c r="H383" s="80" t="str">
        <f t="shared" si="21"/>
        <v/>
      </c>
      <c r="I383" s="81">
        <v>0.23</v>
      </c>
      <c r="J383" s="80" t="str">
        <f t="shared" si="22"/>
        <v/>
      </c>
      <c r="L383" s="82">
        <v>0.125</v>
      </c>
      <c r="N383" s="83"/>
    </row>
    <row r="384" spans="1:14" x14ac:dyDescent="0.25">
      <c r="A384" t="s">
        <v>819</v>
      </c>
      <c r="B384" s="78" t="s">
        <v>820</v>
      </c>
      <c r="C384" s="79">
        <v>146.084</v>
      </c>
      <c r="D384" s="79">
        <v>61.12</v>
      </c>
      <c r="E384" s="79">
        <f t="shared" si="20"/>
        <v>8928.6540800000002</v>
      </c>
      <c r="F384" s="80">
        <f t="shared" si="23"/>
        <v>3.1037854856772888E-4</v>
      </c>
      <c r="G384" s="81">
        <v>1.3089005235602096E-2</v>
      </c>
      <c r="H384" s="80">
        <f t="shared" si="21"/>
        <v>4.0625464472215831E-6</v>
      </c>
      <c r="I384" s="81">
        <v>0.1</v>
      </c>
      <c r="J384" s="80">
        <f t="shared" si="22"/>
        <v>3.1037854856772888E-5</v>
      </c>
      <c r="L384" s="82">
        <v>6.5000000000000002E-2</v>
      </c>
      <c r="N384" s="83"/>
    </row>
    <row r="385" spans="1:14" x14ac:dyDescent="0.25">
      <c r="A385" t="s">
        <v>821</v>
      </c>
      <c r="B385" s="78" t="s">
        <v>822</v>
      </c>
      <c r="C385" s="79">
        <v>517.78499999999997</v>
      </c>
      <c r="D385" s="79">
        <v>67.959999999999994</v>
      </c>
      <c r="E385" s="79">
        <f t="shared" si="20"/>
        <v>35188.668599999997</v>
      </c>
      <c r="F385" s="80">
        <f t="shared" si="23"/>
        <v>1.2232311598411498E-3</v>
      </c>
      <c r="G385" s="81">
        <v>1.5891701000588582E-2</v>
      </c>
      <c r="H385" s="80">
        <f t="shared" si="21"/>
        <v>1.9439223846798734E-5</v>
      </c>
      <c r="I385" s="81">
        <v>7.0000000000000007E-2</v>
      </c>
      <c r="J385" s="80">
        <f t="shared" si="22"/>
        <v>8.5626181188880492E-5</v>
      </c>
      <c r="L385" s="82">
        <v>6.5000000000000002E-2</v>
      </c>
      <c r="N385" s="83"/>
    </row>
    <row r="386" spans="1:14" x14ac:dyDescent="0.25">
      <c r="A386" t="s">
        <v>823</v>
      </c>
      <c r="B386" s="78" t="s">
        <v>824</v>
      </c>
      <c r="C386" s="79">
        <v>59.081000000000003</v>
      </c>
      <c r="D386" s="79">
        <v>403.55</v>
      </c>
      <c r="E386" s="79">
        <f t="shared" si="20"/>
        <v>23842.137550000003</v>
      </c>
      <c r="F386" s="80">
        <f t="shared" si="23"/>
        <v>8.288021891336559E-4</v>
      </c>
      <c r="G386" s="81" t="s">
        <v>1277</v>
      </c>
      <c r="H386" s="80" t="str">
        <f t="shared" si="21"/>
        <v/>
      </c>
      <c r="I386" s="81">
        <v>0.06</v>
      </c>
      <c r="J386" s="80">
        <f t="shared" si="22"/>
        <v>4.972813134801935E-5</v>
      </c>
      <c r="L386" s="82">
        <v>0.08</v>
      </c>
      <c r="N386" s="83"/>
    </row>
    <row r="387" spans="1:14" x14ac:dyDescent="0.25">
      <c r="A387" t="s">
        <v>825</v>
      </c>
      <c r="B387" s="78" t="s">
        <v>826</v>
      </c>
      <c r="C387" s="79">
        <v>357.11099999999999</v>
      </c>
      <c r="D387" s="79">
        <v>230.17</v>
      </c>
      <c r="E387" s="79">
        <f t="shared" si="20"/>
        <v>82196.238869999986</v>
      </c>
      <c r="F387" s="80">
        <f t="shared" si="23"/>
        <v>2.8573118736163351E-3</v>
      </c>
      <c r="G387" s="81" t="s">
        <v>1277</v>
      </c>
      <c r="H387" s="80" t="str">
        <f t="shared" si="21"/>
        <v/>
      </c>
      <c r="I387" s="81">
        <v>0.125</v>
      </c>
      <c r="J387" s="80">
        <f t="shared" si="22"/>
        <v>3.5716398420204188E-4</v>
      </c>
      <c r="L387" s="82">
        <v>0.17</v>
      </c>
      <c r="N387" s="83"/>
    </row>
    <row r="388" spans="1:14" x14ac:dyDescent="0.25">
      <c r="A388" t="s">
        <v>827</v>
      </c>
      <c r="B388" s="78" t="s">
        <v>828</v>
      </c>
      <c r="C388" s="79">
        <v>166.489</v>
      </c>
      <c r="D388" s="79">
        <v>132.72999999999999</v>
      </c>
      <c r="E388" s="79">
        <f t="shared" si="20"/>
        <v>22098.08497</v>
      </c>
      <c r="F388" s="80">
        <f t="shared" si="23"/>
        <v>7.6817530141283562E-4</v>
      </c>
      <c r="G388" s="81" t="s">
        <v>1277</v>
      </c>
      <c r="H388" s="80" t="str">
        <f t="shared" si="21"/>
        <v/>
      </c>
      <c r="I388" s="81">
        <v>0.105</v>
      </c>
      <c r="J388" s="80">
        <f t="shared" si="22"/>
        <v>8.0658406648347739E-5</v>
      </c>
      <c r="L388" s="82">
        <v>0.13500000000000001</v>
      </c>
      <c r="N388" s="83"/>
    </row>
    <row r="389" spans="1:14" x14ac:dyDescent="0.25">
      <c r="A389" t="s">
        <v>829</v>
      </c>
      <c r="B389" s="78" t="s">
        <v>830</v>
      </c>
      <c r="C389" s="79">
        <v>315.89100000000002</v>
      </c>
      <c r="D389" s="79">
        <v>138.66</v>
      </c>
      <c r="E389" s="79">
        <f t="shared" si="20"/>
        <v>43801.446060000002</v>
      </c>
      <c r="F389" s="80">
        <f t="shared" si="23"/>
        <v>1.5226291814488648E-3</v>
      </c>
      <c r="G389" s="81">
        <v>1.4279532669839896E-2</v>
      </c>
      <c r="H389" s="80">
        <f t="shared" si="21"/>
        <v>2.1742433140550644E-5</v>
      </c>
      <c r="I389" s="81">
        <v>0.125</v>
      </c>
      <c r="J389" s="80">
        <f t="shared" si="22"/>
        <v>1.903286476811081E-4</v>
      </c>
      <c r="L389" s="82">
        <v>7.0000000000000007E-2</v>
      </c>
      <c r="N389" s="83"/>
    </row>
    <row r="390" spans="1:14" x14ac:dyDescent="0.25">
      <c r="A390" t="s">
        <v>831</v>
      </c>
      <c r="B390" s="78" t="s">
        <v>832</v>
      </c>
      <c r="C390" s="79">
        <v>559.84199999999998</v>
      </c>
      <c r="D390" s="79">
        <v>48.63</v>
      </c>
      <c r="E390" s="79">
        <f t="shared" si="20"/>
        <v>27225.116460000001</v>
      </c>
      <c r="F390" s="80">
        <f t="shared" si="23"/>
        <v>9.4640155792015911E-4</v>
      </c>
      <c r="G390" s="81">
        <v>1.8095825622044006E-2</v>
      </c>
      <c r="H390" s="80">
        <f t="shared" si="21"/>
        <v>1.7125917560553978E-5</v>
      </c>
      <c r="I390" s="81">
        <v>0.155</v>
      </c>
      <c r="J390" s="80">
        <f t="shared" si="22"/>
        <v>1.4669224147762465E-4</v>
      </c>
      <c r="L390" s="82">
        <v>0.05</v>
      </c>
      <c r="N390" s="83"/>
    </row>
    <row r="391" spans="1:14" x14ac:dyDescent="0.25">
      <c r="A391" t="s">
        <v>833</v>
      </c>
      <c r="B391" s="78" t="s">
        <v>834</v>
      </c>
      <c r="C391" s="79">
        <v>343.447</v>
      </c>
      <c r="D391" s="79">
        <v>333.39</v>
      </c>
      <c r="E391" s="79">
        <f t="shared" si="20"/>
        <v>114501.79532999999</v>
      </c>
      <c r="F391" s="80">
        <f t="shared" si="23"/>
        <v>3.9803200711438641E-3</v>
      </c>
      <c r="G391" s="81">
        <v>2.9994900866852636E-2</v>
      </c>
      <c r="H391" s="80">
        <f t="shared" si="21"/>
        <v>1.1938930595230404E-4</v>
      </c>
      <c r="I391" s="81">
        <v>0.05</v>
      </c>
      <c r="J391" s="80">
        <f t="shared" si="22"/>
        <v>1.9901600355719322E-4</v>
      </c>
      <c r="L391" s="82">
        <v>0.16</v>
      </c>
      <c r="N391" s="83"/>
    </row>
    <row r="392" spans="1:14" x14ac:dyDescent="0.25">
      <c r="A392" t="s">
        <v>835</v>
      </c>
      <c r="B392" s="78" t="s">
        <v>836</v>
      </c>
      <c r="C392" s="79">
        <v>107.82899999999999</v>
      </c>
      <c r="D392" s="79">
        <v>335.79</v>
      </c>
      <c r="E392" s="79">
        <f t="shared" si="20"/>
        <v>36207.89991</v>
      </c>
      <c r="F392" s="80" t="str">
        <f t="shared" si="23"/>
        <v/>
      </c>
      <c r="G392" s="81">
        <v>8.4576669942523584E-3</v>
      </c>
      <c r="H392" s="80" t="str">
        <f t="shared" si="21"/>
        <v/>
      </c>
      <c r="I392" s="81">
        <v>0.35499999999999998</v>
      </c>
      <c r="J392" s="80" t="str">
        <f t="shared" si="22"/>
        <v/>
      </c>
      <c r="L392" s="82">
        <v>0.12</v>
      </c>
      <c r="N392" s="83"/>
    </row>
    <row r="393" spans="1:14" x14ac:dyDescent="0.25">
      <c r="A393" t="s">
        <v>837</v>
      </c>
      <c r="B393" s="78" t="s">
        <v>838</v>
      </c>
      <c r="C393" s="79">
        <v>314.30500000000001</v>
      </c>
      <c r="D393" s="79">
        <v>165.8</v>
      </c>
      <c r="E393" s="79">
        <f t="shared" si="20"/>
        <v>52111.769000000008</v>
      </c>
      <c r="F393" s="80">
        <f t="shared" si="23"/>
        <v>1.8115132561521267E-3</v>
      </c>
      <c r="G393" s="81">
        <v>2.7623642943305184E-2</v>
      </c>
      <c r="H393" s="80">
        <f t="shared" si="21"/>
        <v>5.0040595375010491E-5</v>
      </c>
      <c r="I393" s="81">
        <v>7.4999999999999997E-2</v>
      </c>
      <c r="J393" s="80">
        <f t="shared" si="22"/>
        <v>1.3586349421140949E-4</v>
      </c>
      <c r="L393" s="82">
        <v>0.11</v>
      </c>
      <c r="N393" s="83"/>
    </row>
    <row r="394" spans="1:14" x14ac:dyDescent="0.25">
      <c r="A394" t="s">
        <v>839</v>
      </c>
      <c r="B394" s="78" t="s">
        <v>840</v>
      </c>
      <c r="C394" s="79">
        <v>183.5</v>
      </c>
      <c r="D394" s="79">
        <v>310.25</v>
      </c>
      <c r="E394" s="79">
        <f t="shared" si="20"/>
        <v>56930.875</v>
      </c>
      <c r="F394" s="80">
        <f t="shared" si="23"/>
        <v>1.9790353834819863E-3</v>
      </c>
      <c r="G394" s="81">
        <v>9.0249798549556799E-3</v>
      </c>
      <c r="H394" s="80">
        <f t="shared" si="21"/>
        <v>1.7860754468169416E-5</v>
      </c>
      <c r="I394" s="81">
        <v>0.08</v>
      </c>
      <c r="J394" s="80">
        <f t="shared" si="22"/>
        <v>1.5832283067855892E-4</v>
      </c>
      <c r="L394" s="82">
        <v>0.16500000000000001</v>
      </c>
      <c r="N394" s="83"/>
    </row>
    <row r="395" spans="1:14" x14ac:dyDescent="0.25">
      <c r="A395" t="s">
        <v>1260</v>
      </c>
      <c r="B395" s="78" t="s">
        <v>1261</v>
      </c>
      <c r="C395" s="79">
        <v>434.50599999999997</v>
      </c>
      <c r="D395" s="79">
        <v>66.78</v>
      </c>
      <c r="E395" s="79">
        <f t="shared" si="20"/>
        <v>29016.310679999999</v>
      </c>
      <c r="F395" s="80" t="str">
        <f t="shared" si="23"/>
        <v/>
      </c>
      <c r="G395" s="81" t="s">
        <v>1277</v>
      </c>
      <c r="H395" s="80" t="str">
        <f t="shared" si="21"/>
        <v/>
      </c>
      <c r="I395" s="81">
        <v>0.23</v>
      </c>
      <c r="J395" s="80" t="str">
        <f t="shared" si="22"/>
        <v/>
      </c>
      <c r="L395" s="82">
        <v>7.0000000000000007E-2</v>
      </c>
      <c r="N395" s="83"/>
    </row>
    <row r="396" spans="1:14" x14ac:dyDescent="0.25">
      <c r="A396" t="s">
        <v>841</v>
      </c>
      <c r="B396" s="78" t="s">
        <v>842</v>
      </c>
      <c r="C396" s="79">
        <v>40.622999999999998</v>
      </c>
      <c r="D396" s="79">
        <v>1935.69</v>
      </c>
      <c r="E396" s="79">
        <f t="shared" si="20"/>
        <v>78633.534870000003</v>
      </c>
      <c r="F396" s="80">
        <f t="shared" si="23"/>
        <v>2.7334648876553296E-3</v>
      </c>
      <c r="G396" s="81" t="s">
        <v>1277</v>
      </c>
      <c r="H396" s="80" t="str">
        <f t="shared" si="21"/>
        <v/>
      </c>
      <c r="I396" s="81">
        <v>0.14000000000000001</v>
      </c>
      <c r="J396" s="80">
        <f t="shared" si="22"/>
        <v>3.8268508427174617E-4</v>
      </c>
      <c r="L396" s="82">
        <v>0.45</v>
      </c>
      <c r="N396" s="83"/>
    </row>
    <row r="397" spans="1:14" x14ac:dyDescent="0.25">
      <c r="A397" t="s">
        <v>843</v>
      </c>
      <c r="B397" s="78" t="s">
        <v>844</v>
      </c>
      <c r="C397" s="79">
        <v>59.555999999999997</v>
      </c>
      <c r="D397" s="79">
        <v>167.36</v>
      </c>
      <c r="E397" s="79">
        <f t="shared" si="20"/>
        <v>9967.2921600000009</v>
      </c>
      <c r="F397" s="80">
        <f t="shared" si="23"/>
        <v>3.4648376407604128E-4</v>
      </c>
      <c r="G397" s="81" t="s">
        <v>1277</v>
      </c>
      <c r="H397" s="80" t="str">
        <f t="shared" si="21"/>
        <v/>
      </c>
      <c r="I397" s="81">
        <v>0.1</v>
      </c>
      <c r="J397" s="80">
        <f t="shared" si="22"/>
        <v>3.4648376407604133E-5</v>
      </c>
      <c r="L397" s="82">
        <v>0.1</v>
      </c>
      <c r="N397" s="83"/>
    </row>
    <row r="398" spans="1:14" x14ac:dyDescent="0.25">
      <c r="A398" t="s">
        <v>845</v>
      </c>
      <c r="B398" s="78" t="s">
        <v>846</v>
      </c>
      <c r="C398" s="79">
        <v>160.30500000000001</v>
      </c>
      <c r="D398" s="79">
        <v>96.22</v>
      </c>
      <c r="E398" s="79">
        <f t="shared" si="20"/>
        <v>15424.5471</v>
      </c>
      <c r="F398" s="80">
        <f t="shared" si="23"/>
        <v>5.3618927313315418E-4</v>
      </c>
      <c r="G398" s="81" t="s">
        <v>1277</v>
      </c>
      <c r="H398" s="80" t="str">
        <f t="shared" si="21"/>
        <v/>
      </c>
      <c r="I398" s="81">
        <v>5.5E-2</v>
      </c>
      <c r="J398" s="80">
        <f t="shared" si="22"/>
        <v>2.9490410022323481E-5</v>
      </c>
      <c r="L398" s="82">
        <v>0.1</v>
      </c>
      <c r="N398" s="83"/>
    </row>
    <row r="399" spans="1:14" x14ac:dyDescent="0.25">
      <c r="A399" t="s">
        <v>847</v>
      </c>
      <c r="B399" s="78" t="s">
        <v>848</v>
      </c>
      <c r="C399" s="79">
        <v>50.805</v>
      </c>
      <c r="D399" s="79">
        <v>250.54</v>
      </c>
      <c r="E399" s="79">
        <f t="shared" si="20"/>
        <v>12728.6847</v>
      </c>
      <c r="F399" s="80">
        <f t="shared" si="23"/>
        <v>4.4247550044656424E-4</v>
      </c>
      <c r="G399" s="81" t="s">
        <v>1277</v>
      </c>
      <c r="H399" s="80" t="str">
        <f t="shared" si="21"/>
        <v/>
      </c>
      <c r="I399" s="81">
        <v>0.12</v>
      </c>
      <c r="J399" s="80">
        <f t="shared" si="22"/>
        <v>5.309706005358771E-5</v>
      </c>
      <c r="L399" s="82">
        <v>0.14000000000000001</v>
      </c>
      <c r="N399" s="83"/>
    </row>
    <row r="400" spans="1:14" x14ac:dyDescent="0.25">
      <c r="A400" t="s">
        <v>849</v>
      </c>
      <c r="B400" s="78" t="s">
        <v>850</v>
      </c>
      <c r="C400" s="79">
        <v>37.64</v>
      </c>
      <c r="D400" s="79">
        <v>270.77999999999997</v>
      </c>
      <c r="E400" s="79">
        <f t="shared" si="20"/>
        <v>10192.159199999998</v>
      </c>
      <c r="F400" s="80">
        <f t="shared" si="23"/>
        <v>3.5430060913136242E-4</v>
      </c>
      <c r="G400" s="81">
        <v>1.0340497821109388E-2</v>
      </c>
      <c r="H400" s="80">
        <f t="shared" si="21"/>
        <v>3.6636446767405819E-6</v>
      </c>
      <c r="I400" s="81">
        <v>0.105</v>
      </c>
      <c r="J400" s="80">
        <f t="shared" si="22"/>
        <v>3.7201563958793055E-5</v>
      </c>
      <c r="L400" s="82">
        <v>7.0000000000000007E-2</v>
      </c>
      <c r="N400" s="83"/>
    </row>
    <row r="401" spans="1:14" x14ac:dyDescent="0.25">
      <c r="A401" t="s">
        <v>851</v>
      </c>
      <c r="B401" s="78" t="s">
        <v>852</v>
      </c>
      <c r="C401" s="79">
        <v>660</v>
      </c>
      <c r="D401" s="79">
        <v>62.85</v>
      </c>
      <c r="E401" s="79">
        <f t="shared" si="20"/>
        <v>41481</v>
      </c>
      <c r="F401" s="80" t="str">
        <f t="shared" si="23"/>
        <v/>
      </c>
      <c r="G401" s="81">
        <v>8.0827366746221166E-2</v>
      </c>
      <c r="H401" s="80" t="str">
        <f t="shared" si="21"/>
        <v/>
      </c>
      <c r="I401" s="81">
        <v>0.3</v>
      </c>
      <c r="J401" s="80" t="str">
        <f t="shared" si="22"/>
        <v/>
      </c>
      <c r="L401" s="82">
        <v>9.5000000000000001E-2</v>
      </c>
      <c r="N401" s="83"/>
    </row>
    <row r="402" spans="1:14" x14ac:dyDescent="0.25">
      <c r="A402" t="s">
        <v>855</v>
      </c>
      <c r="B402" s="78" t="s">
        <v>856</v>
      </c>
      <c r="C402" s="79">
        <v>39.234000000000002</v>
      </c>
      <c r="D402" s="79">
        <v>385.28</v>
      </c>
      <c r="E402" s="79">
        <f t="shared" si="20"/>
        <v>15116.07552</v>
      </c>
      <c r="F402" s="80">
        <f t="shared" si="23"/>
        <v>5.2546616073379979E-4</v>
      </c>
      <c r="G402" s="81">
        <v>3.3222591362126251E-3</v>
      </c>
      <c r="H402" s="80">
        <f t="shared" si="21"/>
        <v>1.7457347532684381E-6</v>
      </c>
      <c r="I402" s="81">
        <v>0.17499999999999999</v>
      </c>
      <c r="J402" s="80">
        <f t="shared" si="22"/>
        <v>9.1956578128414958E-5</v>
      </c>
      <c r="L402" s="82">
        <v>7.0000000000000007E-2</v>
      </c>
      <c r="N402" s="83"/>
    </row>
    <row r="403" spans="1:14" x14ac:dyDescent="0.25">
      <c r="A403" t="s">
        <v>853</v>
      </c>
      <c r="B403" s="78" t="s">
        <v>854</v>
      </c>
      <c r="C403" s="79">
        <v>5996</v>
      </c>
      <c r="D403" s="79">
        <v>116.32</v>
      </c>
      <c r="E403" s="79">
        <f t="shared" si="20"/>
        <v>697454.72</v>
      </c>
      <c r="F403" s="80" t="str">
        <f t="shared" si="23"/>
        <v/>
      </c>
      <c r="G403" s="81" t="s">
        <v>1277</v>
      </c>
      <c r="H403" s="80" t="str">
        <f t="shared" si="21"/>
        <v/>
      </c>
      <c r="I403" s="81"/>
      <c r="J403" s="80" t="str">
        <f t="shared" si="22"/>
        <v/>
      </c>
      <c r="L403" s="82">
        <v>0.14000000000000001</v>
      </c>
      <c r="N403" s="83"/>
    </row>
    <row r="404" spans="1:14" x14ac:dyDescent="0.25">
      <c r="A404" t="s">
        <v>857</v>
      </c>
      <c r="B404" s="78" t="s">
        <v>858</v>
      </c>
      <c r="C404" s="79">
        <v>46.905000000000001</v>
      </c>
      <c r="D404" s="79">
        <v>240.46</v>
      </c>
      <c r="E404" s="79">
        <f t="shared" ref="E404:E467" si="24">IFERROR(C404*D404,"")</f>
        <v>11278.776300000001</v>
      </c>
      <c r="F404" s="80">
        <f t="shared" si="23"/>
        <v>3.9207367496245301E-4</v>
      </c>
      <c r="G404" s="81">
        <v>5.6558263328620149E-3</v>
      </c>
      <c r="H404" s="80">
        <f t="shared" ref="H404:H467" si="25">IFERROR($G404*$F404,"")</f>
        <v>2.2175006152746243E-6</v>
      </c>
      <c r="I404" s="81">
        <v>0.13500000000000001</v>
      </c>
      <c r="J404" s="80">
        <f t="shared" ref="J404:J467" si="26">IFERROR($I404*$F404,"")</f>
        <v>5.292994611993116E-5</v>
      </c>
      <c r="L404" s="59" t="s">
        <v>125</v>
      </c>
      <c r="N404" s="83"/>
    </row>
    <row r="405" spans="1:14" x14ac:dyDescent="0.25">
      <c r="A405" t="s">
        <v>859</v>
      </c>
      <c r="B405" s="78" t="s">
        <v>860</v>
      </c>
      <c r="C405" s="79">
        <v>444.70600000000002</v>
      </c>
      <c r="D405" s="79">
        <v>224.9</v>
      </c>
      <c r="E405" s="79">
        <f t="shared" si="24"/>
        <v>100014.37940000001</v>
      </c>
      <c r="F405" s="80">
        <f t="shared" ref="F405:F468" si="27">IF(AND(ISNUMBER($I405)), IF(AND($I405&lt;=20%,$I405&gt;0%), $E405/SUMIFS($E$19:$E$523,$I$19:$I$523, "&gt;"&amp;0%,$I$19:$I$523, "&lt;="&amp;20%),""),"")</f>
        <v>3.4767074226347634E-3</v>
      </c>
      <c r="G405" s="81" t="s">
        <v>1277</v>
      </c>
      <c r="H405" s="80" t="str">
        <f t="shared" si="25"/>
        <v/>
      </c>
      <c r="I405" s="81">
        <v>0.14499999999999999</v>
      </c>
      <c r="J405" s="80">
        <f t="shared" si="26"/>
        <v>5.0412257628204061E-4</v>
      </c>
      <c r="L405" s="59" t="s">
        <v>125</v>
      </c>
      <c r="N405" s="83"/>
    </row>
    <row r="406" spans="1:14" x14ac:dyDescent="0.25">
      <c r="A406" t="s">
        <v>861</v>
      </c>
      <c r="B406" s="78" t="s">
        <v>862</v>
      </c>
      <c r="C406" s="79">
        <v>87.837999999999994</v>
      </c>
      <c r="D406" s="79">
        <v>105.7</v>
      </c>
      <c r="E406" s="79">
        <f t="shared" si="24"/>
        <v>9284.4766</v>
      </c>
      <c r="F406" s="80">
        <f t="shared" si="27"/>
        <v>3.227476779253881E-4</v>
      </c>
      <c r="G406" s="81">
        <v>1.5515610217596971E-2</v>
      </c>
      <c r="H406" s="80">
        <f t="shared" si="25"/>
        <v>5.007627169324848E-6</v>
      </c>
      <c r="I406" s="81">
        <v>0.105</v>
      </c>
      <c r="J406" s="80">
        <f t="shared" si="26"/>
        <v>3.3888506182165747E-5</v>
      </c>
      <c r="L406" s="82">
        <v>0.13</v>
      </c>
      <c r="N406" s="83"/>
    </row>
    <row r="407" spans="1:14" x14ac:dyDescent="0.25">
      <c r="A407" t="s">
        <v>863</v>
      </c>
      <c r="B407" s="78" t="s">
        <v>864</v>
      </c>
      <c r="C407" s="79">
        <v>298.70800000000003</v>
      </c>
      <c r="D407" s="79">
        <v>134.1</v>
      </c>
      <c r="E407" s="79">
        <f t="shared" si="24"/>
        <v>40056.7428</v>
      </c>
      <c r="F407" s="80">
        <f t="shared" si="27"/>
        <v>1.392455523443778E-3</v>
      </c>
      <c r="G407" s="81">
        <v>6.2639821029082778E-3</v>
      </c>
      <c r="H407" s="80">
        <f t="shared" si="25"/>
        <v>8.7223164779476036E-6</v>
      </c>
      <c r="I407" s="81">
        <v>0.115</v>
      </c>
      <c r="J407" s="80">
        <f t="shared" si="26"/>
        <v>1.6013238519603447E-4</v>
      </c>
      <c r="L407" s="82">
        <v>0.15</v>
      </c>
      <c r="N407" s="83"/>
    </row>
    <row r="408" spans="1:14" x14ac:dyDescent="0.25">
      <c r="A408" t="s">
        <v>1262</v>
      </c>
      <c r="B408" s="78" t="s">
        <v>1263</v>
      </c>
      <c r="C408" s="79">
        <v>2426.8440000000001</v>
      </c>
      <c r="D408" s="79">
        <v>15</v>
      </c>
      <c r="E408" s="79">
        <f t="shared" si="24"/>
        <v>36402.660000000003</v>
      </c>
      <c r="F408" s="80" t="str">
        <f t="shared" si="27"/>
        <v/>
      </c>
      <c r="G408" s="81" t="s">
        <v>1277</v>
      </c>
      <c r="H408" s="80" t="str">
        <f t="shared" si="25"/>
        <v/>
      </c>
      <c r="I408" s="81"/>
      <c r="J408" s="80" t="str">
        <f t="shared" si="26"/>
        <v/>
      </c>
      <c r="L408" s="82">
        <v>0.23499999999999999</v>
      </c>
      <c r="N408" s="83"/>
    </row>
    <row r="409" spans="1:14" x14ac:dyDescent="0.25">
      <c r="A409" t="s">
        <v>1264</v>
      </c>
      <c r="B409" s="78" t="s">
        <v>1265</v>
      </c>
      <c r="C409" s="79">
        <v>240.001</v>
      </c>
      <c r="D409" s="79">
        <v>477.1</v>
      </c>
      <c r="E409" s="79">
        <f t="shared" si="24"/>
        <v>114504.4771</v>
      </c>
      <c r="F409" s="80">
        <f t="shared" si="27"/>
        <v>3.9804132950354764E-3</v>
      </c>
      <c r="G409" s="81">
        <v>1.0731502829595473E-2</v>
      </c>
      <c r="H409" s="80">
        <f t="shared" si="25"/>
        <v>4.2715816538632655E-5</v>
      </c>
      <c r="I409" s="81">
        <v>0.125</v>
      </c>
      <c r="J409" s="80">
        <f t="shared" si="26"/>
        <v>4.9755166187943455E-4</v>
      </c>
      <c r="L409" s="82">
        <v>9.5000000000000001E-2</v>
      </c>
      <c r="N409" s="83"/>
    </row>
    <row r="410" spans="1:14" x14ac:dyDescent="0.25">
      <c r="A410" t="s">
        <v>865</v>
      </c>
      <c r="B410" s="78" t="s">
        <v>866</v>
      </c>
      <c r="C410" s="79">
        <v>250.142</v>
      </c>
      <c r="D410" s="79">
        <v>69.430000000000007</v>
      </c>
      <c r="E410" s="79">
        <f t="shared" si="24"/>
        <v>17367.359060000003</v>
      </c>
      <c r="F410" s="80">
        <f t="shared" si="27"/>
        <v>6.0372544945737187E-4</v>
      </c>
      <c r="G410" s="81" t="s">
        <v>1277</v>
      </c>
      <c r="H410" s="80" t="str">
        <f t="shared" si="25"/>
        <v/>
      </c>
      <c r="I410" s="81">
        <v>0.1</v>
      </c>
      <c r="J410" s="80">
        <f t="shared" si="26"/>
        <v>6.0372544945737187E-5</v>
      </c>
      <c r="L410" s="82">
        <v>0.125</v>
      </c>
      <c r="N410" s="83"/>
    </row>
    <row r="411" spans="1:14" x14ac:dyDescent="0.25">
      <c r="A411" t="s">
        <v>867</v>
      </c>
      <c r="B411" s="78" t="s">
        <v>868</v>
      </c>
      <c r="C411" s="79">
        <v>359.41800000000001</v>
      </c>
      <c r="D411" s="79">
        <v>199.48</v>
      </c>
      <c r="E411" s="79">
        <f t="shared" si="24"/>
        <v>71696.702640000003</v>
      </c>
      <c r="F411" s="80">
        <f t="shared" si="27"/>
        <v>2.4923262009155199E-3</v>
      </c>
      <c r="G411" s="81">
        <v>2.0052135552436335E-2</v>
      </c>
      <c r="H411" s="80">
        <f t="shared" si="25"/>
        <v>4.997646282164668E-5</v>
      </c>
      <c r="I411" s="81">
        <v>8.5000000000000006E-2</v>
      </c>
      <c r="J411" s="80">
        <f t="shared" si="26"/>
        <v>2.1184772707781921E-4</v>
      </c>
      <c r="L411" s="82">
        <v>0.13</v>
      </c>
      <c r="N411" s="83"/>
    </row>
    <row r="412" spans="1:14" x14ac:dyDescent="0.25">
      <c r="A412" t="s">
        <v>869</v>
      </c>
      <c r="B412" s="78" t="s">
        <v>870</v>
      </c>
      <c r="C412" s="79">
        <v>322.60899999999998</v>
      </c>
      <c r="D412" s="79">
        <v>28.03</v>
      </c>
      <c r="E412" s="79">
        <f t="shared" si="24"/>
        <v>9042.73027</v>
      </c>
      <c r="F412" s="80">
        <f t="shared" si="27"/>
        <v>3.1434407371419489E-4</v>
      </c>
      <c r="G412" s="81">
        <v>2.9967891544773455E-2</v>
      </c>
      <c r="H412" s="80">
        <f t="shared" si="25"/>
        <v>9.4202291088092656E-6</v>
      </c>
      <c r="I412" s="81">
        <v>0.09</v>
      </c>
      <c r="J412" s="80">
        <f t="shared" si="26"/>
        <v>2.829096663427754E-5</v>
      </c>
      <c r="L412" s="82">
        <v>0.14000000000000001</v>
      </c>
      <c r="N412" s="83"/>
    </row>
    <row r="413" spans="1:14" x14ac:dyDescent="0.25">
      <c r="A413" t="s">
        <v>871</v>
      </c>
      <c r="B413" s="78" t="s">
        <v>872</v>
      </c>
      <c r="C413" s="79">
        <v>151.50299999999999</v>
      </c>
      <c r="D413" s="79">
        <v>669.18</v>
      </c>
      <c r="E413" s="79">
        <f t="shared" si="24"/>
        <v>101382.77753999998</v>
      </c>
      <c r="F413" s="80">
        <f t="shared" si="27"/>
        <v>3.5242757822946296E-3</v>
      </c>
      <c r="G413" s="81">
        <v>2.9170028990705043E-2</v>
      </c>
      <c r="H413" s="80">
        <f t="shared" si="25"/>
        <v>1.0280322674077404E-4</v>
      </c>
      <c r="I413" s="81">
        <v>0.1</v>
      </c>
      <c r="J413" s="80">
        <f t="shared" si="26"/>
        <v>3.52427578229463E-4</v>
      </c>
      <c r="L413" s="82">
        <v>8.5000000000000006E-2</v>
      </c>
      <c r="N413" s="83"/>
    </row>
    <row r="414" spans="1:14" x14ac:dyDescent="0.25">
      <c r="A414" t="s">
        <v>873</v>
      </c>
      <c r="B414" s="78" t="s">
        <v>874</v>
      </c>
      <c r="C414" s="79">
        <v>193.74199999999999</v>
      </c>
      <c r="D414" s="79">
        <v>130.30000000000001</v>
      </c>
      <c r="E414" s="79">
        <f t="shared" si="24"/>
        <v>25244.582600000002</v>
      </c>
      <c r="F414" s="80">
        <f t="shared" si="27"/>
        <v>8.775540900545386E-4</v>
      </c>
      <c r="G414" s="81">
        <v>2.7168073676132002E-2</v>
      </c>
      <c r="H414" s="80">
        <f t="shared" si="25"/>
        <v>2.3841454173392682E-5</v>
      </c>
      <c r="I414" s="81">
        <v>4.4999999999999998E-2</v>
      </c>
      <c r="J414" s="80">
        <f t="shared" si="26"/>
        <v>3.9489934052454232E-5</v>
      </c>
      <c r="L414" s="82">
        <v>7.0000000000000007E-2</v>
      </c>
      <c r="N414" s="83"/>
    </row>
    <row r="415" spans="1:14" x14ac:dyDescent="0.25">
      <c r="A415" t="s">
        <v>875</v>
      </c>
      <c r="B415" s="78" t="s">
        <v>876</v>
      </c>
      <c r="C415" s="79">
        <v>164.678</v>
      </c>
      <c r="D415" s="79">
        <v>180.9</v>
      </c>
      <c r="E415" s="79">
        <f t="shared" si="24"/>
        <v>29790.250200000002</v>
      </c>
      <c r="F415" s="80">
        <f t="shared" si="27"/>
        <v>1.0355709310384098E-3</v>
      </c>
      <c r="G415" s="81">
        <v>4.4223327805417356E-3</v>
      </c>
      <c r="H415" s="80">
        <f t="shared" si="25"/>
        <v>4.5796392749072842E-6</v>
      </c>
      <c r="I415" s="81">
        <v>0.06</v>
      </c>
      <c r="J415" s="80">
        <f t="shared" si="26"/>
        <v>6.2134255862304581E-5</v>
      </c>
      <c r="L415" s="82">
        <v>0.11</v>
      </c>
      <c r="N415" s="83"/>
    </row>
    <row r="416" spans="1:14" x14ac:dyDescent="0.25">
      <c r="A416" t="s">
        <v>877</v>
      </c>
      <c r="B416" s="78" t="s">
        <v>878</v>
      </c>
      <c r="C416" s="79">
        <v>108.349</v>
      </c>
      <c r="D416" s="79">
        <v>117.51</v>
      </c>
      <c r="E416" s="79">
        <f t="shared" si="24"/>
        <v>12732.090990000001</v>
      </c>
      <c r="F416" s="80">
        <f t="shared" si="27"/>
        <v>4.4259391015722478E-4</v>
      </c>
      <c r="G416" s="81">
        <v>2.3146966215641222E-2</v>
      </c>
      <c r="H416" s="80">
        <f t="shared" si="25"/>
        <v>1.0244706285657828E-5</v>
      </c>
      <c r="I416" s="81">
        <v>7.4999999999999997E-2</v>
      </c>
      <c r="J416" s="80">
        <f t="shared" si="26"/>
        <v>3.3194543261791856E-5</v>
      </c>
      <c r="L416" s="82">
        <v>0.02</v>
      </c>
      <c r="N416" s="83"/>
    </row>
    <row r="417" spans="1:14" x14ac:dyDescent="0.25">
      <c r="A417" t="s">
        <v>879</v>
      </c>
      <c r="B417" s="78" t="s">
        <v>880</v>
      </c>
      <c r="C417" s="79">
        <v>1550.163</v>
      </c>
      <c r="D417" s="79">
        <v>97.15</v>
      </c>
      <c r="E417" s="79">
        <f t="shared" si="24"/>
        <v>150598.33545000001</v>
      </c>
      <c r="F417" s="80">
        <f t="shared" si="27"/>
        <v>5.2351107294423211E-3</v>
      </c>
      <c r="G417" s="81">
        <v>5.1466803911477094E-2</v>
      </c>
      <c r="H417" s="80">
        <f t="shared" si="25"/>
        <v>2.6943441736707773E-4</v>
      </c>
      <c r="I417" s="81">
        <v>7.0000000000000007E-2</v>
      </c>
      <c r="J417" s="80">
        <f t="shared" si="26"/>
        <v>3.6645775106096249E-4</v>
      </c>
      <c r="L417" s="82">
        <v>6.5000000000000002E-2</v>
      </c>
      <c r="N417" s="83"/>
    </row>
    <row r="418" spans="1:14" x14ac:dyDescent="0.25">
      <c r="A418" t="s">
        <v>1266</v>
      </c>
      <c r="B418" s="78" t="s">
        <v>881</v>
      </c>
      <c r="C418" s="79">
        <v>995</v>
      </c>
      <c r="D418" s="79">
        <v>184.02</v>
      </c>
      <c r="E418" s="79">
        <f t="shared" si="24"/>
        <v>183099.90000000002</v>
      </c>
      <c r="F418" s="80">
        <f t="shared" si="27"/>
        <v>6.3649325750221369E-3</v>
      </c>
      <c r="G418" s="81" t="s">
        <v>1277</v>
      </c>
      <c r="H418" s="80" t="str">
        <f t="shared" si="25"/>
        <v/>
      </c>
      <c r="I418" s="81">
        <v>0.16500000000000001</v>
      </c>
      <c r="J418" s="80">
        <f t="shared" si="26"/>
        <v>1.0502138748786527E-3</v>
      </c>
      <c r="L418" s="82">
        <v>6.5000000000000002E-2</v>
      </c>
      <c r="N418" s="83"/>
    </row>
    <row r="419" spans="1:14" x14ac:dyDescent="0.25">
      <c r="A419" t="s">
        <v>882</v>
      </c>
      <c r="B419" s="78" t="s">
        <v>883</v>
      </c>
      <c r="C419" s="79">
        <v>405.93</v>
      </c>
      <c r="D419" s="79">
        <v>49.8</v>
      </c>
      <c r="E419" s="79">
        <f t="shared" si="24"/>
        <v>20215.313999999998</v>
      </c>
      <c r="F419" s="80" t="str">
        <f t="shared" si="27"/>
        <v/>
      </c>
      <c r="G419" s="81">
        <v>1.606425702811245E-3</v>
      </c>
      <c r="H419" s="80" t="str">
        <f t="shared" si="25"/>
        <v/>
      </c>
      <c r="I419" s="81"/>
      <c r="J419" s="80" t="str">
        <f t="shared" si="26"/>
        <v/>
      </c>
      <c r="L419" s="82">
        <v>7.0000000000000007E-2</v>
      </c>
      <c r="N419" s="83"/>
    </row>
    <row r="420" spans="1:14" x14ac:dyDescent="0.25">
      <c r="A420" t="s">
        <v>884</v>
      </c>
      <c r="B420" s="78" t="s">
        <v>885</v>
      </c>
      <c r="C420" s="79">
        <v>40.046999999999997</v>
      </c>
      <c r="D420" s="79">
        <v>216.84</v>
      </c>
      <c r="E420" s="79">
        <f t="shared" si="24"/>
        <v>8683.7914799999999</v>
      </c>
      <c r="F420" s="80">
        <f t="shared" si="27"/>
        <v>3.0186661634305475E-4</v>
      </c>
      <c r="G420" s="81">
        <v>2.1767201623316731E-2</v>
      </c>
      <c r="H420" s="80">
        <f t="shared" si="25"/>
        <v>6.5707915012876704E-6</v>
      </c>
      <c r="I420" s="81">
        <v>0.1</v>
      </c>
      <c r="J420" s="80">
        <f t="shared" si="26"/>
        <v>3.0186661634305475E-5</v>
      </c>
      <c r="L420" s="82">
        <v>0.2</v>
      </c>
      <c r="N420" s="83"/>
    </row>
    <row r="421" spans="1:14" x14ac:dyDescent="0.25">
      <c r="A421" t="s">
        <v>886</v>
      </c>
      <c r="B421" s="78" t="s">
        <v>887</v>
      </c>
      <c r="C421" s="79">
        <v>813.20600000000002</v>
      </c>
      <c r="D421" s="79">
        <v>63.25</v>
      </c>
      <c r="E421" s="79">
        <f t="shared" si="24"/>
        <v>51435.279500000004</v>
      </c>
      <c r="F421" s="80">
        <f t="shared" si="27"/>
        <v>1.7879970769777498E-3</v>
      </c>
      <c r="G421" s="81">
        <v>3.1620553359683792E-2</v>
      </c>
      <c r="H421" s="80">
        <f t="shared" si="25"/>
        <v>5.6537456979533591E-5</v>
      </c>
      <c r="I421" s="81">
        <v>7.4999999999999997E-2</v>
      </c>
      <c r="J421" s="80">
        <f t="shared" si="26"/>
        <v>1.3409978077333123E-4</v>
      </c>
      <c r="L421" s="59" t="s">
        <v>125</v>
      </c>
      <c r="N421" s="83"/>
    </row>
    <row r="422" spans="1:14" x14ac:dyDescent="0.25">
      <c r="A422" t="s">
        <v>888</v>
      </c>
      <c r="B422" s="78" t="s">
        <v>889</v>
      </c>
      <c r="C422" s="79">
        <v>251.80199999999999</v>
      </c>
      <c r="D422" s="79">
        <v>33.630000000000003</v>
      </c>
      <c r="E422" s="79">
        <f t="shared" si="24"/>
        <v>8468.1012600000013</v>
      </c>
      <c r="F422" s="80">
        <f t="shared" si="27"/>
        <v>2.943687765987857E-4</v>
      </c>
      <c r="G422" s="81">
        <v>2.9735355337496282E-2</v>
      </c>
      <c r="H422" s="80">
        <f t="shared" si="25"/>
        <v>8.7531601724289538E-6</v>
      </c>
      <c r="I422" s="81">
        <v>0.1</v>
      </c>
      <c r="J422" s="80">
        <f t="shared" si="26"/>
        <v>2.9436877659878571E-5</v>
      </c>
      <c r="L422" s="82">
        <v>7.0000000000000007E-2</v>
      </c>
      <c r="N422" s="83"/>
    </row>
    <row r="423" spans="1:14" x14ac:dyDescent="0.25">
      <c r="A423" t="s">
        <v>890</v>
      </c>
      <c r="B423" s="78" t="s">
        <v>891</v>
      </c>
      <c r="C423" s="79">
        <v>2141.241</v>
      </c>
      <c r="D423" s="79">
        <v>32.33</v>
      </c>
      <c r="E423" s="79">
        <f t="shared" si="24"/>
        <v>69226.321530000001</v>
      </c>
      <c r="F423" s="80">
        <f t="shared" si="27"/>
        <v>2.4064506258892181E-3</v>
      </c>
      <c r="G423" s="81">
        <v>1.2372409526755336E-2</v>
      </c>
      <c r="H423" s="80">
        <f t="shared" si="25"/>
        <v>2.9773592649418105E-5</v>
      </c>
      <c r="I423" s="81">
        <v>0.1</v>
      </c>
      <c r="J423" s="80">
        <f t="shared" si="26"/>
        <v>2.4064506258892184E-4</v>
      </c>
      <c r="L423" s="82">
        <v>6.5000000000000002E-2</v>
      </c>
      <c r="N423" s="83"/>
    </row>
    <row r="424" spans="1:14" x14ac:dyDescent="0.25">
      <c r="A424" t="s">
        <v>892</v>
      </c>
      <c r="B424" s="78" t="s">
        <v>893</v>
      </c>
      <c r="C424" s="79">
        <v>619.94299999999998</v>
      </c>
      <c r="D424" s="79">
        <v>100.54</v>
      </c>
      <c r="E424" s="79">
        <f t="shared" si="24"/>
        <v>62329.069220000005</v>
      </c>
      <c r="F424" s="80">
        <f t="shared" si="27"/>
        <v>2.1666878193226081E-3</v>
      </c>
      <c r="G424" s="81" t="s">
        <v>1277</v>
      </c>
      <c r="H424" s="80" t="str">
        <f t="shared" si="25"/>
        <v/>
      </c>
      <c r="I424" s="81">
        <v>0.125</v>
      </c>
      <c r="J424" s="80">
        <f t="shared" si="26"/>
        <v>2.7083597741532601E-4</v>
      </c>
      <c r="L424" s="59" t="s">
        <v>125</v>
      </c>
      <c r="N424" s="83"/>
    </row>
    <row r="425" spans="1:14" x14ac:dyDescent="0.25">
      <c r="A425" t="s">
        <v>894</v>
      </c>
      <c r="B425" s="78" t="s">
        <v>895</v>
      </c>
      <c r="C425" s="79">
        <v>109.904</v>
      </c>
      <c r="D425" s="79">
        <v>269.92</v>
      </c>
      <c r="E425" s="79">
        <f t="shared" si="24"/>
        <v>29665.287680000001</v>
      </c>
      <c r="F425" s="80">
        <f t="shared" si="27"/>
        <v>1.0312269744649498E-3</v>
      </c>
      <c r="G425" s="81">
        <v>1.8524007113218732E-2</v>
      </c>
      <c r="H425" s="80">
        <f t="shared" si="25"/>
        <v>1.9102455810331761E-5</v>
      </c>
      <c r="I425" s="81">
        <v>0.125</v>
      </c>
      <c r="J425" s="80">
        <f t="shared" si="26"/>
        <v>1.2890337180811873E-4</v>
      </c>
      <c r="L425" s="82">
        <v>0.1</v>
      </c>
      <c r="N425" s="83"/>
    </row>
    <row r="426" spans="1:14" x14ac:dyDescent="0.25">
      <c r="A426" t="s">
        <v>896</v>
      </c>
      <c r="B426" s="78" t="s">
        <v>897</v>
      </c>
      <c r="C426" s="79">
        <v>52.514000000000003</v>
      </c>
      <c r="D426" s="79">
        <v>357.69</v>
      </c>
      <c r="E426" s="79">
        <f t="shared" si="24"/>
        <v>18783.732660000001</v>
      </c>
      <c r="F426" s="80">
        <f t="shared" si="27"/>
        <v>6.5296153568702769E-4</v>
      </c>
      <c r="G426" s="81" t="s">
        <v>1277</v>
      </c>
      <c r="H426" s="80" t="str">
        <f t="shared" si="25"/>
        <v/>
      </c>
      <c r="I426" s="81">
        <v>0.115</v>
      </c>
      <c r="J426" s="80">
        <f t="shared" si="26"/>
        <v>7.5090576604008193E-5</v>
      </c>
      <c r="L426" s="82">
        <v>0.115</v>
      </c>
      <c r="N426" s="83"/>
    </row>
    <row r="427" spans="1:14" x14ac:dyDescent="0.25">
      <c r="A427" t="s">
        <v>898</v>
      </c>
      <c r="B427" s="78" t="s">
        <v>899</v>
      </c>
      <c r="C427" s="79">
        <v>209.577</v>
      </c>
      <c r="D427" s="79">
        <v>110.39</v>
      </c>
      <c r="E427" s="79">
        <f t="shared" si="24"/>
        <v>23135.205030000001</v>
      </c>
      <c r="F427" s="80">
        <f t="shared" si="27"/>
        <v>8.0422774739507218E-4</v>
      </c>
      <c r="G427" s="81">
        <v>8.6964398949180184E-3</v>
      </c>
      <c r="H427" s="80">
        <f t="shared" si="25"/>
        <v>6.9939182670465558E-6</v>
      </c>
      <c r="I427" s="81">
        <v>7.0000000000000007E-2</v>
      </c>
      <c r="J427" s="80">
        <f t="shared" si="26"/>
        <v>5.6295942317655061E-5</v>
      </c>
      <c r="L427" s="82">
        <v>0.13</v>
      </c>
      <c r="N427" s="83"/>
    </row>
    <row r="428" spans="1:14" x14ac:dyDescent="0.25">
      <c r="A428" t="s">
        <v>900</v>
      </c>
      <c r="B428" s="78" t="s">
        <v>901</v>
      </c>
      <c r="C428" s="79">
        <v>326.86099999999999</v>
      </c>
      <c r="D428" s="79">
        <v>85.62</v>
      </c>
      <c r="E428" s="79">
        <f t="shared" si="24"/>
        <v>27985.838820000001</v>
      </c>
      <c r="F428" s="80">
        <f t="shared" si="27"/>
        <v>9.7284584614594038E-4</v>
      </c>
      <c r="G428" s="81" t="s">
        <v>1277</v>
      </c>
      <c r="H428" s="80" t="str">
        <f t="shared" si="25"/>
        <v/>
      </c>
      <c r="I428" s="81">
        <v>8.5000000000000006E-2</v>
      </c>
      <c r="J428" s="80">
        <f t="shared" si="26"/>
        <v>8.2691896922404943E-5</v>
      </c>
      <c r="L428" s="82">
        <v>0.13500000000000001</v>
      </c>
      <c r="N428" s="83"/>
    </row>
    <row r="429" spans="1:14" x14ac:dyDescent="0.25">
      <c r="A429" t="s">
        <v>1267</v>
      </c>
      <c r="B429" s="78" t="s">
        <v>1268</v>
      </c>
      <c r="C429" s="79">
        <v>106.52800000000001</v>
      </c>
      <c r="D429" s="79">
        <v>141.1</v>
      </c>
      <c r="E429" s="79">
        <f t="shared" si="24"/>
        <v>15031.1008</v>
      </c>
      <c r="F429" s="80">
        <f t="shared" si="27"/>
        <v>5.2251226308895463E-4</v>
      </c>
      <c r="G429" s="81">
        <v>2.6647767540751238E-2</v>
      </c>
      <c r="H429" s="80">
        <f t="shared" si="25"/>
        <v>1.3923785323986317E-5</v>
      </c>
      <c r="I429" s="81">
        <v>2.5000000000000001E-2</v>
      </c>
      <c r="J429" s="80">
        <f t="shared" si="26"/>
        <v>1.3062806577223866E-5</v>
      </c>
      <c r="L429" s="82">
        <v>0.13</v>
      </c>
      <c r="N429" s="83"/>
    </row>
    <row r="430" spans="1:14" x14ac:dyDescent="0.25">
      <c r="A430" t="s">
        <v>902</v>
      </c>
      <c r="B430" s="78" t="s">
        <v>903</v>
      </c>
      <c r="C430" s="79">
        <v>958.67600000000004</v>
      </c>
      <c r="D430" s="79">
        <v>353.79</v>
      </c>
      <c r="E430" s="79">
        <f t="shared" si="24"/>
        <v>339169.98204000003</v>
      </c>
      <c r="F430" s="80">
        <f t="shared" si="27"/>
        <v>1.179025257335514E-2</v>
      </c>
      <c r="G430" s="81">
        <v>5.5400096102207518E-3</v>
      </c>
      <c r="H430" s="80">
        <f t="shared" si="25"/>
        <v>6.5318112563317432E-5</v>
      </c>
      <c r="I430" s="81">
        <v>0.13500000000000001</v>
      </c>
      <c r="J430" s="80">
        <f t="shared" si="26"/>
        <v>1.5916840974029441E-3</v>
      </c>
      <c r="L430" s="82">
        <v>8.5000000000000006E-2</v>
      </c>
      <c r="N430" s="83"/>
    </row>
    <row r="431" spans="1:14" x14ac:dyDescent="0.25">
      <c r="A431" t="s">
        <v>904</v>
      </c>
      <c r="B431" s="78" t="s">
        <v>905</v>
      </c>
      <c r="C431" s="79">
        <v>159.166</v>
      </c>
      <c r="D431" s="79">
        <v>99.54</v>
      </c>
      <c r="E431" s="79">
        <f t="shared" si="24"/>
        <v>15843.38364</v>
      </c>
      <c r="F431" s="80">
        <f t="shared" si="27"/>
        <v>5.5074890062096582E-4</v>
      </c>
      <c r="G431" s="81" t="s">
        <v>1277</v>
      </c>
      <c r="H431" s="80" t="str">
        <f t="shared" si="25"/>
        <v/>
      </c>
      <c r="I431" s="81">
        <v>0.13</v>
      </c>
      <c r="J431" s="80">
        <f t="shared" si="26"/>
        <v>7.1597357080725556E-5</v>
      </c>
      <c r="L431" s="82">
        <v>0.105</v>
      </c>
      <c r="N431" s="83"/>
    </row>
    <row r="432" spans="1:14" x14ac:dyDescent="0.25">
      <c r="A432" t="s">
        <v>906</v>
      </c>
      <c r="B432" s="78" t="s">
        <v>907</v>
      </c>
      <c r="C432" s="79">
        <v>558.26599999999996</v>
      </c>
      <c r="D432" s="79">
        <v>101.99</v>
      </c>
      <c r="E432" s="79">
        <f t="shared" si="24"/>
        <v>56937.54933999999</v>
      </c>
      <c r="F432" s="80">
        <f t="shared" si="27"/>
        <v>1.9792673973939696E-3</v>
      </c>
      <c r="G432" s="81">
        <v>1.4903421904108247E-2</v>
      </c>
      <c r="H432" s="80">
        <f t="shared" si="25"/>
        <v>2.9497857084408609E-5</v>
      </c>
      <c r="I432" s="81">
        <v>6.5000000000000002E-2</v>
      </c>
      <c r="J432" s="80">
        <f t="shared" si="26"/>
        <v>1.2865238083060803E-4</v>
      </c>
      <c r="L432" s="82">
        <v>0.13</v>
      </c>
      <c r="N432" s="83"/>
    </row>
    <row r="433" spans="1:14" x14ac:dyDescent="0.25">
      <c r="A433" t="s">
        <v>908</v>
      </c>
      <c r="B433" s="78" t="s">
        <v>909</v>
      </c>
      <c r="C433" s="79">
        <v>607.94600000000003</v>
      </c>
      <c r="D433" s="79">
        <v>102.16</v>
      </c>
      <c r="E433" s="79">
        <f t="shared" si="24"/>
        <v>62107.763359999997</v>
      </c>
      <c r="F433" s="80" t="str">
        <f t="shared" si="27"/>
        <v/>
      </c>
      <c r="G433" s="81">
        <v>1.8402505873140171E-2</v>
      </c>
      <c r="H433" s="80" t="str">
        <f t="shared" si="25"/>
        <v/>
      </c>
      <c r="I433" s="81">
        <v>0.52</v>
      </c>
      <c r="J433" s="80" t="str">
        <f t="shared" si="26"/>
        <v/>
      </c>
      <c r="L433" s="82">
        <v>0.125</v>
      </c>
      <c r="N433" s="83"/>
    </row>
    <row r="434" spans="1:14" x14ac:dyDescent="0.25">
      <c r="A434" t="s">
        <v>910</v>
      </c>
      <c r="B434" s="78" t="s">
        <v>911</v>
      </c>
      <c r="C434" s="79">
        <v>27.765000000000001</v>
      </c>
      <c r="D434" s="79">
        <v>1564.22</v>
      </c>
      <c r="E434" s="79">
        <f t="shared" si="24"/>
        <v>43430.568299999999</v>
      </c>
      <c r="F434" s="80">
        <f t="shared" si="27"/>
        <v>1.5097367006994202E-3</v>
      </c>
      <c r="G434" s="81" t="s">
        <v>1277</v>
      </c>
      <c r="H434" s="80" t="str">
        <f t="shared" si="25"/>
        <v/>
      </c>
      <c r="I434" s="81">
        <v>0.16500000000000001</v>
      </c>
      <c r="J434" s="80">
        <f t="shared" si="26"/>
        <v>2.4910655561540435E-4</v>
      </c>
      <c r="L434" s="82">
        <v>0.08</v>
      </c>
      <c r="N434" s="83"/>
    </row>
    <row r="435" spans="1:14" x14ac:dyDescent="0.25">
      <c r="A435" t="s">
        <v>912</v>
      </c>
      <c r="B435" s="78" t="s">
        <v>913</v>
      </c>
      <c r="C435" s="79">
        <v>115.965</v>
      </c>
      <c r="D435" s="79">
        <v>63.48</v>
      </c>
      <c r="E435" s="79">
        <f t="shared" si="24"/>
        <v>7361.4582</v>
      </c>
      <c r="F435" s="80" t="str">
        <f t="shared" si="27"/>
        <v/>
      </c>
      <c r="G435" s="81" t="s">
        <v>1277</v>
      </c>
      <c r="H435" s="80" t="str">
        <f t="shared" si="25"/>
        <v/>
      </c>
      <c r="I435" s="81">
        <v>0.27</v>
      </c>
      <c r="J435" s="80" t="str">
        <f t="shared" si="26"/>
        <v/>
      </c>
      <c r="L435" s="82">
        <v>0.28000000000000003</v>
      </c>
      <c r="N435" s="83"/>
    </row>
    <row r="436" spans="1:14" x14ac:dyDescent="0.25">
      <c r="A436" t="s">
        <v>914</v>
      </c>
      <c r="B436" s="78" t="s">
        <v>915</v>
      </c>
      <c r="C436" s="79">
        <v>228.06399999999999</v>
      </c>
      <c r="D436" s="79">
        <v>93.99</v>
      </c>
      <c r="E436" s="79">
        <f t="shared" si="24"/>
        <v>21435.735359999999</v>
      </c>
      <c r="F436" s="80" t="str">
        <f t="shared" si="27"/>
        <v/>
      </c>
      <c r="G436" s="81" t="s">
        <v>1277</v>
      </c>
      <c r="H436" s="80" t="str">
        <f t="shared" si="25"/>
        <v/>
      </c>
      <c r="I436" s="81"/>
      <c r="J436" s="80" t="str">
        <f t="shared" si="26"/>
        <v/>
      </c>
      <c r="L436" s="82">
        <v>0.22</v>
      </c>
      <c r="N436" s="83"/>
    </row>
    <row r="437" spans="1:14" x14ac:dyDescent="0.25">
      <c r="A437" t="s">
        <v>916</v>
      </c>
      <c r="B437" s="78" t="s">
        <v>917</v>
      </c>
      <c r="C437" s="79">
        <v>54.085000000000001</v>
      </c>
      <c r="D437" s="79">
        <v>175.78</v>
      </c>
      <c r="E437" s="79">
        <f t="shared" si="24"/>
        <v>9507.0612999999994</v>
      </c>
      <c r="F437" s="80">
        <f t="shared" si="27"/>
        <v>3.3048518410497382E-4</v>
      </c>
      <c r="G437" s="81">
        <v>1.5473887814313348E-2</v>
      </c>
      <c r="H437" s="80">
        <f t="shared" si="25"/>
        <v>5.1138906631330578E-6</v>
      </c>
      <c r="I437" s="81">
        <v>0.14000000000000001</v>
      </c>
      <c r="J437" s="80">
        <f t="shared" si="26"/>
        <v>4.626792577469634E-5</v>
      </c>
      <c r="L437" s="82">
        <v>0.27</v>
      </c>
      <c r="N437" s="83"/>
    </row>
    <row r="438" spans="1:14" x14ac:dyDescent="0.25">
      <c r="A438" t="s">
        <v>918</v>
      </c>
      <c r="B438" s="78" t="s">
        <v>919</v>
      </c>
      <c r="C438" s="79">
        <v>237.28399999999999</v>
      </c>
      <c r="D438" s="79">
        <v>37.75</v>
      </c>
      <c r="E438" s="79">
        <f t="shared" si="24"/>
        <v>8957.4709999999995</v>
      </c>
      <c r="F438" s="80" t="str">
        <f t="shared" si="27"/>
        <v/>
      </c>
      <c r="G438" s="81">
        <v>3.7086092715231785E-2</v>
      </c>
      <c r="H438" s="80" t="str">
        <f t="shared" si="25"/>
        <v/>
      </c>
      <c r="I438" s="81">
        <v>-0.105</v>
      </c>
      <c r="J438" s="80" t="str">
        <f t="shared" si="26"/>
        <v/>
      </c>
      <c r="L438" s="59" t="s">
        <v>125</v>
      </c>
      <c r="N438" s="83"/>
    </row>
    <row r="439" spans="1:14" x14ac:dyDescent="0.25">
      <c r="A439" t="s">
        <v>920</v>
      </c>
      <c r="B439" s="78" t="s">
        <v>921</v>
      </c>
      <c r="C439" s="79">
        <v>934.5</v>
      </c>
      <c r="D439" s="79">
        <v>21.18</v>
      </c>
      <c r="E439" s="79">
        <f t="shared" si="24"/>
        <v>19792.71</v>
      </c>
      <c r="F439" s="80">
        <f t="shared" si="27"/>
        <v>6.8803568230767123E-4</v>
      </c>
      <c r="G439" s="81">
        <v>3.7771482530689335E-2</v>
      </c>
      <c r="H439" s="80">
        <f t="shared" si="25"/>
        <v>2.5988127754775121E-5</v>
      </c>
      <c r="I439" s="81">
        <v>0.105</v>
      </c>
      <c r="J439" s="80">
        <f t="shared" si="26"/>
        <v>7.224374664230547E-5</v>
      </c>
      <c r="L439" s="82">
        <v>0.155</v>
      </c>
      <c r="N439" s="83"/>
    </row>
    <row r="440" spans="1:14" x14ac:dyDescent="0.25">
      <c r="A440" t="s">
        <v>922</v>
      </c>
      <c r="B440" s="78" t="s">
        <v>923</v>
      </c>
      <c r="C440" s="79">
        <v>529.67100000000005</v>
      </c>
      <c r="D440" s="79">
        <v>99.62</v>
      </c>
      <c r="E440" s="79">
        <f t="shared" si="24"/>
        <v>52765.825020000004</v>
      </c>
      <c r="F440" s="80">
        <f t="shared" si="27"/>
        <v>1.8342496009976852E-3</v>
      </c>
      <c r="G440" s="81" t="s">
        <v>1277</v>
      </c>
      <c r="H440" s="80" t="str">
        <f t="shared" si="25"/>
        <v/>
      </c>
      <c r="I440" s="81">
        <v>0.115</v>
      </c>
      <c r="J440" s="80">
        <f t="shared" si="26"/>
        <v>2.1093870411473381E-4</v>
      </c>
      <c r="L440" s="82">
        <v>-1.4999999999999999E-2</v>
      </c>
      <c r="N440" s="83"/>
    </row>
    <row r="441" spans="1:14" x14ac:dyDescent="0.25">
      <c r="A441" t="s">
        <v>924</v>
      </c>
      <c r="B441" s="78" t="s">
        <v>925</v>
      </c>
      <c r="C441" s="79">
        <v>361.99299999999999</v>
      </c>
      <c r="D441" s="79">
        <v>52.66</v>
      </c>
      <c r="E441" s="79">
        <f t="shared" si="24"/>
        <v>19062.551379999997</v>
      </c>
      <c r="F441" s="80" t="str">
        <f t="shared" si="27"/>
        <v/>
      </c>
      <c r="G441" s="81">
        <v>1.1393847322445879E-2</v>
      </c>
      <c r="H441" s="80" t="str">
        <f t="shared" si="25"/>
        <v/>
      </c>
      <c r="I441" s="81">
        <v>0.33</v>
      </c>
      <c r="J441" s="80" t="str">
        <f t="shared" si="26"/>
        <v/>
      </c>
      <c r="L441" s="82">
        <v>9.5000000000000001E-2</v>
      </c>
      <c r="N441" s="83"/>
    </row>
    <row r="442" spans="1:14" x14ac:dyDescent="0.25">
      <c r="A442" t="s">
        <v>168</v>
      </c>
      <c r="B442" s="78" t="s">
        <v>169</v>
      </c>
      <c r="C442" s="79">
        <v>1011.754</v>
      </c>
      <c r="D442" s="79">
        <v>25.69</v>
      </c>
      <c r="E442" s="79">
        <f t="shared" si="24"/>
        <v>25991.960260000003</v>
      </c>
      <c r="F442" s="80" t="str">
        <f t="shared" si="27"/>
        <v/>
      </c>
      <c r="G442" s="81">
        <v>2.8026469443363174E-2</v>
      </c>
      <c r="H442" s="80" t="str">
        <f t="shared" si="25"/>
        <v/>
      </c>
      <c r="I442" s="81"/>
      <c r="J442" s="80" t="str">
        <f t="shared" si="26"/>
        <v/>
      </c>
      <c r="L442" s="82">
        <v>0.115</v>
      </c>
      <c r="N442" s="83"/>
    </row>
    <row r="443" spans="1:14" x14ac:dyDescent="0.25">
      <c r="A443" t="s">
        <v>926</v>
      </c>
      <c r="B443" s="78" t="s">
        <v>927</v>
      </c>
      <c r="C443" s="79">
        <v>151.57400000000001</v>
      </c>
      <c r="D443" s="79">
        <v>106.05</v>
      </c>
      <c r="E443" s="79">
        <f t="shared" si="24"/>
        <v>16074.422700000001</v>
      </c>
      <c r="F443" s="80" t="str">
        <f t="shared" si="27"/>
        <v/>
      </c>
      <c r="G443" s="81" t="s">
        <v>1277</v>
      </c>
      <c r="H443" s="80" t="str">
        <f t="shared" si="25"/>
        <v/>
      </c>
      <c r="I443" s="81"/>
      <c r="J443" s="80" t="str">
        <f t="shared" si="26"/>
        <v/>
      </c>
      <c r="L443" s="82">
        <v>0.33500000000000002</v>
      </c>
      <c r="N443" s="83"/>
    </row>
    <row r="444" spans="1:14" x14ac:dyDescent="0.25">
      <c r="A444" t="s">
        <v>928</v>
      </c>
      <c r="B444" s="78" t="s">
        <v>929</v>
      </c>
      <c r="C444" s="79">
        <v>229.47800000000001</v>
      </c>
      <c r="D444" s="79">
        <v>68.260000000000005</v>
      </c>
      <c r="E444" s="79">
        <f t="shared" si="24"/>
        <v>15664.168280000002</v>
      </c>
      <c r="F444" s="80">
        <f t="shared" si="27"/>
        <v>5.4451900271928317E-4</v>
      </c>
      <c r="G444" s="81">
        <v>3.3548198066217401E-2</v>
      </c>
      <c r="H444" s="80">
        <f t="shared" si="25"/>
        <v>1.8267631354045683E-5</v>
      </c>
      <c r="I444" s="81">
        <v>7.4999999999999997E-2</v>
      </c>
      <c r="J444" s="80">
        <f t="shared" si="26"/>
        <v>4.0838925203946236E-5</v>
      </c>
      <c r="L444" s="59" t="s">
        <v>125</v>
      </c>
      <c r="N444" s="83"/>
    </row>
    <row r="445" spans="1:14" x14ac:dyDescent="0.25">
      <c r="A445" t="s">
        <v>930</v>
      </c>
      <c r="B445" s="78" t="s">
        <v>931</v>
      </c>
      <c r="C445" s="79">
        <v>208.602</v>
      </c>
      <c r="D445" s="79">
        <v>95.49</v>
      </c>
      <c r="E445" s="79">
        <f t="shared" si="24"/>
        <v>19919.404979999999</v>
      </c>
      <c r="F445" s="80" t="str">
        <f t="shared" si="27"/>
        <v/>
      </c>
      <c r="G445" s="81">
        <v>1.6755681223164731E-2</v>
      </c>
      <c r="H445" s="80" t="str">
        <f t="shared" si="25"/>
        <v/>
      </c>
      <c r="I445" s="81">
        <v>0.26500000000000001</v>
      </c>
      <c r="J445" s="80" t="str">
        <f t="shared" si="26"/>
        <v/>
      </c>
      <c r="L445" s="82">
        <v>0.08</v>
      </c>
      <c r="N445" s="83"/>
    </row>
    <row r="446" spans="1:14" x14ac:dyDescent="0.25">
      <c r="A446" t="s">
        <v>932</v>
      </c>
      <c r="B446" s="78" t="s">
        <v>933</v>
      </c>
      <c r="C446" s="79">
        <v>136.66200000000001</v>
      </c>
      <c r="D446" s="79">
        <v>107</v>
      </c>
      <c r="E446" s="79">
        <f t="shared" si="24"/>
        <v>14622.834000000001</v>
      </c>
      <c r="F446" s="80">
        <f t="shared" si="27"/>
        <v>5.0832006170260736E-4</v>
      </c>
      <c r="G446" s="81">
        <v>1.3457943925233645E-2</v>
      </c>
      <c r="H446" s="80">
        <f t="shared" si="25"/>
        <v>6.8409428864649965E-6</v>
      </c>
      <c r="I446" s="81">
        <v>0.09</v>
      </c>
      <c r="J446" s="80">
        <f t="shared" si="26"/>
        <v>4.5748805553234662E-5</v>
      </c>
      <c r="L446" s="82">
        <v>0.13500000000000001</v>
      </c>
      <c r="N446" s="83"/>
    </row>
    <row r="447" spans="1:14" x14ac:dyDescent="0.25">
      <c r="A447" t="s">
        <v>934</v>
      </c>
      <c r="B447" s="78" t="s">
        <v>935</v>
      </c>
      <c r="C447" s="79">
        <v>338.23200000000003</v>
      </c>
      <c r="D447" s="79">
        <v>37.17</v>
      </c>
      <c r="E447" s="79">
        <f t="shared" si="24"/>
        <v>12572.083440000002</v>
      </c>
      <c r="F447" s="80" t="str">
        <f t="shared" si="27"/>
        <v/>
      </c>
      <c r="G447" s="81">
        <v>1.3451708366962604E-2</v>
      </c>
      <c r="H447" s="80" t="str">
        <f t="shared" si="25"/>
        <v/>
      </c>
      <c r="I447" s="81"/>
      <c r="J447" s="80" t="str">
        <f t="shared" si="26"/>
        <v/>
      </c>
      <c r="L447" s="82">
        <v>0.19500000000000001</v>
      </c>
      <c r="N447" s="83"/>
    </row>
    <row r="448" spans="1:14" x14ac:dyDescent="0.25">
      <c r="A448" t="s">
        <v>853</v>
      </c>
      <c r="B448" s="78" t="s">
        <v>936</v>
      </c>
      <c r="C448" s="79">
        <v>6163</v>
      </c>
      <c r="D448" s="79">
        <v>116.64</v>
      </c>
      <c r="E448" s="79">
        <f t="shared" si="24"/>
        <v>718852.32</v>
      </c>
      <c r="F448" s="80">
        <f t="shared" si="27"/>
        <v>2.4988798727897919E-2</v>
      </c>
      <c r="G448" s="81" t="s">
        <v>1277</v>
      </c>
      <c r="H448" s="80" t="str">
        <f t="shared" si="25"/>
        <v/>
      </c>
      <c r="I448" s="81">
        <v>0.185</v>
      </c>
      <c r="J448" s="80">
        <f t="shared" si="26"/>
        <v>4.6229277646611146E-3</v>
      </c>
      <c r="L448" s="82">
        <v>0.09</v>
      </c>
      <c r="N448" s="83"/>
    </row>
    <row r="449" spans="1:14" x14ac:dyDescent="0.25">
      <c r="A449" t="s">
        <v>937</v>
      </c>
      <c r="B449" s="78" t="s">
        <v>938</v>
      </c>
      <c r="C449" s="79">
        <v>319.839</v>
      </c>
      <c r="D449" s="79">
        <v>133.72999999999999</v>
      </c>
      <c r="E449" s="79">
        <f t="shared" si="24"/>
        <v>42772.069469999995</v>
      </c>
      <c r="F449" s="80">
        <f t="shared" si="27"/>
        <v>1.4868459145565495E-3</v>
      </c>
      <c r="G449" s="81">
        <v>1.6750168249457867E-2</v>
      </c>
      <c r="H449" s="80">
        <f t="shared" si="25"/>
        <v>2.490491922984126E-5</v>
      </c>
      <c r="I449" s="81">
        <v>0.105</v>
      </c>
      <c r="J449" s="80">
        <f t="shared" si="26"/>
        <v>1.5611882102843769E-4</v>
      </c>
      <c r="L449" s="59" t="s">
        <v>125</v>
      </c>
      <c r="N449" s="83"/>
    </row>
    <row r="450" spans="1:14" x14ac:dyDescent="0.25">
      <c r="A450" t="s">
        <v>939</v>
      </c>
      <c r="B450" s="78" t="s">
        <v>940</v>
      </c>
      <c r="C450" s="79">
        <v>49.335999999999999</v>
      </c>
      <c r="D450" s="79">
        <v>327</v>
      </c>
      <c r="E450" s="79">
        <f t="shared" si="24"/>
        <v>16132.871999999999</v>
      </c>
      <c r="F450" s="80">
        <f t="shared" si="27"/>
        <v>5.6081211689062917E-4</v>
      </c>
      <c r="G450" s="81">
        <v>1.8348623853211009E-4</v>
      </c>
      <c r="H450" s="80">
        <f t="shared" si="25"/>
        <v>1.0290130585149159E-7</v>
      </c>
      <c r="I450" s="81">
        <v>0.16</v>
      </c>
      <c r="J450" s="80">
        <f t="shared" si="26"/>
        <v>8.9729938702500666E-5</v>
      </c>
      <c r="L450" s="82">
        <v>0.23499999999999999</v>
      </c>
      <c r="N450" s="83"/>
    </row>
    <row r="451" spans="1:14" x14ac:dyDescent="0.25">
      <c r="A451" t="s">
        <v>941</v>
      </c>
      <c r="B451" s="78" t="s">
        <v>942</v>
      </c>
      <c r="C451" s="79">
        <v>273.17099999999999</v>
      </c>
      <c r="D451" s="79">
        <v>101</v>
      </c>
      <c r="E451" s="79">
        <f t="shared" si="24"/>
        <v>27590.271000000001</v>
      </c>
      <c r="F451" s="80">
        <f t="shared" si="27"/>
        <v>9.5909508766301116E-4</v>
      </c>
      <c r="G451" s="81">
        <v>2.3762376237623763E-2</v>
      </c>
      <c r="H451" s="80">
        <f t="shared" si="25"/>
        <v>2.2790378320705215E-5</v>
      </c>
      <c r="I451" s="81">
        <v>0.16</v>
      </c>
      <c r="J451" s="80">
        <f t="shared" si="26"/>
        <v>1.5345521402608178E-4</v>
      </c>
      <c r="L451" s="82">
        <v>0.09</v>
      </c>
      <c r="N451" s="83"/>
    </row>
    <row r="452" spans="1:14" x14ac:dyDescent="0.25">
      <c r="A452" t="s">
        <v>943</v>
      </c>
      <c r="B452" s="78" t="s">
        <v>944</v>
      </c>
      <c r="C452" s="79">
        <v>1635.0150000000001</v>
      </c>
      <c r="D452" s="79">
        <v>212.11</v>
      </c>
      <c r="E452" s="79">
        <f t="shared" si="24"/>
        <v>346803.03165000002</v>
      </c>
      <c r="F452" s="80">
        <f t="shared" si="27"/>
        <v>1.205559322132627E-2</v>
      </c>
      <c r="G452" s="81">
        <v>7.071802366696525E-3</v>
      </c>
      <c r="H452" s="80">
        <f t="shared" si="25"/>
        <v>8.5254772674505698E-5</v>
      </c>
      <c r="I452" s="81">
        <v>0.13500000000000001</v>
      </c>
      <c r="J452" s="80">
        <f t="shared" si="26"/>
        <v>1.6275050848790465E-3</v>
      </c>
      <c r="L452" s="82">
        <v>0.19</v>
      </c>
      <c r="N452" s="83"/>
    </row>
    <row r="453" spans="1:14" x14ac:dyDescent="0.25">
      <c r="A453" t="s">
        <v>945</v>
      </c>
      <c r="B453" s="78" t="s">
        <v>946</v>
      </c>
      <c r="C453" s="79">
        <v>115.43899999999999</v>
      </c>
      <c r="D453" s="79">
        <v>185.73</v>
      </c>
      <c r="E453" s="79">
        <f t="shared" si="24"/>
        <v>21440.485469999996</v>
      </c>
      <c r="F453" s="80">
        <f t="shared" si="27"/>
        <v>7.4531577784745797E-4</v>
      </c>
      <c r="G453" s="81">
        <v>2.6920799009314596E-2</v>
      </c>
      <c r="H453" s="80">
        <f t="shared" si="25"/>
        <v>2.0064496253902385E-5</v>
      </c>
      <c r="I453" s="81">
        <v>4.4999999999999998E-2</v>
      </c>
      <c r="J453" s="80">
        <f t="shared" si="26"/>
        <v>3.3539210003135607E-5</v>
      </c>
      <c r="L453" s="82">
        <v>0.16</v>
      </c>
      <c r="N453" s="83"/>
    </row>
    <row r="454" spans="1:14" x14ac:dyDescent="0.25">
      <c r="A454" t="s">
        <v>947</v>
      </c>
      <c r="B454" s="78" t="s">
        <v>948</v>
      </c>
      <c r="C454" s="79">
        <v>180.09299999999999</v>
      </c>
      <c r="D454" s="79">
        <v>92.03</v>
      </c>
      <c r="E454" s="79">
        <f t="shared" si="24"/>
        <v>16573.958790000001</v>
      </c>
      <c r="F454" s="80">
        <f t="shared" si="27"/>
        <v>5.7614520925213756E-4</v>
      </c>
      <c r="G454" s="81">
        <v>1.3039226339237205E-2</v>
      </c>
      <c r="H454" s="80">
        <f t="shared" si="25"/>
        <v>7.5124877877058033E-6</v>
      </c>
      <c r="I454" s="81">
        <v>6.5000000000000002E-2</v>
      </c>
      <c r="J454" s="80">
        <f t="shared" si="26"/>
        <v>3.7449438601388946E-5</v>
      </c>
      <c r="L454" s="82">
        <v>0.12</v>
      </c>
      <c r="N454" s="83"/>
    </row>
    <row r="455" spans="1:14" x14ac:dyDescent="0.25">
      <c r="A455" t="s">
        <v>949</v>
      </c>
      <c r="B455" s="78" t="s">
        <v>950</v>
      </c>
      <c r="C455" s="79">
        <v>540.995</v>
      </c>
      <c r="D455" s="79">
        <v>91.66</v>
      </c>
      <c r="E455" s="79">
        <f t="shared" si="24"/>
        <v>49587.601699999999</v>
      </c>
      <c r="F455" s="80" t="str">
        <f t="shared" si="27"/>
        <v/>
      </c>
      <c r="G455" s="81">
        <v>2.5310931704123935E-2</v>
      </c>
      <c r="H455" s="80" t="str">
        <f t="shared" si="25"/>
        <v/>
      </c>
      <c r="I455" s="81"/>
      <c r="J455" s="80" t="str">
        <f t="shared" si="26"/>
        <v/>
      </c>
      <c r="L455" s="82">
        <v>0.09</v>
      </c>
      <c r="N455" s="83"/>
    </row>
    <row r="456" spans="1:14" x14ac:dyDescent="0.25">
      <c r="A456" t="s">
        <v>951</v>
      </c>
      <c r="B456" s="78" t="s">
        <v>952</v>
      </c>
      <c r="C456" s="79">
        <v>111.88200000000001</v>
      </c>
      <c r="D456" s="79">
        <v>191.48</v>
      </c>
      <c r="E456" s="79">
        <f t="shared" si="24"/>
        <v>21423.165359999999</v>
      </c>
      <c r="F456" s="80">
        <f t="shared" si="27"/>
        <v>7.4471369487339877E-4</v>
      </c>
      <c r="G456" s="81">
        <v>1.9218717359515355E-2</v>
      </c>
      <c r="H456" s="80">
        <f t="shared" si="25"/>
        <v>1.4312442015532209E-5</v>
      </c>
      <c r="I456" s="81">
        <v>0.125</v>
      </c>
      <c r="J456" s="80">
        <f t="shared" si="26"/>
        <v>9.3089211859174846E-5</v>
      </c>
      <c r="L456" s="82">
        <v>6.5000000000000002E-2</v>
      </c>
      <c r="N456" s="83"/>
    </row>
    <row r="457" spans="1:14" x14ac:dyDescent="0.25">
      <c r="A457" t="s">
        <v>953</v>
      </c>
      <c r="B457" s="78" t="s">
        <v>954</v>
      </c>
      <c r="C457" s="79">
        <v>1620.508</v>
      </c>
      <c r="D457" s="79">
        <v>94.47</v>
      </c>
      <c r="E457" s="79">
        <f t="shared" si="24"/>
        <v>153089.39076000001</v>
      </c>
      <c r="F457" s="80" t="str">
        <f t="shared" si="27"/>
        <v/>
      </c>
      <c r="G457" s="81" t="s">
        <v>1277</v>
      </c>
      <c r="H457" s="80" t="str">
        <f t="shared" si="25"/>
        <v/>
      </c>
      <c r="I457" s="81">
        <v>0.255</v>
      </c>
      <c r="J457" s="80" t="str">
        <f t="shared" si="26"/>
        <v/>
      </c>
      <c r="L457" s="59" t="s">
        <v>125</v>
      </c>
      <c r="N457" s="83"/>
    </row>
    <row r="458" spans="1:14" x14ac:dyDescent="0.25">
      <c r="A458" t="s">
        <v>955</v>
      </c>
      <c r="B458" s="78" t="s">
        <v>956</v>
      </c>
      <c r="C458" s="79">
        <v>146.285</v>
      </c>
      <c r="D458" s="79">
        <v>240.52</v>
      </c>
      <c r="E458" s="79">
        <f t="shared" si="24"/>
        <v>35184.468200000003</v>
      </c>
      <c r="F458" s="80">
        <f t="shared" si="27"/>
        <v>1.2230851452185963E-3</v>
      </c>
      <c r="G458" s="81">
        <v>6.9848661233993014E-3</v>
      </c>
      <c r="H458" s="80">
        <f t="shared" si="25"/>
        <v>8.5430859968702891E-6</v>
      </c>
      <c r="I458" s="81">
        <v>8.5000000000000006E-2</v>
      </c>
      <c r="J458" s="80">
        <f t="shared" si="26"/>
        <v>1.0396223734358069E-4</v>
      </c>
      <c r="L458" s="82">
        <v>0.11</v>
      </c>
      <c r="N458" s="83"/>
    </row>
    <row r="459" spans="1:14" x14ac:dyDescent="0.25">
      <c r="A459" t="s">
        <v>957</v>
      </c>
      <c r="B459" s="78" t="s">
        <v>958</v>
      </c>
      <c r="C459" s="79">
        <v>22.507000000000001</v>
      </c>
      <c r="D459" s="79">
        <v>1349.73</v>
      </c>
      <c r="E459" s="79">
        <f t="shared" si="24"/>
        <v>30378.373110000004</v>
      </c>
      <c r="F459" s="80">
        <f t="shared" si="27"/>
        <v>1.0560153041264115E-3</v>
      </c>
      <c r="G459" s="81" t="s">
        <v>1277</v>
      </c>
      <c r="H459" s="80" t="str">
        <f t="shared" si="25"/>
        <v/>
      </c>
      <c r="I459" s="81">
        <v>0.13500000000000001</v>
      </c>
      <c r="J459" s="80">
        <f t="shared" si="26"/>
        <v>1.4256206605706557E-4</v>
      </c>
      <c r="L459" s="82">
        <v>0.28999999999999998</v>
      </c>
      <c r="N459" s="83"/>
    </row>
    <row r="460" spans="1:14" x14ac:dyDescent="0.25">
      <c r="A460" t="s">
        <v>1269</v>
      </c>
      <c r="B460" s="78" t="s">
        <v>1270</v>
      </c>
      <c r="C460" s="79">
        <v>963.09299999999996</v>
      </c>
      <c r="D460" s="79">
        <v>34.19</v>
      </c>
      <c r="E460" s="79">
        <f t="shared" si="24"/>
        <v>32928.149669999999</v>
      </c>
      <c r="F460" s="80">
        <f t="shared" si="27"/>
        <v>1.1446508297917552E-3</v>
      </c>
      <c r="G460" s="81">
        <v>4.2117578239251247E-2</v>
      </c>
      <c r="H460" s="80">
        <f t="shared" si="25"/>
        <v>4.8209920880378109E-5</v>
      </c>
      <c r="I460" s="81">
        <v>8.5000000000000006E-2</v>
      </c>
      <c r="J460" s="80">
        <f t="shared" si="26"/>
        <v>9.7295320532299199E-5</v>
      </c>
      <c r="L460" s="82">
        <v>8.5000000000000006E-2</v>
      </c>
      <c r="N460" s="83"/>
    </row>
    <row r="461" spans="1:14" x14ac:dyDescent="0.25">
      <c r="A461" t="s">
        <v>959</v>
      </c>
      <c r="B461" s="78" t="s">
        <v>960</v>
      </c>
      <c r="C461" s="79">
        <v>237.673</v>
      </c>
      <c r="D461" s="79">
        <v>128.1</v>
      </c>
      <c r="E461" s="79">
        <f t="shared" si="24"/>
        <v>30445.9113</v>
      </c>
      <c r="F461" s="80">
        <f t="shared" si="27"/>
        <v>1.0583630717963502E-3</v>
      </c>
      <c r="G461" s="81" t="s">
        <v>1277</v>
      </c>
      <c r="H461" s="80" t="str">
        <f t="shared" si="25"/>
        <v/>
      </c>
      <c r="I461" s="81">
        <v>0.12</v>
      </c>
      <c r="J461" s="80">
        <f t="shared" si="26"/>
        <v>1.2700356861556201E-4</v>
      </c>
      <c r="L461" s="82">
        <v>0.125</v>
      </c>
      <c r="N461" s="83"/>
    </row>
    <row r="462" spans="1:14" x14ac:dyDescent="0.25">
      <c r="A462" t="s">
        <v>961</v>
      </c>
      <c r="B462" s="78" t="s">
        <v>962</v>
      </c>
      <c r="C462" s="79">
        <v>117.113</v>
      </c>
      <c r="D462" s="79">
        <v>244.31</v>
      </c>
      <c r="E462" s="79">
        <f t="shared" si="24"/>
        <v>28611.87703</v>
      </c>
      <c r="F462" s="80">
        <f t="shared" si="27"/>
        <v>9.946082337607754E-4</v>
      </c>
      <c r="G462" s="81">
        <v>6.4671933199623435E-3</v>
      </c>
      <c r="H462" s="80">
        <f t="shared" si="25"/>
        <v>6.4323237253572317E-6</v>
      </c>
      <c r="I462" s="81">
        <v>0.15</v>
      </c>
      <c r="J462" s="80">
        <f t="shared" si="26"/>
        <v>1.491912350641163E-4</v>
      </c>
      <c r="L462" s="82">
        <v>0.12</v>
      </c>
      <c r="N462" s="83"/>
    </row>
    <row r="463" spans="1:14" x14ac:dyDescent="0.25">
      <c r="A463" t="s">
        <v>963</v>
      </c>
      <c r="B463" s="78" t="s">
        <v>964</v>
      </c>
      <c r="C463" s="79">
        <v>802.63599999999997</v>
      </c>
      <c r="D463" s="79">
        <v>59.65</v>
      </c>
      <c r="E463" s="79">
        <f t="shared" si="24"/>
        <v>47877.237399999998</v>
      </c>
      <c r="F463" s="80" t="str">
        <f t="shared" si="27"/>
        <v/>
      </c>
      <c r="G463" s="81" t="s">
        <v>1277</v>
      </c>
      <c r="H463" s="80" t="str">
        <f t="shared" si="25"/>
        <v/>
      </c>
      <c r="I463" s="81">
        <v>0.215</v>
      </c>
      <c r="J463" s="80" t="str">
        <f t="shared" si="26"/>
        <v/>
      </c>
      <c r="L463" s="82">
        <v>6.5000000000000002E-2</v>
      </c>
      <c r="N463" s="83"/>
    </row>
    <row r="464" spans="1:14" x14ac:dyDescent="0.25">
      <c r="A464" t="s">
        <v>965</v>
      </c>
      <c r="B464" s="78" t="s">
        <v>966</v>
      </c>
      <c r="C464" s="79">
        <v>397.76</v>
      </c>
      <c r="D464" s="79">
        <v>164.09</v>
      </c>
      <c r="E464" s="79">
        <f t="shared" si="24"/>
        <v>65268.438399999999</v>
      </c>
      <c r="F464" s="80" t="str">
        <f t="shared" si="27"/>
        <v/>
      </c>
      <c r="G464" s="81" t="s">
        <v>1277</v>
      </c>
      <c r="H464" s="80" t="str">
        <f t="shared" si="25"/>
        <v/>
      </c>
      <c r="I464" s="81">
        <v>-2.5000000000000001E-2</v>
      </c>
      <c r="J464" s="80" t="str">
        <f t="shared" si="26"/>
        <v/>
      </c>
      <c r="L464" s="82">
        <v>0.21</v>
      </c>
      <c r="N464" s="83"/>
    </row>
    <row r="465" spans="1:14" x14ac:dyDescent="0.25">
      <c r="A465" t="s">
        <v>967</v>
      </c>
      <c r="B465" s="78" t="s">
        <v>968</v>
      </c>
      <c r="C465" s="79">
        <v>65.123999999999995</v>
      </c>
      <c r="D465" s="79">
        <v>286.52999999999997</v>
      </c>
      <c r="E465" s="79">
        <f t="shared" si="24"/>
        <v>18659.979719999996</v>
      </c>
      <c r="F465" s="80" t="str">
        <f t="shared" si="27"/>
        <v/>
      </c>
      <c r="G465" s="81">
        <v>3.0712316336858274E-2</v>
      </c>
      <c r="H465" s="80" t="str">
        <f t="shared" si="25"/>
        <v/>
      </c>
      <c r="I465" s="81">
        <v>-0.04</v>
      </c>
      <c r="J465" s="80" t="str">
        <f t="shared" si="26"/>
        <v/>
      </c>
      <c r="L465" s="59" t="s">
        <v>125</v>
      </c>
      <c r="N465" s="83"/>
    </row>
    <row r="466" spans="1:14" x14ac:dyDescent="0.25">
      <c r="A466" t="s">
        <v>969</v>
      </c>
      <c r="B466" s="78" t="s">
        <v>970</v>
      </c>
      <c r="C466" s="79">
        <v>601.59799999999996</v>
      </c>
      <c r="D466" s="79">
        <v>73.989999999999995</v>
      </c>
      <c r="E466" s="79">
        <f t="shared" si="24"/>
        <v>44512.236019999997</v>
      </c>
      <c r="F466" s="80">
        <f t="shared" si="27"/>
        <v>1.5473377158085376E-3</v>
      </c>
      <c r="G466" s="81">
        <v>4.0140559535072312E-2</v>
      </c>
      <c r="H466" s="80">
        <f t="shared" si="25"/>
        <v>6.2111001702275408E-5</v>
      </c>
      <c r="I466" s="81">
        <v>0.06</v>
      </c>
      <c r="J466" s="80">
        <f t="shared" si="26"/>
        <v>9.284026294851226E-5</v>
      </c>
      <c r="L466" s="82">
        <v>-5.0000000000000001E-3</v>
      </c>
      <c r="N466" s="83"/>
    </row>
    <row r="467" spans="1:14" x14ac:dyDescent="0.25">
      <c r="A467" t="s">
        <v>971</v>
      </c>
      <c r="B467" s="78" t="s">
        <v>972</v>
      </c>
      <c r="C467" s="79">
        <v>254.852</v>
      </c>
      <c r="D467" s="79">
        <v>42.36</v>
      </c>
      <c r="E467" s="79">
        <f t="shared" si="24"/>
        <v>10795.530720000001</v>
      </c>
      <c r="F467" s="80">
        <f t="shared" si="27"/>
        <v>3.7527505555371782E-4</v>
      </c>
      <c r="G467" s="81">
        <v>2.3607176581680833E-2</v>
      </c>
      <c r="H467" s="80">
        <f t="shared" si="25"/>
        <v>8.8591845031567011E-6</v>
      </c>
      <c r="I467" s="81">
        <v>0.2</v>
      </c>
      <c r="J467" s="80">
        <f t="shared" si="26"/>
        <v>7.505501111074357E-5</v>
      </c>
      <c r="L467" s="82">
        <v>6.5000000000000002E-2</v>
      </c>
      <c r="N467" s="83"/>
    </row>
    <row r="468" spans="1:14" x14ac:dyDescent="0.25">
      <c r="A468" t="s">
        <v>973</v>
      </c>
      <c r="B468" s="78" t="s">
        <v>974</v>
      </c>
      <c r="C468" s="79">
        <v>182.648</v>
      </c>
      <c r="D468" s="79">
        <v>93.47</v>
      </c>
      <c r="E468" s="79">
        <f t="shared" ref="E468:E521" si="28">IFERROR(C468*D468,"")</f>
        <v>17072.108560000001</v>
      </c>
      <c r="F468" s="80">
        <f t="shared" si="27"/>
        <v>5.9346192924113151E-4</v>
      </c>
      <c r="G468" s="81">
        <v>6.4191719268214395E-3</v>
      </c>
      <c r="H468" s="80">
        <f t="shared" ref="H468:H521" si="29">IFERROR($G468*$F468,"")</f>
        <v>3.8095341558219629E-6</v>
      </c>
      <c r="I468" s="81">
        <v>0.09</v>
      </c>
      <c r="J468" s="80">
        <f t="shared" ref="J468:J521" si="30">IFERROR($I468*$F468,"")</f>
        <v>5.3411573631701832E-5</v>
      </c>
      <c r="L468" s="82">
        <v>0.08</v>
      </c>
      <c r="N468" s="83"/>
    </row>
    <row r="469" spans="1:14" x14ac:dyDescent="0.25">
      <c r="A469" t="s">
        <v>975</v>
      </c>
      <c r="B469" s="78" t="s">
        <v>976</v>
      </c>
      <c r="C469" s="79">
        <v>39.591000000000001</v>
      </c>
      <c r="D469" s="79">
        <v>357.7</v>
      </c>
      <c r="E469" s="79">
        <f t="shared" si="28"/>
        <v>14161.700699999999</v>
      </c>
      <c r="F469" s="80">
        <f t="shared" ref="F469:F521" si="31">IF(AND(ISNUMBER($I469)), IF(AND($I469&lt;=20%,$I469&gt;0%), $E469/SUMIFS($E$19:$E$523,$I$19:$I$523, "&gt;"&amp;0%,$I$19:$I$523, "&lt;="&amp;20%),""),"")</f>
        <v>4.9229011104399176E-4</v>
      </c>
      <c r="G469" s="81">
        <v>1.1182555213866369E-2</v>
      </c>
      <c r="H469" s="80">
        <f t="shared" si="29"/>
        <v>5.5050613479898441E-6</v>
      </c>
      <c r="I469" s="81">
        <v>0.14000000000000001</v>
      </c>
      <c r="J469" s="80">
        <f t="shared" si="30"/>
        <v>6.8920615546158855E-5</v>
      </c>
      <c r="L469" s="82">
        <v>0.105</v>
      </c>
      <c r="N469" s="83"/>
    </row>
    <row r="470" spans="1:14" x14ac:dyDescent="0.25">
      <c r="A470" t="s">
        <v>977</v>
      </c>
      <c r="B470" s="78" t="s">
        <v>978</v>
      </c>
      <c r="C470" s="79">
        <v>313.16800000000001</v>
      </c>
      <c r="D470" s="79">
        <v>49.1</v>
      </c>
      <c r="E470" s="79">
        <f t="shared" si="28"/>
        <v>15376.5488</v>
      </c>
      <c r="F470" s="80">
        <f t="shared" si="31"/>
        <v>5.3452075259755765E-4</v>
      </c>
      <c r="G470" s="81" t="s">
        <v>1277</v>
      </c>
      <c r="H470" s="80" t="str">
        <f t="shared" si="29"/>
        <v/>
      </c>
      <c r="I470" s="81">
        <v>0.2</v>
      </c>
      <c r="J470" s="80">
        <f t="shared" si="30"/>
        <v>1.0690415051951153E-4</v>
      </c>
      <c r="L470" s="82">
        <v>9.5000000000000001E-2</v>
      </c>
      <c r="N470" s="83"/>
    </row>
    <row r="471" spans="1:14" x14ac:dyDescent="0.25">
      <c r="A471" t="s">
        <v>979</v>
      </c>
      <c r="B471" s="78" t="s">
        <v>980</v>
      </c>
      <c r="C471" s="79">
        <v>1380.085</v>
      </c>
      <c r="D471" s="79">
        <v>174.96</v>
      </c>
      <c r="E471" s="79">
        <f t="shared" si="28"/>
        <v>241459.67160000003</v>
      </c>
      <c r="F471" s="80">
        <f t="shared" si="31"/>
        <v>8.393639370207125E-3</v>
      </c>
      <c r="G471" s="81">
        <v>2.6291723822588018E-2</v>
      </c>
      <c r="H471" s="80">
        <f t="shared" si="29"/>
        <v>2.2068324818788734E-4</v>
      </c>
      <c r="I471" s="81">
        <v>0.06</v>
      </c>
      <c r="J471" s="80">
        <f t="shared" si="30"/>
        <v>5.0361836221242753E-4</v>
      </c>
      <c r="L471" s="82">
        <v>0.17</v>
      </c>
      <c r="N471" s="83"/>
    </row>
    <row r="472" spans="1:14" x14ac:dyDescent="0.25">
      <c r="A472" t="s">
        <v>981</v>
      </c>
      <c r="B472" s="78" t="s">
        <v>982</v>
      </c>
      <c r="C472" s="79">
        <v>173.626</v>
      </c>
      <c r="D472" s="79">
        <v>128.02000000000001</v>
      </c>
      <c r="E472" s="79">
        <f t="shared" si="28"/>
        <v>22227.600520000004</v>
      </c>
      <c r="F472" s="80" t="str">
        <f t="shared" si="31"/>
        <v/>
      </c>
      <c r="G472" s="81">
        <v>9.5297609748476786E-2</v>
      </c>
      <c r="H472" s="80" t="str">
        <f t="shared" si="29"/>
        <v/>
      </c>
      <c r="I472" s="81"/>
      <c r="J472" s="80" t="str">
        <f t="shared" si="30"/>
        <v/>
      </c>
      <c r="L472" s="82">
        <v>0.01</v>
      </c>
      <c r="N472" s="83"/>
    </row>
    <row r="473" spans="1:14" x14ac:dyDescent="0.25">
      <c r="A473" t="s">
        <v>983</v>
      </c>
      <c r="B473" s="78" t="s">
        <v>984</v>
      </c>
      <c r="C473" s="79">
        <v>202</v>
      </c>
      <c r="D473" s="79">
        <v>446.66</v>
      </c>
      <c r="E473" s="79">
        <f t="shared" si="28"/>
        <v>90225.32</v>
      </c>
      <c r="F473" s="80" t="str">
        <f t="shared" si="31"/>
        <v/>
      </c>
      <c r="G473" s="81" t="s">
        <v>1277</v>
      </c>
      <c r="H473" s="80" t="str">
        <f t="shared" si="29"/>
        <v/>
      </c>
      <c r="I473" s="81">
        <v>0.45500000000000002</v>
      </c>
      <c r="J473" s="80" t="str">
        <f t="shared" si="30"/>
        <v/>
      </c>
      <c r="L473" s="82">
        <v>6.5000000000000002E-2</v>
      </c>
      <c r="N473" s="83"/>
    </row>
    <row r="474" spans="1:14" x14ac:dyDescent="0.25">
      <c r="A474" t="s">
        <v>985</v>
      </c>
      <c r="B474" s="78" t="s">
        <v>986</v>
      </c>
      <c r="C474" s="79">
        <v>242.90899999999999</v>
      </c>
      <c r="D474" s="79">
        <v>87.97</v>
      </c>
      <c r="E474" s="79">
        <f t="shared" si="28"/>
        <v>21368.704729999998</v>
      </c>
      <c r="F474" s="80">
        <f t="shared" si="31"/>
        <v>7.4282053033347683E-4</v>
      </c>
      <c r="G474" s="81">
        <v>1.1935887234284416E-2</v>
      </c>
      <c r="H474" s="80">
        <f t="shared" si="29"/>
        <v>8.8662220853717258E-6</v>
      </c>
      <c r="I474" s="81">
        <v>0.06</v>
      </c>
      <c r="J474" s="80">
        <f t="shared" si="30"/>
        <v>4.456923182000861E-5</v>
      </c>
      <c r="L474" s="59" t="s">
        <v>125</v>
      </c>
      <c r="N474" s="83"/>
    </row>
    <row r="475" spans="1:14" x14ac:dyDescent="0.25">
      <c r="A475" t="s">
        <v>987</v>
      </c>
      <c r="B475" s="78" t="s">
        <v>988</v>
      </c>
      <c r="C475" s="79">
        <v>384.82</v>
      </c>
      <c r="D475" s="79">
        <v>62.56</v>
      </c>
      <c r="E475" s="79">
        <f t="shared" si="28"/>
        <v>24074.339200000002</v>
      </c>
      <c r="F475" s="80" t="str">
        <f t="shared" si="31"/>
        <v/>
      </c>
      <c r="G475" s="81">
        <v>1.7902813299232739E-2</v>
      </c>
      <c r="H475" s="80" t="str">
        <f t="shared" si="29"/>
        <v/>
      </c>
      <c r="I475" s="81">
        <v>-2.5000000000000001E-2</v>
      </c>
      <c r="J475" s="80" t="str">
        <f t="shared" si="30"/>
        <v/>
      </c>
      <c r="L475" s="82">
        <v>0.44500000000000001</v>
      </c>
      <c r="N475" s="83"/>
    </row>
    <row r="476" spans="1:14" x14ac:dyDescent="0.25">
      <c r="A476" t="s">
        <v>1271</v>
      </c>
      <c r="B476" s="78" t="s">
        <v>989</v>
      </c>
      <c r="C476" s="79">
        <v>79.42</v>
      </c>
      <c r="D476" s="79">
        <v>105.61</v>
      </c>
      <c r="E476" s="79">
        <f t="shared" si="28"/>
        <v>8387.5462000000007</v>
      </c>
      <c r="F476" s="80">
        <f t="shared" si="31"/>
        <v>2.9156851550920089E-4</v>
      </c>
      <c r="G476" s="81">
        <v>4.0526465296846892E-2</v>
      </c>
      <c r="H476" s="80">
        <f t="shared" si="29"/>
        <v>1.1816241325436795E-5</v>
      </c>
      <c r="I476" s="81">
        <v>2.5000000000000001E-2</v>
      </c>
      <c r="J476" s="80">
        <f t="shared" si="30"/>
        <v>7.2892128877300224E-6</v>
      </c>
      <c r="L476" s="82">
        <v>0.08</v>
      </c>
      <c r="N476" s="83"/>
    </row>
    <row r="477" spans="1:14" x14ac:dyDescent="0.25">
      <c r="A477" t="s">
        <v>990</v>
      </c>
      <c r="B477" s="78" t="s">
        <v>991</v>
      </c>
      <c r="C477" s="79">
        <v>426.05200000000002</v>
      </c>
      <c r="D477" s="79">
        <v>32.729999999999997</v>
      </c>
      <c r="E477" s="79">
        <f t="shared" si="28"/>
        <v>13944.68196</v>
      </c>
      <c r="F477" s="80" t="str">
        <f t="shared" si="31"/>
        <v/>
      </c>
      <c r="G477" s="81">
        <v>3.0553009471432941E-4</v>
      </c>
      <c r="H477" s="80" t="str">
        <f t="shared" si="29"/>
        <v/>
      </c>
      <c r="I477" s="81">
        <v>0.25</v>
      </c>
      <c r="J477" s="80" t="str">
        <f t="shared" si="30"/>
        <v/>
      </c>
      <c r="L477" s="82">
        <v>-0.01</v>
      </c>
      <c r="N477" s="83"/>
    </row>
    <row r="478" spans="1:14" x14ac:dyDescent="0.25">
      <c r="A478" t="s">
        <v>992</v>
      </c>
      <c r="B478" s="78" t="s">
        <v>993</v>
      </c>
      <c r="C478" s="79">
        <v>513.73400000000004</v>
      </c>
      <c r="D478" s="79">
        <v>98.56</v>
      </c>
      <c r="E478" s="79">
        <f t="shared" si="28"/>
        <v>50633.623040000006</v>
      </c>
      <c r="F478" s="80">
        <f t="shared" si="31"/>
        <v>1.760129834471168E-3</v>
      </c>
      <c r="G478" s="81">
        <v>3.1655844155844159E-2</v>
      </c>
      <c r="H478" s="80">
        <f t="shared" si="29"/>
        <v>5.5718395734071073E-5</v>
      </c>
      <c r="I478" s="81">
        <v>6.5000000000000002E-2</v>
      </c>
      <c r="J478" s="80">
        <f t="shared" si="30"/>
        <v>1.1440843924062592E-4</v>
      </c>
      <c r="L478" s="82">
        <v>0.01</v>
      </c>
      <c r="N478" s="83"/>
    </row>
    <row r="479" spans="1:14" x14ac:dyDescent="0.25">
      <c r="A479" t="s">
        <v>1272</v>
      </c>
      <c r="B479" s="78" t="s">
        <v>1273</v>
      </c>
      <c r="C479" s="79">
        <v>55.387</v>
      </c>
      <c r="D479" s="79">
        <v>360.13</v>
      </c>
      <c r="E479" s="79">
        <f t="shared" si="28"/>
        <v>19946.52031</v>
      </c>
      <c r="F479" s="80" t="str">
        <f t="shared" si="31"/>
        <v/>
      </c>
      <c r="G479" s="81" t="s">
        <v>1277</v>
      </c>
      <c r="H479" s="80" t="str">
        <f t="shared" si="29"/>
        <v/>
      </c>
      <c r="I479" s="81">
        <v>0.22</v>
      </c>
      <c r="J479" s="80" t="str">
        <f t="shared" si="30"/>
        <v/>
      </c>
      <c r="L479" s="82">
        <v>0.25</v>
      </c>
      <c r="N479" s="83"/>
    </row>
    <row r="480" spans="1:14" x14ac:dyDescent="0.25">
      <c r="A480" t="s">
        <v>994</v>
      </c>
      <c r="B480" s="78" t="s">
        <v>995</v>
      </c>
      <c r="C480" s="79">
        <v>116.976</v>
      </c>
      <c r="D480" s="79">
        <v>123.38</v>
      </c>
      <c r="E480" s="79">
        <f t="shared" si="28"/>
        <v>14432.498879999999</v>
      </c>
      <c r="F480" s="80" t="str">
        <f t="shared" si="31"/>
        <v/>
      </c>
      <c r="G480" s="81" t="s">
        <v>1277</v>
      </c>
      <c r="H480" s="80" t="str">
        <f t="shared" si="29"/>
        <v/>
      </c>
      <c r="I480" s="81">
        <v>0.28999999999999998</v>
      </c>
      <c r="J480" s="80" t="str">
        <f t="shared" si="30"/>
        <v/>
      </c>
      <c r="L480" s="82">
        <v>6.5000000000000002E-2</v>
      </c>
      <c r="N480" s="83"/>
    </row>
    <row r="481" spans="1:14" x14ac:dyDescent="0.25">
      <c r="A481" t="s">
        <v>996</v>
      </c>
      <c r="B481" s="78" t="s">
        <v>997</v>
      </c>
      <c r="C481" s="79">
        <v>103.813</v>
      </c>
      <c r="D481" s="79">
        <v>183.27</v>
      </c>
      <c r="E481" s="79">
        <f t="shared" si="28"/>
        <v>19025.808510000003</v>
      </c>
      <c r="F481" s="80">
        <f t="shared" si="31"/>
        <v>6.6137659469738864E-4</v>
      </c>
      <c r="G481" s="81">
        <v>8.7302886451683312E-3</v>
      </c>
      <c r="H481" s="80">
        <f t="shared" si="29"/>
        <v>5.7740085748667096E-6</v>
      </c>
      <c r="I481" s="81">
        <v>0.115</v>
      </c>
      <c r="J481" s="80">
        <f t="shared" si="30"/>
        <v>7.6058308390199698E-5</v>
      </c>
      <c r="L481" s="59" t="s">
        <v>125</v>
      </c>
      <c r="N481" s="83"/>
    </row>
    <row r="482" spans="1:14" x14ac:dyDescent="0.25">
      <c r="A482" t="s">
        <v>998</v>
      </c>
      <c r="B482" s="78" t="s">
        <v>999</v>
      </c>
      <c r="C482" s="79">
        <v>136.97499999999999</v>
      </c>
      <c r="D482" s="79">
        <v>500.51</v>
      </c>
      <c r="E482" s="79">
        <f t="shared" si="28"/>
        <v>68557.357250000001</v>
      </c>
      <c r="F482" s="80" t="str">
        <f t="shared" si="31"/>
        <v/>
      </c>
      <c r="G482" s="81">
        <v>1.1987772472078479E-2</v>
      </c>
      <c r="H482" s="80" t="str">
        <f t="shared" si="29"/>
        <v/>
      </c>
      <c r="I482" s="81">
        <v>0.215</v>
      </c>
      <c r="J482" s="80" t="str">
        <f t="shared" si="30"/>
        <v/>
      </c>
      <c r="L482" s="82">
        <v>0.1</v>
      </c>
      <c r="N482" s="83"/>
    </row>
    <row r="483" spans="1:14" x14ac:dyDescent="0.25">
      <c r="A483" t="s">
        <v>1000</v>
      </c>
      <c r="B483" s="78" t="s">
        <v>1001</v>
      </c>
      <c r="C483" s="79">
        <v>63.533999999999999</v>
      </c>
      <c r="D483" s="79">
        <v>128.47999999999999</v>
      </c>
      <c r="E483" s="79">
        <f t="shared" si="28"/>
        <v>8162.8483199999991</v>
      </c>
      <c r="F483" s="80">
        <f t="shared" si="31"/>
        <v>2.8375755080659634E-4</v>
      </c>
      <c r="G483" s="81" t="s">
        <v>1277</v>
      </c>
      <c r="H483" s="80" t="str">
        <f t="shared" si="29"/>
        <v/>
      </c>
      <c r="I483" s="81">
        <v>0.105</v>
      </c>
      <c r="J483" s="80">
        <f t="shared" si="30"/>
        <v>2.9794542834692615E-5</v>
      </c>
      <c r="L483" s="82">
        <v>0.17499999999999999</v>
      </c>
      <c r="N483" s="83"/>
    </row>
    <row r="484" spans="1:14" x14ac:dyDescent="0.25">
      <c r="A484" t="s">
        <v>1002</v>
      </c>
      <c r="B484" s="78" t="s">
        <v>1003</v>
      </c>
      <c r="C484" s="79">
        <v>164.46</v>
      </c>
      <c r="D484" s="79">
        <v>48.89</v>
      </c>
      <c r="E484" s="79">
        <f t="shared" si="28"/>
        <v>8040.4494000000004</v>
      </c>
      <c r="F484" s="80">
        <f t="shared" si="31"/>
        <v>2.7950271029026882E-4</v>
      </c>
      <c r="G484" s="81">
        <v>1.7181427694825117E-2</v>
      </c>
      <c r="H484" s="80">
        <f t="shared" si="29"/>
        <v>4.8022556073599062E-6</v>
      </c>
      <c r="I484" s="81">
        <v>0.13</v>
      </c>
      <c r="J484" s="80">
        <f t="shared" si="30"/>
        <v>3.6335352337734946E-5</v>
      </c>
      <c r="L484" s="82">
        <v>0.105</v>
      </c>
      <c r="N484" s="83"/>
    </row>
    <row r="485" spans="1:14" x14ac:dyDescent="0.25">
      <c r="A485" t="s">
        <v>1004</v>
      </c>
      <c r="B485" s="78" t="s">
        <v>1005</v>
      </c>
      <c r="C485" s="79">
        <v>255.756</v>
      </c>
      <c r="D485" s="79">
        <v>280.41000000000003</v>
      </c>
      <c r="E485" s="79">
        <f t="shared" si="28"/>
        <v>71716.539960000009</v>
      </c>
      <c r="F485" s="80">
        <f t="shared" si="31"/>
        <v>2.4930157873340225E-3</v>
      </c>
      <c r="G485" s="81" t="s">
        <v>1277</v>
      </c>
      <c r="H485" s="80" t="str">
        <f t="shared" si="29"/>
        <v/>
      </c>
      <c r="I485" s="81">
        <v>0.185</v>
      </c>
      <c r="J485" s="80">
        <f t="shared" si="30"/>
        <v>4.6120792065679417E-4</v>
      </c>
      <c r="L485" s="82">
        <v>0.12</v>
      </c>
      <c r="N485" s="83"/>
    </row>
    <row r="486" spans="1:14" x14ac:dyDescent="0.25">
      <c r="A486" t="s">
        <v>1006</v>
      </c>
      <c r="B486" s="78" t="s">
        <v>1007</v>
      </c>
      <c r="C486" s="79">
        <v>1502.7670000000001</v>
      </c>
      <c r="D486" s="79">
        <v>12.95</v>
      </c>
      <c r="E486" s="79">
        <f t="shared" si="28"/>
        <v>19460.83265</v>
      </c>
      <c r="F486" s="80">
        <f t="shared" si="31"/>
        <v>6.7649893676096685E-4</v>
      </c>
      <c r="G486" s="81">
        <v>3.7065637065637064E-2</v>
      </c>
      <c r="H486" s="80">
        <f t="shared" si="29"/>
        <v>2.5074864065271357E-5</v>
      </c>
      <c r="I486" s="81">
        <v>0.15</v>
      </c>
      <c r="J486" s="80">
        <f t="shared" si="30"/>
        <v>1.0147484051414503E-4</v>
      </c>
      <c r="L486" s="82">
        <v>0.185</v>
      </c>
      <c r="N486" s="83"/>
    </row>
    <row r="487" spans="1:14" x14ac:dyDescent="0.25">
      <c r="A487" t="s">
        <v>1008</v>
      </c>
      <c r="B487" s="78" t="s">
        <v>1274</v>
      </c>
      <c r="C487" s="79">
        <v>2280.672</v>
      </c>
      <c r="D487" s="79">
        <v>159.1</v>
      </c>
      <c r="E487" s="79">
        <f t="shared" si="28"/>
        <v>362854.91519999999</v>
      </c>
      <c r="F487" s="80">
        <f t="shared" si="31"/>
        <v>1.2613590011591349E-2</v>
      </c>
      <c r="G487" s="81" t="s">
        <v>1277</v>
      </c>
      <c r="H487" s="80" t="str">
        <f t="shared" si="29"/>
        <v/>
      </c>
      <c r="I487" s="81">
        <v>0.16</v>
      </c>
      <c r="J487" s="80">
        <f t="shared" si="30"/>
        <v>2.0181744018546157E-3</v>
      </c>
      <c r="L487" s="82">
        <v>0.15</v>
      </c>
      <c r="N487" s="83"/>
    </row>
    <row r="488" spans="1:14" x14ac:dyDescent="0.25">
      <c r="A488" t="s">
        <v>1009</v>
      </c>
      <c r="B488" s="78" t="s">
        <v>1010</v>
      </c>
      <c r="C488" s="79">
        <v>1254.0409999999999</v>
      </c>
      <c r="D488" s="79">
        <v>143.06</v>
      </c>
      <c r="E488" s="79">
        <f t="shared" si="28"/>
        <v>179403.10545999999</v>
      </c>
      <c r="F488" s="80">
        <f t="shared" si="31"/>
        <v>6.2364243235659093E-3</v>
      </c>
      <c r="G488" s="81" t="s">
        <v>1277</v>
      </c>
      <c r="H488" s="80" t="str">
        <f t="shared" si="29"/>
        <v/>
      </c>
      <c r="I488" s="81">
        <v>9.5000000000000001E-2</v>
      </c>
      <c r="J488" s="80">
        <f t="shared" si="30"/>
        <v>5.9246031073876138E-4</v>
      </c>
      <c r="L488" s="82">
        <v>0.215</v>
      </c>
      <c r="N488" s="83"/>
    </row>
    <row r="489" spans="1:14" x14ac:dyDescent="0.25">
      <c r="A489" t="s">
        <v>1011</v>
      </c>
      <c r="B489" s="78" t="s">
        <v>1012</v>
      </c>
      <c r="C489" s="79">
        <v>69.984999999999999</v>
      </c>
      <c r="D489" s="79">
        <v>322.67</v>
      </c>
      <c r="E489" s="79">
        <f t="shared" si="28"/>
        <v>22582.059950000003</v>
      </c>
      <c r="F489" s="80">
        <f t="shared" si="31"/>
        <v>7.8499927627954881E-4</v>
      </c>
      <c r="G489" s="81" t="s">
        <v>1277</v>
      </c>
      <c r="H489" s="80" t="str">
        <f t="shared" si="29"/>
        <v/>
      </c>
      <c r="I489" s="81">
        <v>0.18</v>
      </c>
      <c r="J489" s="80">
        <f t="shared" si="30"/>
        <v>1.4129986973031877E-4</v>
      </c>
      <c r="L489" s="82">
        <v>8.5000000000000006E-2</v>
      </c>
      <c r="N489" s="83"/>
    </row>
    <row r="490" spans="1:14" x14ac:dyDescent="0.25">
      <c r="A490" t="s">
        <v>1013</v>
      </c>
      <c r="B490" s="78" t="s">
        <v>1014</v>
      </c>
      <c r="C490" s="79">
        <v>45.625999999999998</v>
      </c>
      <c r="D490" s="79">
        <v>293.01</v>
      </c>
      <c r="E490" s="79">
        <f t="shared" si="28"/>
        <v>13368.874259999999</v>
      </c>
      <c r="F490" s="80">
        <f t="shared" si="31"/>
        <v>4.6472981836062687E-4</v>
      </c>
      <c r="G490" s="81" t="s">
        <v>1277</v>
      </c>
      <c r="H490" s="80" t="str">
        <f t="shared" si="29"/>
        <v/>
      </c>
      <c r="I490" s="81">
        <v>7.4999999999999997E-2</v>
      </c>
      <c r="J490" s="80">
        <f t="shared" si="30"/>
        <v>3.4854736377047015E-5</v>
      </c>
      <c r="L490" s="82">
        <v>0.105</v>
      </c>
      <c r="N490" s="83"/>
    </row>
    <row r="491" spans="1:14" x14ac:dyDescent="0.25">
      <c r="A491" t="s">
        <v>1015</v>
      </c>
      <c r="B491" s="78" t="s">
        <v>1016</v>
      </c>
      <c r="C491" s="79">
        <v>673.69200000000001</v>
      </c>
      <c r="D491" s="79">
        <v>192.46</v>
      </c>
      <c r="E491" s="79">
        <f t="shared" si="28"/>
        <v>129658.76232000001</v>
      </c>
      <c r="F491" s="80">
        <f t="shared" si="31"/>
        <v>4.5072077042511809E-3</v>
      </c>
      <c r="G491" s="81">
        <v>2.0367868648030758E-2</v>
      </c>
      <c r="H491" s="80">
        <f t="shared" si="29"/>
        <v>9.1802214489580312E-5</v>
      </c>
      <c r="I491" s="81">
        <v>0.11</v>
      </c>
      <c r="J491" s="80">
        <f t="shared" si="30"/>
        <v>4.9579284746762993E-4</v>
      </c>
      <c r="L491" s="82">
        <v>9.5000000000000001E-2</v>
      </c>
      <c r="N491" s="83"/>
    </row>
    <row r="492" spans="1:14" x14ac:dyDescent="0.25">
      <c r="A492" t="s">
        <v>1017</v>
      </c>
      <c r="B492" s="78" t="s">
        <v>1018</v>
      </c>
      <c r="C492" s="79">
        <v>163.16800000000001</v>
      </c>
      <c r="D492" s="79">
        <v>165.78</v>
      </c>
      <c r="E492" s="79">
        <f t="shared" si="28"/>
        <v>27049.991040000001</v>
      </c>
      <c r="F492" s="80">
        <f t="shared" si="31"/>
        <v>9.4031383482215403E-4</v>
      </c>
      <c r="G492" s="81">
        <v>2.8471468210881892E-2</v>
      </c>
      <c r="H492" s="80">
        <f t="shared" si="29"/>
        <v>2.6772115456391403E-5</v>
      </c>
      <c r="I492" s="81">
        <v>0.1</v>
      </c>
      <c r="J492" s="80">
        <f t="shared" si="30"/>
        <v>9.4031383482215405E-5</v>
      </c>
      <c r="L492" s="82">
        <v>0.1</v>
      </c>
      <c r="N492" s="83"/>
    </row>
    <row r="493" spans="1:14" x14ac:dyDescent="0.25">
      <c r="A493" t="s">
        <v>1019</v>
      </c>
      <c r="B493" s="78" t="s">
        <v>1020</v>
      </c>
      <c r="C493" s="79">
        <v>641.19799999999998</v>
      </c>
      <c r="D493" s="79">
        <v>31.8</v>
      </c>
      <c r="E493" s="79">
        <f t="shared" si="28"/>
        <v>20390.096399999999</v>
      </c>
      <c r="F493" s="80" t="str">
        <f t="shared" si="31"/>
        <v/>
      </c>
      <c r="G493" s="81" t="s">
        <v>1277</v>
      </c>
      <c r="H493" s="80" t="str">
        <f t="shared" si="29"/>
        <v/>
      </c>
      <c r="I493" s="81"/>
      <c r="J493" s="80" t="str">
        <f t="shared" si="30"/>
        <v/>
      </c>
      <c r="L493" s="82">
        <v>0.12</v>
      </c>
      <c r="N493" s="83"/>
    </row>
    <row r="494" spans="1:14" x14ac:dyDescent="0.25">
      <c r="A494" t="s">
        <v>1021</v>
      </c>
      <c r="B494" s="78" t="s">
        <v>1022</v>
      </c>
      <c r="C494" s="79">
        <v>214.84399999999999</v>
      </c>
      <c r="D494" s="79">
        <v>79.98</v>
      </c>
      <c r="E494" s="79">
        <f t="shared" si="28"/>
        <v>17183.223119999999</v>
      </c>
      <c r="F494" s="80">
        <f t="shared" si="31"/>
        <v>5.9732450198149477E-4</v>
      </c>
      <c r="G494" s="81">
        <v>3.5008752188047006E-2</v>
      </c>
      <c r="H494" s="80">
        <f t="shared" si="29"/>
        <v>2.0911585465718742E-5</v>
      </c>
      <c r="I494" s="81">
        <v>0.15</v>
      </c>
      <c r="J494" s="80">
        <f t="shared" si="30"/>
        <v>8.9598675297224218E-5</v>
      </c>
      <c r="L494" s="82">
        <v>0.49</v>
      </c>
      <c r="N494" s="83"/>
    </row>
    <row r="495" spans="1:14" x14ac:dyDescent="0.25">
      <c r="A495" t="s">
        <v>1023</v>
      </c>
      <c r="B495" s="78" t="s">
        <v>1024</v>
      </c>
      <c r="C495" s="79">
        <v>326.72899999999998</v>
      </c>
      <c r="D495" s="79">
        <v>36.75</v>
      </c>
      <c r="E495" s="79">
        <f t="shared" si="28"/>
        <v>12007.29075</v>
      </c>
      <c r="F495" s="80" t="str">
        <f t="shared" si="31"/>
        <v/>
      </c>
      <c r="G495" s="81" t="s">
        <v>1277</v>
      </c>
      <c r="H495" s="80" t="str">
        <f t="shared" si="29"/>
        <v/>
      </c>
      <c r="I495" s="81"/>
      <c r="J495" s="80" t="str">
        <f t="shared" si="30"/>
        <v/>
      </c>
      <c r="L495" s="82">
        <v>0.04</v>
      </c>
      <c r="N495" s="83"/>
    </row>
    <row r="496" spans="1:14" x14ac:dyDescent="0.25">
      <c r="A496" t="s">
        <v>1025</v>
      </c>
      <c r="B496" s="78" t="s">
        <v>1026</v>
      </c>
      <c r="C496" s="79">
        <v>197.273</v>
      </c>
      <c r="D496" s="79">
        <v>17.28</v>
      </c>
      <c r="E496" s="79">
        <f t="shared" si="28"/>
        <v>3408.8774400000002</v>
      </c>
      <c r="F496" s="80" t="str">
        <f t="shared" si="31"/>
        <v/>
      </c>
      <c r="G496" s="81">
        <v>1.1574074074074073E-2</v>
      </c>
      <c r="H496" s="80" t="str">
        <f t="shared" si="29"/>
        <v/>
      </c>
      <c r="I496" s="81"/>
      <c r="J496" s="80" t="str">
        <f t="shared" si="30"/>
        <v/>
      </c>
      <c r="L496" s="59" t="s">
        <v>125</v>
      </c>
      <c r="N496" s="83"/>
    </row>
    <row r="497" spans="1:14" x14ac:dyDescent="0.25">
      <c r="A497" t="s">
        <v>1027</v>
      </c>
      <c r="B497" s="78" t="s">
        <v>1028</v>
      </c>
      <c r="C497" s="79">
        <v>580.07100000000003</v>
      </c>
      <c r="D497" s="79">
        <v>92.97</v>
      </c>
      <c r="E497" s="79">
        <f t="shared" si="28"/>
        <v>53929.200870000001</v>
      </c>
      <c r="F497" s="80">
        <f t="shared" si="31"/>
        <v>1.8746909603029555E-3</v>
      </c>
      <c r="G497" s="81" t="s">
        <v>1277</v>
      </c>
      <c r="H497" s="80" t="str">
        <f t="shared" si="29"/>
        <v/>
      </c>
      <c r="I497" s="81">
        <v>0.1</v>
      </c>
      <c r="J497" s="80">
        <f t="shared" si="30"/>
        <v>1.8746909603029556E-4</v>
      </c>
      <c r="L497" s="59" t="s">
        <v>125</v>
      </c>
      <c r="N497" s="83"/>
    </row>
    <row r="498" spans="1:14" x14ac:dyDescent="0.25">
      <c r="A498" t="s">
        <v>1029</v>
      </c>
      <c r="B498" s="78" t="s">
        <v>1030</v>
      </c>
      <c r="C498" s="79">
        <v>62.374000000000002</v>
      </c>
      <c r="D498" s="79">
        <v>352.08</v>
      </c>
      <c r="E498" s="79">
        <f t="shared" si="28"/>
        <v>21960.637920000001</v>
      </c>
      <c r="F498" s="80">
        <f t="shared" si="31"/>
        <v>7.6339735666308044E-4</v>
      </c>
      <c r="G498" s="81">
        <v>6.9302431265621453E-3</v>
      </c>
      <c r="H498" s="80">
        <f t="shared" si="29"/>
        <v>5.2905292838500238E-6</v>
      </c>
      <c r="I498" s="81">
        <v>5.5E-2</v>
      </c>
      <c r="J498" s="80">
        <f t="shared" si="30"/>
        <v>4.1986854616469424E-5</v>
      </c>
      <c r="L498" s="82">
        <v>9.5000000000000001E-2</v>
      </c>
      <c r="N498" s="83"/>
    </row>
    <row r="499" spans="1:14" x14ac:dyDescent="0.25">
      <c r="A499" t="s">
        <v>1031</v>
      </c>
      <c r="B499" s="78" t="s">
        <v>1032</v>
      </c>
      <c r="C499" s="79">
        <v>160.203</v>
      </c>
      <c r="D499" s="79">
        <v>100.89</v>
      </c>
      <c r="E499" s="79">
        <f t="shared" si="28"/>
        <v>16162.88067</v>
      </c>
      <c r="F499" s="80">
        <f t="shared" si="31"/>
        <v>5.6185528054727833E-4</v>
      </c>
      <c r="G499" s="81">
        <v>4.3611854494994551E-3</v>
      </c>
      <c r="H499" s="80">
        <f t="shared" si="29"/>
        <v>2.4503550742472245E-6</v>
      </c>
      <c r="I499" s="81">
        <v>8.5000000000000006E-2</v>
      </c>
      <c r="J499" s="80">
        <f t="shared" si="30"/>
        <v>4.7757698846518662E-5</v>
      </c>
      <c r="L499" s="82">
        <v>7.0000000000000007E-2</v>
      </c>
      <c r="N499" s="83"/>
    </row>
    <row r="500" spans="1:14" x14ac:dyDescent="0.25">
      <c r="A500" t="s">
        <v>1033</v>
      </c>
      <c r="B500" s="78" t="s">
        <v>1034</v>
      </c>
      <c r="C500" s="79">
        <v>1158.04</v>
      </c>
      <c r="D500" s="79">
        <v>86.53</v>
      </c>
      <c r="E500" s="79">
        <f t="shared" si="28"/>
        <v>100205.2012</v>
      </c>
      <c r="F500" s="80">
        <f t="shared" si="31"/>
        <v>3.4833407844817349E-3</v>
      </c>
      <c r="G500" s="81" t="s">
        <v>1277</v>
      </c>
      <c r="H500" s="80" t="str">
        <f t="shared" si="29"/>
        <v/>
      </c>
      <c r="I500" s="81">
        <v>0.16</v>
      </c>
      <c r="J500" s="80">
        <f t="shared" si="30"/>
        <v>5.573345255170776E-4</v>
      </c>
      <c r="L500" s="82">
        <v>0.13500000000000001</v>
      </c>
      <c r="N500" s="83"/>
    </row>
    <row r="501" spans="1:14" x14ac:dyDescent="0.25">
      <c r="A501" t="s">
        <v>1035</v>
      </c>
      <c r="B501" s="78" t="s">
        <v>1036</v>
      </c>
      <c r="C501" s="79">
        <v>1044.49</v>
      </c>
      <c r="D501" s="79">
        <v>891.45</v>
      </c>
      <c r="E501" s="79">
        <f t="shared" si="28"/>
        <v>931110.61050000007</v>
      </c>
      <c r="F501" s="80" t="str">
        <f t="shared" si="31"/>
        <v/>
      </c>
      <c r="G501" s="81" t="s">
        <v>1277</v>
      </c>
      <c r="H501" s="80" t="str">
        <f t="shared" si="29"/>
        <v/>
      </c>
      <c r="I501" s="81">
        <v>0.505</v>
      </c>
      <c r="J501" s="80" t="str">
        <f t="shared" si="30"/>
        <v/>
      </c>
      <c r="L501" s="82">
        <v>0.16</v>
      </c>
      <c r="N501" s="83"/>
    </row>
    <row r="502" spans="1:14" x14ac:dyDescent="0.25">
      <c r="A502" t="s">
        <v>1037</v>
      </c>
      <c r="B502" s="78" t="s">
        <v>1038</v>
      </c>
      <c r="C502" s="79">
        <v>291.56</v>
      </c>
      <c r="D502" s="79">
        <v>17.37</v>
      </c>
      <c r="E502" s="79">
        <f t="shared" si="28"/>
        <v>5064.3972000000003</v>
      </c>
      <c r="F502" s="80">
        <f t="shared" si="31"/>
        <v>1.7604895858015706E-4</v>
      </c>
      <c r="G502" s="81" t="s">
        <v>1277</v>
      </c>
      <c r="H502" s="80" t="str">
        <f t="shared" si="29"/>
        <v/>
      </c>
      <c r="I502" s="81">
        <v>2.5000000000000001E-2</v>
      </c>
      <c r="J502" s="80">
        <f t="shared" si="30"/>
        <v>4.4012239645039266E-6</v>
      </c>
      <c r="L502" s="59" t="s">
        <v>125</v>
      </c>
      <c r="N502" s="83"/>
    </row>
    <row r="503" spans="1:14" x14ac:dyDescent="0.25">
      <c r="A503" t="s">
        <v>1039</v>
      </c>
      <c r="B503" s="78" t="s">
        <v>1040</v>
      </c>
      <c r="C503" s="79">
        <v>718.16700000000003</v>
      </c>
      <c r="D503" s="79">
        <v>53.21</v>
      </c>
      <c r="E503" s="79">
        <f t="shared" si="28"/>
        <v>38213.666069999999</v>
      </c>
      <c r="F503" s="80">
        <f t="shared" si="31"/>
        <v>1.3283863507296352E-3</v>
      </c>
      <c r="G503" s="81">
        <v>5.2621687652696855E-2</v>
      </c>
      <c r="H503" s="80">
        <f t="shared" si="29"/>
        <v>6.9901931630200685E-5</v>
      </c>
      <c r="I503" s="81">
        <v>0.15</v>
      </c>
      <c r="J503" s="80">
        <f t="shared" si="30"/>
        <v>1.9925795260944529E-4</v>
      </c>
      <c r="L503" s="82">
        <v>2.5000000000000001E-2</v>
      </c>
      <c r="N503" s="83"/>
    </row>
    <row r="504" spans="1:14" x14ac:dyDescent="0.25">
      <c r="A504" t="s">
        <v>1339</v>
      </c>
      <c r="B504" s="78" t="s">
        <v>1041</v>
      </c>
      <c r="C504" s="79">
        <v>166.803</v>
      </c>
      <c r="D504" s="79">
        <v>34.549999999999997</v>
      </c>
      <c r="E504" s="79">
        <f t="shared" si="28"/>
        <v>5763.0436499999996</v>
      </c>
      <c r="F504" s="80">
        <f t="shared" si="31"/>
        <v>2.0033535932657237E-4</v>
      </c>
      <c r="G504" s="81" t="s">
        <v>1277</v>
      </c>
      <c r="H504" s="80" t="str">
        <f t="shared" si="29"/>
        <v/>
      </c>
      <c r="I504" s="81">
        <v>0.19500000000000001</v>
      </c>
      <c r="J504" s="80">
        <f t="shared" si="30"/>
        <v>3.9065395068681612E-5</v>
      </c>
      <c r="L504" s="59" t="s">
        <v>125</v>
      </c>
      <c r="N504" s="83"/>
    </row>
    <row r="505" spans="1:14" x14ac:dyDescent="0.25">
      <c r="A505" t="s">
        <v>1042</v>
      </c>
      <c r="B505" s="78" t="s">
        <v>1043</v>
      </c>
      <c r="C505" s="79">
        <v>39.200000000000003</v>
      </c>
      <c r="D505" s="79">
        <v>261.35000000000002</v>
      </c>
      <c r="E505" s="79">
        <f t="shared" si="28"/>
        <v>10244.920000000002</v>
      </c>
      <c r="F505" s="80">
        <f t="shared" si="31"/>
        <v>3.5613468405223486E-4</v>
      </c>
      <c r="G505" s="81">
        <v>2.5253491486512337E-2</v>
      </c>
      <c r="H505" s="80">
        <f t="shared" si="29"/>
        <v>8.9936442117648743E-6</v>
      </c>
      <c r="I505" s="81">
        <v>0.17499999999999999</v>
      </c>
      <c r="J505" s="80">
        <f t="shared" si="30"/>
        <v>6.2323569709141102E-5</v>
      </c>
      <c r="L505" s="82">
        <v>0.3</v>
      </c>
      <c r="N505" s="83"/>
    </row>
    <row r="506" spans="1:14" x14ac:dyDescent="0.25">
      <c r="A506" t="s">
        <v>1044</v>
      </c>
      <c r="B506" s="78" t="s">
        <v>1045</v>
      </c>
      <c r="C506" s="79">
        <v>46.843000000000004</v>
      </c>
      <c r="D506" s="79">
        <v>391.4</v>
      </c>
      <c r="E506" s="79">
        <f t="shared" si="28"/>
        <v>18334.350200000001</v>
      </c>
      <c r="F506" s="80">
        <f t="shared" si="31"/>
        <v>6.373400686174248E-4</v>
      </c>
      <c r="G506" s="81" t="s">
        <v>1277</v>
      </c>
      <c r="H506" s="80" t="str">
        <f t="shared" si="29"/>
        <v/>
      </c>
      <c r="I506" s="81">
        <v>0.115</v>
      </c>
      <c r="J506" s="80">
        <f t="shared" si="30"/>
        <v>7.329410789100385E-5</v>
      </c>
      <c r="L506" s="82">
        <v>0.11</v>
      </c>
      <c r="N506" s="83"/>
    </row>
    <row r="507" spans="1:14" x14ac:dyDescent="0.25">
      <c r="A507" t="s">
        <v>1025</v>
      </c>
      <c r="B507" s="78" t="s">
        <v>1046</v>
      </c>
      <c r="C507" s="79">
        <v>388.46899999999999</v>
      </c>
      <c r="D507" s="79">
        <v>17.14</v>
      </c>
      <c r="E507" s="79">
        <f t="shared" si="28"/>
        <v>6658.3586599999999</v>
      </c>
      <c r="F507" s="80" t="str">
        <f t="shared" si="31"/>
        <v/>
      </c>
      <c r="G507" s="81">
        <v>1.1668611435239206E-2</v>
      </c>
      <c r="H507" s="80" t="str">
        <f t="shared" si="29"/>
        <v/>
      </c>
      <c r="I507" s="81"/>
      <c r="J507" s="80" t="str">
        <f t="shared" si="30"/>
        <v/>
      </c>
      <c r="L507" s="82">
        <v>0.15</v>
      </c>
      <c r="N507" s="83"/>
    </row>
    <row r="508" spans="1:14" x14ac:dyDescent="0.25">
      <c r="A508" t="s">
        <v>1047</v>
      </c>
      <c r="B508" s="78" t="s">
        <v>1048</v>
      </c>
      <c r="C508" s="79">
        <v>980.13699999999994</v>
      </c>
      <c r="D508" s="79">
        <v>46.49</v>
      </c>
      <c r="E508" s="79">
        <f t="shared" si="28"/>
        <v>45566.569129999996</v>
      </c>
      <c r="F508" s="80" t="str">
        <f t="shared" si="31"/>
        <v/>
      </c>
      <c r="G508" s="81">
        <v>2.9038502903850291E-2</v>
      </c>
      <c r="H508" s="80" t="str">
        <f t="shared" si="29"/>
        <v/>
      </c>
      <c r="I508" s="81"/>
      <c r="J508" s="80" t="str">
        <f t="shared" si="30"/>
        <v/>
      </c>
      <c r="L508" s="59" t="s">
        <v>125</v>
      </c>
      <c r="N508" s="83"/>
    </row>
    <row r="509" spans="1:14" x14ac:dyDescent="0.25">
      <c r="A509" t="s">
        <v>1049</v>
      </c>
      <c r="B509" s="78" t="s">
        <v>1050</v>
      </c>
      <c r="C509" s="79">
        <v>281.54000000000002</v>
      </c>
      <c r="D509" s="79">
        <v>122.32</v>
      </c>
      <c r="E509" s="79">
        <f t="shared" si="28"/>
        <v>34437.972800000003</v>
      </c>
      <c r="F509" s="80">
        <f t="shared" si="31"/>
        <v>1.1971354156525827E-3</v>
      </c>
      <c r="G509" s="81">
        <v>8.1752779594506213E-3</v>
      </c>
      <c r="H509" s="80">
        <f t="shared" si="29"/>
        <v>9.7869147780623165E-6</v>
      </c>
      <c r="I509" s="81">
        <v>0.17</v>
      </c>
      <c r="J509" s="80">
        <f t="shared" si="30"/>
        <v>2.0351302066093908E-4</v>
      </c>
      <c r="L509" s="82">
        <v>5.5E-2</v>
      </c>
      <c r="N509" s="83"/>
    </row>
    <row r="510" spans="1:14" x14ac:dyDescent="0.25">
      <c r="A510" t="s">
        <v>1340</v>
      </c>
      <c r="B510" s="78" t="s">
        <v>1051</v>
      </c>
      <c r="C510" s="79">
        <v>433</v>
      </c>
      <c r="D510" s="79">
        <v>180.66</v>
      </c>
      <c r="E510" s="79">
        <f t="shared" si="28"/>
        <v>78225.78</v>
      </c>
      <c r="F510" s="80">
        <f t="shared" si="31"/>
        <v>2.7192904820183689E-3</v>
      </c>
      <c r="G510" s="81">
        <v>3.2547326469611428E-2</v>
      </c>
      <c r="H510" s="80">
        <f t="shared" si="29"/>
        <v>8.8505635083958872E-5</v>
      </c>
      <c r="I510" s="81">
        <v>0.12</v>
      </c>
      <c r="J510" s="80">
        <f t="shared" si="30"/>
        <v>3.2631485784220425E-4</v>
      </c>
      <c r="L510" s="82">
        <v>0.16500000000000001</v>
      </c>
      <c r="N510" s="83"/>
    </row>
    <row r="511" spans="1:14" x14ac:dyDescent="0.25">
      <c r="A511" t="s">
        <v>1052</v>
      </c>
      <c r="B511" s="78" t="s">
        <v>1053</v>
      </c>
      <c r="C511" s="79">
        <v>270.93099999999998</v>
      </c>
      <c r="D511" s="79">
        <v>104.89</v>
      </c>
      <c r="E511" s="79">
        <f t="shared" si="28"/>
        <v>28417.952589999997</v>
      </c>
      <c r="F511" s="80" t="str">
        <f t="shared" si="31"/>
        <v/>
      </c>
      <c r="G511" s="81" t="s">
        <v>1277</v>
      </c>
      <c r="H511" s="80" t="str">
        <f t="shared" si="29"/>
        <v/>
      </c>
      <c r="I511" s="81">
        <v>0.27500000000000002</v>
      </c>
      <c r="J511" s="80" t="str">
        <f t="shared" si="30"/>
        <v/>
      </c>
      <c r="L511" s="82">
        <v>8.5000000000000006E-2</v>
      </c>
      <c r="N511" s="83"/>
    </row>
    <row r="512" spans="1:14" x14ac:dyDescent="0.25">
      <c r="A512" t="s">
        <v>1054</v>
      </c>
      <c r="B512" s="78" t="s">
        <v>1055</v>
      </c>
      <c r="C512" s="79">
        <v>60.64</v>
      </c>
      <c r="D512" s="79">
        <v>193.62</v>
      </c>
      <c r="E512" s="79">
        <f t="shared" si="28"/>
        <v>11741.1168</v>
      </c>
      <c r="F512" s="80">
        <f t="shared" si="31"/>
        <v>4.0814559039879138E-4</v>
      </c>
      <c r="G512" s="81">
        <v>3.0988534242330338E-2</v>
      </c>
      <c r="H512" s="80">
        <f t="shared" si="29"/>
        <v>1.2647833603929079E-5</v>
      </c>
      <c r="I512" s="81">
        <v>0.16</v>
      </c>
      <c r="J512" s="80">
        <f t="shared" si="30"/>
        <v>6.5303294463806618E-5</v>
      </c>
      <c r="L512" s="82">
        <v>0.155</v>
      </c>
      <c r="N512" s="83"/>
    </row>
    <row r="513" spans="1:14" x14ac:dyDescent="0.25">
      <c r="A513" t="s">
        <v>1056</v>
      </c>
      <c r="B513" s="78" t="s">
        <v>1057</v>
      </c>
      <c r="C513" s="79">
        <v>78.805999999999997</v>
      </c>
      <c r="D513" s="79">
        <v>280.97000000000003</v>
      </c>
      <c r="E513" s="79">
        <f t="shared" si="28"/>
        <v>22142.12182</v>
      </c>
      <c r="F513" s="80">
        <f t="shared" si="31"/>
        <v>7.6970611372385476E-4</v>
      </c>
      <c r="G513" s="81" t="s">
        <v>1277</v>
      </c>
      <c r="H513" s="80" t="str">
        <f t="shared" si="29"/>
        <v/>
      </c>
      <c r="I513" s="81">
        <v>0.17</v>
      </c>
      <c r="J513" s="80">
        <f t="shared" si="30"/>
        <v>1.3085003933305532E-4</v>
      </c>
      <c r="L513" s="82">
        <v>0.11</v>
      </c>
      <c r="N513" s="83"/>
    </row>
    <row r="514" spans="1:14" x14ac:dyDescent="0.25">
      <c r="A514" t="s">
        <v>1058</v>
      </c>
      <c r="B514" s="78" t="s">
        <v>1059</v>
      </c>
      <c r="C514" s="79">
        <v>157.1</v>
      </c>
      <c r="D514" s="79">
        <v>216.68</v>
      </c>
      <c r="E514" s="79">
        <f t="shared" si="28"/>
        <v>34040.428</v>
      </c>
      <c r="F514" s="80">
        <f t="shared" si="31"/>
        <v>1.1833159332413378E-3</v>
      </c>
      <c r="G514" s="81" t="s">
        <v>1277</v>
      </c>
      <c r="H514" s="80" t="str">
        <f t="shared" si="29"/>
        <v/>
      </c>
      <c r="I514" s="81">
        <v>6.5000000000000002E-2</v>
      </c>
      <c r="J514" s="80">
        <f t="shared" si="30"/>
        <v>7.6915535660686968E-5</v>
      </c>
      <c r="L514" s="82">
        <v>0.17</v>
      </c>
      <c r="N514" s="83"/>
    </row>
    <row r="515" spans="1:14" x14ac:dyDescent="0.25">
      <c r="A515" t="s">
        <v>1060</v>
      </c>
      <c r="B515" s="78" t="s">
        <v>1061</v>
      </c>
      <c r="C515" s="79">
        <v>276.60000000000002</v>
      </c>
      <c r="D515" s="79">
        <v>54.84</v>
      </c>
      <c r="E515" s="79">
        <f t="shared" si="28"/>
        <v>15168.744000000002</v>
      </c>
      <c r="F515" s="80">
        <f t="shared" si="31"/>
        <v>5.2729702641984833E-4</v>
      </c>
      <c r="G515" s="81">
        <v>1.8234865061998541E-2</v>
      </c>
      <c r="H515" s="80">
        <f t="shared" si="29"/>
        <v>9.6151901243590141E-6</v>
      </c>
      <c r="I515" s="81">
        <v>0.13</v>
      </c>
      <c r="J515" s="80">
        <f t="shared" si="30"/>
        <v>6.8548613434580281E-5</v>
      </c>
      <c r="L515" s="82">
        <v>0.1</v>
      </c>
      <c r="N515" s="83"/>
    </row>
    <row r="516" spans="1:14" x14ac:dyDescent="0.25">
      <c r="A516" t="s">
        <v>1062</v>
      </c>
      <c r="B516" s="78" t="s">
        <v>1063</v>
      </c>
      <c r="C516" s="79">
        <v>359.834</v>
      </c>
      <c r="D516" s="79">
        <v>23.95</v>
      </c>
      <c r="E516" s="79">
        <f t="shared" si="28"/>
        <v>8618.0242999999991</v>
      </c>
      <c r="F516" s="80" t="str">
        <f t="shared" si="31"/>
        <v/>
      </c>
      <c r="G516" s="81">
        <v>1.0020876826722338E-2</v>
      </c>
      <c r="H516" s="80" t="str">
        <f t="shared" si="29"/>
        <v/>
      </c>
      <c r="I516" s="81"/>
      <c r="J516" s="80" t="str">
        <f t="shared" si="30"/>
        <v/>
      </c>
      <c r="L516" s="82">
        <v>0.12</v>
      </c>
      <c r="N516" s="83"/>
    </row>
    <row r="517" spans="1:14" x14ac:dyDescent="0.25">
      <c r="A517" t="s">
        <v>1066</v>
      </c>
      <c r="B517" s="78" t="s">
        <v>1067</v>
      </c>
      <c r="C517" s="79">
        <v>470.62900000000002</v>
      </c>
      <c r="D517" s="79">
        <v>182.55</v>
      </c>
      <c r="E517" s="79">
        <f t="shared" si="28"/>
        <v>85913.323950000005</v>
      </c>
      <c r="F517" s="80">
        <f t="shared" si="31"/>
        <v>2.9865254663589903E-3</v>
      </c>
      <c r="G517" s="81">
        <v>7.1213366201040807E-3</v>
      </c>
      <c r="H517" s="80">
        <f t="shared" si="29"/>
        <v>2.1268053170455696E-5</v>
      </c>
      <c r="I517" s="81">
        <v>0.11</v>
      </c>
      <c r="J517" s="80">
        <f t="shared" si="30"/>
        <v>3.2851780129948896E-4</v>
      </c>
      <c r="L517" s="59" t="s">
        <v>125</v>
      </c>
      <c r="N517" s="83"/>
    </row>
    <row r="518" spans="1:14" x14ac:dyDescent="0.25">
      <c r="A518" t="s">
        <v>1068</v>
      </c>
      <c r="B518" s="78" t="s">
        <v>1069</v>
      </c>
      <c r="C518" s="79">
        <v>91.075000000000003</v>
      </c>
      <c r="D518" s="79">
        <v>703.74</v>
      </c>
      <c r="E518" s="79">
        <f t="shared" si="28"/>
        <v>64093.120500000005</v>
      </c>
      <c r="F518" s="80">
        <f t="shared" si="31"/>
        <v>2.2280099033656986E-3</v>
      </c>
      <c r="G518" s="81">
        <v>1.7620143803109101E-2</v>
      </c>
      <c r="H518" s="80">
        <f t="shared" si="29"/>
        <v>3.9257854892054825E-5</v>
      </c>
      <c r="I518" s="81">
        <v>0.15</v>
      </c>
      <c r="J518" s="80">
        <f t="shared" si="30"/>
        <v>3.3420148550485481E-4</v>
      </c>
      <c r="L518" s="82">
        <v>0.1</v>
      </c>
      <c r="N518" s="83"/>
    </row>
    <row r="519" spans="1:14" x14ac:dyDescent="0.25">
      <c r="A519" t="s">
        <v>1070</v>
      </c>
      <c r="B519" s="78" t="s">
        <v>1071</v>
      </c>
      <c r="C519" s="79">
        <v>284.73399999999998</v>
      </c>
      <c r="D519" s="79">
        <v>132.44999999999999</v>
      </c>
      <c r="E519" s="79">
        <f t="shared" si="28"/>
        <v>37713.018299999996</v>
      </c>
      <c r="F519" s="80" t="str">
        <f t="shared" si="31"/>
        <v/>
      </c>
      <c r="G519" s="81">
        <v>3.6844092110230278E-2</v>
      </c>
      <c r="H519" s="80" t="str">
        <f t="shared" si="29"/>
        <v/>
      </c>
      <c r="I519" s="81">
        <v>-3.5000000000000003E-2</v>
      </c>
      <c r="J519" s="80" t="str">
        <f t="shared" si="30"/>
        <v/>
      </c>
      <c r="L519" s="82">
        <v>0.11</v>
      </c>
      <c r="N519" s="83"/>
    </row>
    <row r="520" spans="1:14" x14ac:dyDescent="0.25">
      <c r="A520" t="s">
        <v>1072</v>
      </c>
      <c r="B520" s="78" t="s">
        <v>1073</v>
      </c>
      <c r="C520" s="79">
        <v>764.15599999999995</v>
      </c>
      <c r="D520" s="79">
        <v>37.69</v>
      </c>
      <c r="E520" s="79">
        <f t="shared" si="28"/>
        <v>28801.039639999995</v>
      </c>
      <c r="F520" s="80">
        <f t="shared" si="31"/>
        <v>1.001183918719452E-3</v>
      </c>
      <c r="G520" s="81" t="s">
        <v>1277</v>
      </c>
      <c r="H520" s="80" t="str">
        <f t="shared" si="29"/>
        <v/>
      </c>
      <c r="I520" s="81">
        <v>0.13500000000000001</v>
      </c>
      <c r="J520" s="80">
        <f t="shared" si="30"/>
        <v>1.3515982902712601E-4</v>
      </c>
      <c r="L520" s="82">
        <v>0.17</v>
      </c>
      <c r="N520" s="83"/>
    </row>
    <row r="521" spans="1:14" x14ac:dyDescent="0.25">
      <c r="A521" t="s">
        <v>1275</v>
      </c>
      <c r="B521" s="78" t="s">
        <v>1276</v>
      </c>
      <c r="C521" s="79">
        <v>58.1</v>
      </c>
      <c r="D521" s="79">
        <v>327.72</v>
      </c>
      <c r="E521" s="79">
        <f t="shared" si="28"/>
        <v>19040.532000000003</v>
      </c>
      <c r="F521" s="80">
        <f t="shared" si="31"/>
        <v>6.6188841377057771E-4</v>
      </c>
      <c r="G521" s="81" t="s">
        <v>1277</v>
      </c>
      <c r="H521" s="80" t="str">
        <f t="shared" si="29"/>
        <v/>
      </c>
      <c r="I521" s="81">
        <v>0.11</v>
      </c>
      <c r="J521" s="80">
        <f t="shared" si="30"/>
        <v>7.2807725514763551E-5</v>
      </c>
      <c r="L521" s="82">
        <v>0.08</v>
      </c>
      <c r="N521" s="83"/>
    </row>
    <row r="522" spans="1:14" x14ac:dyDescent="0.25">
      <c r="A522"/>
      <c r="B522" s="78"/>
      <c r="C522" s="79"/>
      <c r="D522" s="79"/>
      <c r="E522" s="79"/>
      <c r="F522" s="80"/>
      <c r="G522" s="81"/>
      <c r="H522" s="80"/>
      <c r="I522" s="81"/>
      <c r="J522" s="80"/>
      <c r="L522" s="82"/>
      <c r="N522" s="83"/>
    </row>
    <row r="523" spans="1:14" x14ac:dyDescent="0.25">
      <c r="A523"/>
      <c r="B523" s="78"/>
      <c r="C523" s="79"/>
      <c r="D523" s="79"/>
      <c r="E523" s="79"/>
      <c r="F523" s="80"/>
      <c r="G523" s="81"/>
      <c r="H523" s="80"/>
      <c r="I523" s="81"/>
      <c r="J523" s="80"/>
      <c r="L523" s="59"/>
      <c r="N523" s="83"/>
    </row>
    <row r="524" spans="1:14" x14ac:dyDescent="0.25">
      <c r="A524" s="60"/>
      <c r="B524" s="59"/>
      <c r="C524" s="59"/>
      <c r="D524" s="59"/>
      <c r="E524" s="59"/>
      <c r="F524" s="59"/>
      <c r="G524" s="59"/>
    </row>
    <row r="525" spans="1:14" x14ac:dyDescent="0.25">
      <c r="A525" s="60"/>
      <c r="B525" s="59"/>
      <c r="C525" s="59"/>
      <c r="D525" s="59"/>
      <c r="E525" s="59"/>
      <c r="F525" s="59"/>
      <c r="G525" s="59"/>
    </row>
    <row r="526" spans="1:14" x14ac:dyDescent="0.25">
      <c r="A526" s="60"/>
      <c r="B526" s="59"/>
      <c r="C526" s="59"/>
      <c r="D526" s="59"/>
      <c r="E526" s="59"/>
      <c r="F526" s="59"/>
      <c r="G526" s="59"/>
    </row>
    <row r="527" spans="1:14" x14ac:dyDescent="0.25">
      <c r="A527" s="84" t="s">
        <v>20</v>
      </c>
      <c r="B527" s="59"/>
      <c r="C527" s="59"/>
      <c r="D527" s="59"/>
      <c r="E527" s="59"/>
      <c r="F527" s="59"/>
      <c r="G527" s="59"/>
    </row>
    <row r="528" spans="1:14" x14ac:dyDescent="0.25">
      <c r="A528" s="60" t="s">
        <v>1074</v>
      </c>
      <c r="B528" s="60"/>
      <c r="C528" s="60"/>
      <c r="D528" s="60"/>
      <c r="E528" s="60"/>
      <c r="F528" s="60"/>
      <c r="G528" s="60"/>
    </row>
    <row r="529" spans="1:7" x14ac:dyDescent="0.25">
      <c r="A529" s="60" t="s">
        <v>1075</v>
      </c>
      <c r="B529" s="60"/>
      <c r="C529" s="60"/>
      <c r="D529" s="60"/>
      <c r="E529" s="60"/>
      <c r="F529" s="60"/>
      <c r="G529" s="60"/>
    </row>
    <row r="530" spans="1:7" x14ac:dyDescent="0.25">
      <c r="A530" s="60" t="s">
        <v>1076</v>
      </c>
      <c r="B530" s="60"/>
      <c r="C530" s="60"/>
      <c r="D530" s="60"/>
      <c r="E530" s="60"/>
      <c r="F530" s="60"/>
      <c r="G530" s="60"/>
    </row>
    <row r="531" spans="1:7" x14ac:dyDescent="0.25">
      <c r="A531" s="60" t="s">
        <v>1278</v>
      </c>
      <c r="B531" s="60"/>
      <c r="C531" s="60"/>
      <c r="D531" s="60"/>
      <c r="E531" s="60"/>
      <c r="F531" s="60"/>
      <c r="G531" s="60"/>
    </row>
    <row r="532" spans="1:7" x14ac:dyDescent="0.25">
      <c r="A532" s="60" t="s">
        <v>1279</v>
      </c>
      <c r="B532" s="60"/>
      <c r="C532" s="60"/>
      <c r="D532" s="60"/>
      <c r="E532" s="60"/>
      <c r="F532" s="60"/>
      <c r="G532" s="60"/>
    </row>
    <row r="533" spans="1:7" x14ac:dyDescent="0.25">
      <c r="A533" s="60" t="s">
        <v>1077</v>
      </c>
      <c r="B533" s="60"/>
      <c r="C533" s="60"/>
      <c r="D533" s="60"/>
      <c r="E533" s="60"/>
      <c r="F533" s="60"/>
      <c r="G533" s="60"/>
    </row>
    <row r="534" spans="1:7" ht="13.8" x14ac:dyDescent="0.3">
      <c r="A534" s="60" t="s">
        <v>1078</v>
      </c>
      <c r="B534" s="60"/>
      <c r="C534" s="60"/>
      <c r="D534" s="60"/>
      <c r="E534" s="60"/>
      <c r="F534" s="60"/>
      <c r="G534" s="60"/>
    </row>
    <row r="535" spans="1:7" x14ac:dyDescent="0.25">
      <c r="A535" s="60" t="s">
        <v>1280</v>
      </c>
      <c r="B535" s="60"/>
      <c r="C535" s="60"/>
      <c r="D535" s="60"/>
      <c r="E535" s="60"/>
      <c r="F535" s="60"/>
      <c r="G535" s="60"/>
    </row>
    <row r="536" spans="1:7" x14ac:dyDescent="0.25">
      <c r="A536" s="60" t="s">
        <v>1079</v>
      </c>
      <c r="B536" s="60"/>
      <c r="C536" s="60"/>
      <c r="D536" s="60"/>
      <c r="E536" s="60"/>
      <c r="F536" s="60"/>
      <c r="G536" s="60"/>
    </row>
    <row r="537" spans="1:7" x14ac:dyDescent="0.25">
      <c r="A537" s="60" t="s">
        <v>1281</v>
      </c>
      <c r="B537" s="60"/>
      <c r="C537" s="60"/>
      <c r="D537" s="60"/>
      <c r="E537" s="60"/>
      <c r="F537" s="60"/>
      <c r="G537" s="60"/>
    </row>
    <row r="538" spans="1:7" x14ac:dyDescent="0.25">
      <c r="A538" s="60" t="s">
        <v>1080</v>
      </c>
      <c r="B538" s="60"/>
      <c r="C538" s="60"/>
      <c r="D538" s="60"/>
      <c r="E538" s="60"/>
      <c r="F538" s="60"/>
      <c r="G538" s="60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  <headerFooter>
    <oddHeader>&amp;RExh. AEB-18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2"/>
  <sheetViews>
    <sheetView zoomScale="50" zoomScaleNormal="50" zoomScaleSheetLayoutView="80" workbookViewId="0">
      <selection activeCell="G32" sqref="G32"/>
    </sheetView>
  </sheetViews>
  <sheetFormatPr defaultRowHeight="13.2" x14ac:dyDescent="0.25"/>
  <cols>
    <col min="1" max="1" width="31.21875" customWidth="1"/>
    <col min="3" max="3" width="11.21875" customWidth="1"/>
    <col min="4" max="4" width="12.44140625" customWidth="1"/>
    <col min="5" max="5" width="11.44140625" customWidth="1"/>
    <col min="6" max="11" width="11.5546875" customWidth="1"/>
  </cols>
  <sheetData>
    <row r="2" spans="1:12" x14ac:dyDescent="0.25">
      <c r="A2" s="219" t="s">
        <v>1282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4" spans="1:12" ht="13.8" thickBot="1" x14ac:dyDescent="0.3">
      <c r="A4" s="51"/>
      <c r="B4" s="51"/>
      <c r="C4" s="52" t="s">
        <v>37</v>
      </c>
      <c r="D4" s="52" t="s">
        <v>38</v>
      </c>
      <c r="E4" s="52" t="s">
        <v>39</v>
      </c>
      <c r="F4" s="52" t="s">
        <v>40</v>
      </c>
      <c r="G4" s="52" t="s">
        <v>41</v>
      </c>
      <c r="H4" s="53" t="s">
        <v>42</v>
      </c>
      <c r="I4" s="53" t="s">
        <v>63</v>
      </c>
      <c r="J4" s="53" t="s">
        <v>64</v>
      </c>
      <c r="K4" s="53" t="s">
        <v>65</v>
      </c>
      <c r="L4" s="53" t="s">
        <v>66</v>
      </c>
    </row>
    <row r="5" spans="1:12" ht="13.8" thickBot="1" x14ac:dyDescent="0.3">
      <c r="C5" s="41"/>
      <c r="D5" s="41"/>
      <c r="E5" s="41"/>
      <c r="F5" s="41"/>
      <c r="G5" s="41"/>
      <c r="H5" s="41"/>
      <c r="I5" s="41"/>
      <c r="J5" s="41"/>
      <c r="K5" s="41"/>
      <c r="L5" s="54"/>
    </row>
    <row r="6" spans="1:12" x14ac:dyDescent="0.25">
      <c r="A6" s="55" t="s">
        <v>5</v>
      </c>
      <c r="B6" s="31" t="s">
        <v>6</v>
      </c>
      <c r="C6" s="56">
        <v>41639</v>
      </c>
      <c r="D6" s="56">
        <v>42004</v>
      </c>
      <c r="E6" s="56">
        <v>42369</v>
      </c>
      <c r="F6" s="56">
        <v>42735</v>
      </c>
      <c r="G6" s="56">
        <v>43100</v>
      </c>
      <c r="H6" s="56">
        <v>43465</v>
      </c>
      <c r="I6" s="57">
        <v>43830</v>
      </c>
      <c r="J6" s="56">
        <v>44196</v>
      </c>
      <c r="K6" s="57">
        <v>44561</v>
      </c>
      <c r="L6" s="56" t="s">
        <v>68</v>
      </c>
    </row>
    <row r="7" spans="1:12" x14ac:dyDescent="0.25">
      <c r="A7" s="1" t="s">
        <v>69</v>
      </c>
      <c r="B7" s="58" t="s">
        <v>70</v>
      </c>
      <c r="C7" s="58">
        <v>0.85</v>
      </c>
      <c r="D7" s="58">
        <v>0.85</v>
      </c>
      <c r="E7" s="58" t="s">
        <v>71</v>
      </c>
      <c r="F7" s="58" t="s">
        <v>71</v>
      </c>
      <c r="G7" s="58">
        <v>0.6</v>
      </c>
      <c r="H7" s="58">
        <v>0.5</v>
      </c>
      <c r="I7" s="58">
        <v>0.55000000000000004</v>
      </c>
      <c r="J7" s="58">
        <v>0.85</v>
      </c>
      <c r="K7" s="58">
        <v>0.85</v>
      </c>
      <c r="L7" s="158">
        <v>0.72142857142857131</v>
      </c>
    </row>
    <row r="8" spans="1:12" x14ac:dyDescent="0.25">
      <c r="A8" s="1" t="s">
        <v>72</v>
      </c>
      <c r="B8" s="59" t="s">
        <v>73</v>
      </c>
      <c r="C8" s="59">
        <v>0.75</v>
      </c>
      <c r="D8" s="59">
        <v>0.8</v>
      </c>
      <c r="E8" s="59">
        <v>0.8</v>
      </c>
      <c r="F8" s="59">
        <v>0.7</v>
      </c>
      <c r="G8" s="59">
        <v>0.7</v>
      </c>
      <c r="H8" s="59">
        <v>0.6</v>
      </c>
      <c r="I8" s="59">
        <v>0.6</v>
      </c>
      <c r="J8" s="59">
        <v>0.85</v>
      </c>
      <c r="K8" s="59">
        <v>0.85</v>
      </c>
      <c r="L8" s="158">
        <v>0.73888888888888871</v>
      </c>
    </row>
    <row r="9" spans="1:12" x14ac:dyDescent="0.25">
      <c r="A9" s="1" t="s">
        <v>74</v>
      </c>
      <c r="B9" s="59" t="s">
        <v>75</v>
      </c>
      <c r="C9" s="59">
        <v>0.8</v>
      </c>
      <c r="D9" s="59">
        <v>0.75</v>
      </c>
      <c r="E9" s="59">
        <v>0.75</v>
      </c>
      <c r="F9" s="59">
        <v>0.65</v>
      </c>
      <c r="G9" s="59">
        <v>0.7</v>
      </c>
      <c r="H9" s="59">
        <v>0.55000000000000004</v>
      </c>
      <c r="I9" s="59">
        <v>0.55000000000000004</v>
      </c>
      <c r="J9" s="59">
        <v>0.85</v>
      </c>
      <c r="K9" s="59">
        <v>0.8</v>
      </c>
      <c r="L9" s="158">
        <v>0.71111111111111092</v>
      </c>
    </row>
    <row r="10" spans="1:12" x14ac:dyDescent="0.25">
      <c r="A10" s="1" t="s">
        <v>76</v>
      </c>
      <c r="B10" s="59" t="s">
        <v>77</v>
      </c>
      <c r="C10" s="59">
        <v>0.75</v>
      </c>
      <c r="D10" s="59">
        <v>0.8</v>
      </c>
      <c r="E10" s="59">
        <v>0.8</v>
      </c>
      <c r="F10" s="59">
        <v>0.7</v>
      </c>
      <c r="G10" s="59">
        <v>0.75</v>
      </c>
      <c r="H10" s="59">
        <v>0.65</v>
      </c>
      <c r="I10" s="59">
        <v>0.6</v>
      </c>
      <c r="J10" s="59">
        <v>0.95</v>
      </c>
      <c r="K10" s="59">
        <v>0.95</v>
      </c>
      <c r="L10" s="158">
        <v>0.77222222222222225</v>
      </c>
    </row>
    <row r="11" spans="1:12" x14ac:dyDescent="0.25">
      <c r="A11" s="1" t="s">
        <v>78</v>
      </c>
      <c r="B11" s="58" t="s">
        <v>79</v>
      </c>
      <c r="C11" s="58">
        <v>0.9</v>
      </c>
      <c r="D11" s="58">
        <v>0.9</v>
      </c>
      <c r="E11" s="58">
        <v>0.9</v>
      </c>
      <c r="F11" s="58">
        <v>0.9</v>
      </c>
      <c r="G11" s="58">
        <v>0.9</v>
      </c>
      <c r="H11" s="58">
        <v>0.75</v>
      </c>
      <c r="I11" s="58">
        <v>0.7</v>
      </c>
      <c r="J11" s="58">
        <v>1</v>
      </c>
      <c r="K11" s="58">
        <v>1</v>
      </c>
      <c r="L11" s="158">
        <v>0.8833333333333333</v>
      </c>
    </row>
    <row r="12" spans="1:12" x14ac:dyDescent="0.25">
      <c r="A12" s="1" t="s">
        <v>80</v>
      </c>
      <c r="B12" s="58" t="s">
        <v>81</v>
      </c>
      <c r="C12" s="58">
        <v>0.7</v>
      </c>
      <c r="D12" s="58">
        <v>0.7</v>
      </c>
      <c r="E12" s="58">
        <v>0.75</v>
      </c>
      <c r="F12" s="58">
        <v>0.65</v>
      </c>
      <c r="G12" s="58">
        <v>0.65</v>
      </c>
      <c r="H12" s="58">
        <v>0.55000000000000004</v>
      </c>
      <c r="I12" s="58">
        <v>0.5</v>
      </c>
      <c r="J12" s="58">
        <v>0.8</v>
      </c>
      <c r="K12" s="58">
        <v>0.8</v>
      </c>
      <c r="L12" s="158">
        <v>0.6777777777777777</v>
      </c>
    </row>
    <row r="13" spans="1:12" x14ac:dyDescent="0.25">
      <c r="A13" s="1" t="s">
        <v>82</v>
      </c>
      <c r="B13" s="59" t="s">
        <v>83</v>
      </c>
      <c r="C13" s="59">
        <v>0.65</v>
      </c>
      <c r="D13" s="59">
        <v>0.6</v>
      </c>
      <c r="E13" s="59">
        <v>0.65</v>
      </c>
      <c r="F13" s="59">
        <v>0.6</v>
      </c>
      <c r="G13" s="59">
        <v>0.6</v>
      </c>
      <c r="H13" s="59">
        <v>0.5</v>
      </c>
      <c r="I13" s="59">
        <v>0.5</v>
      </c>
      <c r="J13" s="59">
        <v>0.85</v>
      </c>
      <c r="K13" s="59">
        <v>0.85</v>
      </c>
      <c r="L13" s="158">
        <v>0.64444444444444438</v>
      </c>
    </row>
    <row r="14" spans="1:12" x14ac:dyDescent="0.25">
      <c r="A14" s="1" t="s">
        <v>84</v>
      </c>
      <c r="B14" s="59" t="s">
        <v>85</v>
      </c>
      <c r="C14" s="59">
        <v>0.65</v>
      </c>
      <c r="D14" s="59">
        <v>0.7</v>
      </c>
      <c r="E14" s="59">
        <v>0.75</v>
      </c>
      <c r="F14" s="59">
        <v>0.7</v>
      </c>
      <c r="G14" s="59">
        <v>0.75</v>
      </c>
      <c r="H14" s="59">
        <v>0.6</v>
      </c>
      <c r="I14" s="59">
        <v>0.55000000000000004</v>
      </c>
      <c r="J14" s="59">
        <v>0.7</v>
      </c>
      <c r="K14" s="59">
        <v>0.75</v>
      </c>
      <c r="L14" s="158">
        <v>0.68333333333333324</v>
      </c>
    </row>
    <row r="15" spans="1:12" x14ac:dyDescent="0.25">
      <c r="A15" s="1" t="s">
        <v>86</v>
      </c>
      <c r="B15" s="59" t="s">
        <v>87</v>
      </c>
      <c r="C15" s="59">
        <v>0.7</v>
      </c>
      <c r="D15" s="59">
        <v>0.7</v>
      </c>
      <c r="E15" s="59">
        <v>0.75</v>
      </c>
      <c r="F15" s="59">
        <v>0.65</v>
      </c>
      <c r="G15" s="59">
        <v>0.65</v>
      </c>
      <c r="H15" s="59">
        <v>0.55000000000000004</v>
      </c>
      <c r="I15" s="59">
        <v>0.55000000000000004</v>
      </c>
      <c r="J15" s="59">
        <v>0.9</v>
      </c>
      <c r="K15" s="59">
        <v>0.9</v>
      </c>
      <c r="L15" s="158">
        <v>0.7055555555555556</v>
      </c>
    </row>
    <row r="16" spans="1:12" x14ac:dyDescent="0.25">
      <c r="A16" s="1" t="s">
        <v>88</v>
      </c>
      <c r="B16" s="59" t="s">
        <v>89</v>
      </c>
      <c r="C16" s="59">
        <v>0.7</v>
      </c>
      <c r="D16" s="59">
        <v>0.7</v>
      </c>
      <c r="E16" s="59">
        <v>0.7</v>
      </c>
      <c r="F16" s="59">
        <v>0.7</v>
      </c>
      <c r="G16" s="59">
        <v>0.7</v>
      </c>
      <c r="H16" s="59">
        <v>0.55000000000000004</v>
      </c>
      <c r="I16" s="59">
        <v>0.6</v>
      </c>
      <c r="J16" s="59">
        <v>0.95</v>
      </c>
      <c r="K16" s="59">
        <v>0.95</v>
      </c>
      <c r="L16" s="158">
        <v>0.72777777777777775</v>
      </c>
    </row>
    <row r="17" spans="1:15" x14ac:dyDescent="0.25">
      <c r="A17" s="1" t="s">
        <v>90</v>
      </c>
      <c r="B17" s="59" t="s">
        <v>91</v>
      </c>
      <c r="C17" s="59">
        <v>0.55000000000000004</v>
      </c>
      <c r="D17" s="59">
        <v>0.55000000000000004</v>
      </c>
      <c r="E17" s="59">
        <v>0.6</v>
      </c>
      <c r="F17" s="59">
        <v>0.55000000000000004</v>
      </c>
      <c r="G17" s="59">
        <v>0.55000000000000004</v>
      </c>
      <c r="H17" s="59">
        <v>0.5</v>
      </c>
      <c r="I17" s="59">
        <v>0.5</v>
      </c>
      <c r="J17" s="59">
        <v>0.9</v>
      </c>
      <c r="K17" s="59">
        <v>0.95</v>
      </c>
      <c r="L17" s="158">
        <v>0.62777777777777777</v>
      </c>
    </row>
    <row r="18" spans="1:15" x14ac:dyDescent="0.25">
      <c r="A18" s="1" t="s">
        <v>92</v>
      </c>
      <c r="B18" s="59" t="s">
        <v>93</v>
      </c>
      <c r="C18" s="58">
        <v>0.65</v>
      </c>
      <c r="D18" s="58">
        <v>0.65</v>
      </c>
      <c r="E18" s="58">
        <v>0.7</v>
      </c>
      <c r="F18" s="58">
        <v>0.6</v>
      </c>
      <c r="G18" s="58">
        <v>0.6</v>
      </c>
      <c r="H18" s="58">
        <v>0.5</v>
      </c>
      <c r="I18" s="58">
        <v>0.5</v>
      </c>
      <c r="J18" s="58">
        <v>0.8</v>
      </c>
      <c r="K18" s="58">
        <v>0.8</v>
      </c>
      <c r="L18" s="158">
        <v>0.64444444444444438</v>
      </c>
      <c r="M18" s="60"/>
      <c r="N18" s="60"/>
      <c r="O18" s="1"/>
    </row>
    <row r="19" spans="1:15" x14ac:dyDescent="0.25">
      <c r="A19" s="1" t="s">
        <v>94</v>
      </c>
      <c r="B19" s="59" t="s">
        <v>95</v>
      </c>
      <c r="C19" s="59">
        <v>0.65</v>
      </c>
      <c r="D19" s="59">
        <v>0.65</v>
      </c>
      <c r="E19" s="59">
        <v>0.65</v>
      </c>
      <c r="F19" s="59">
        <v>0.6</v>
      </c>
      <c r="G19" s="59">
        <v>0.6</v>
      </c>
      <c r="H19" s="59">
        <v>0.5</v>
      </c>
      <c r="I19" s="59">
        <v>0.5</v>
      </c>
      <c r="J19" s="59">
        <v>0.8</v>
      </c>
      <c r="K19" s="59">
        <v>0.8</v>
      </c>
      <c r="L19" s="158">
        <v>0.63888888888888884</v>
      </c>
    </row>
    <row r="20" spans="1:15" x14ac:dyDescent="0.25">
      <c r="A20" s="61" t="s">
        <v>18</v>
      </c>
      <c r="B20" s="62"/>
      <c r="C20" s="63">
        <f>AVERAGE(C7:C19)</f>
        <v>0.71538461538461562</v>
      </c>
      <c r="D20" s="63">
        <f t="shared" ref="D20:J20" si="0">AVERAGE(D7:D19)</f>
        <v>0.71923076923076934</v>
      </c>
      <c r="E20" s="63">
        <f t="shared" si="0"/>
        <v>0.73333333333333339</v>
      </c>
      <c r="F20" s="63">
        <f t="shared" si="0"/>
        <v>0.66666666666666663</v>
      </c>
      <c r="G20" s="63">
        <f t="shared" si="0"/>
        <v>0.67307692307692313</v>
      </c>
      <c r="H20" s="63">
        <f t="shared" si="0"/>
        <v>0.56153846153846154</v>
      </c>
      <c r="I20" s="63">
        <f t="shared" si="0"/>
        <v>0.55384615384615377</v>
      </c>
      <c r="J20" s="63">
        <f t="shared" si="0"/>
        <v>0.86153846153846159</v>
      </c>
      <c r="K20" s="63">
        <f>AVERAGE(K7:K19)</f>
        <v>0.86538461538461542</v>
      </c>
      <c r="L20" s="63">
        <f>AVERAGE(L7:L19)</f>
        <v>0.70592185592185597</v>
      </c>
    </row>
    <row r="22" spans="1:15" x14ac:dyDescent="0.25">
      <c r="A22" s="64" t="s">
        <v>20</v>
      </c>
    </row>
    <row r="23" spans="1:15" x14ac:dyDescent="0.25">
      <c r="A23" s="1" t="s">
        <v>1283</v>
      </c>
    </row>
    <row r="24" spans="1:15" x14ac:dyDescent="0.25">
      <c r="A24" s="1" t="s">
        <v>1284</v>
      </c>
    </row>
    <row r="25" spans="1:15" x14ac:dyDescent="0.25">
      <c r="A25" s="1" t="s">
        <v>1285</v>
      </c>
    </row>
    <row r="26" spans="1:15" x14ac:dyDescent="0.25">
      <c r="A26" s="1" t="s">
        <v>1286</v>
      </c>
    </row>
    <row r="27" spans="1:15" x14ac:dyDescent="0.25">
      <c r="A27" s="1" t="s">
        <v>1287</v>
      </c>
    </row>
    <row r="28" spans="1:15" x14ac:dyDescent="0.25">
      <c r="A28" s="1" t="s">
        <v>1288</v>
      </c>
    </row>
    <row r="29" spans="1:15" x14ac:dyDescent="0.25">
      <c r="A29" t="s">
        <v>1289</v>
      </c>
    </row>
    <row r="30" spans="1:15" x14ac:dyDescent="0.25">
      <c r="A30" t="s">
        <v>1290</v>
      </c>
    </row>
    <row r="31" spans="1:15" x14ac:dyDescent="0.25">
      <c r="A31" s="35" t="s">
        <v>1291</v>
      </c>
    </row>
    <row r="32" spans="1:15" x14ac:dyDescent="0.25">
      <c r="A32" t="s">
        <v>1292</v>
      </c>
    </row>
  </sheetData>
  <mergeCells count="1">
    <mergeCell ref="A2:L2"/>
  </mergeCells>
  <pageMargins left="0.7" right="0.7" top="0.75" bottom="0.75" header="0.3" footer="0.3"/>
  <pageSetup scale="74" orientation="landscape" useFirstPageNumber="1" r:id="rId1"/>
  <headerFooter>
    <oddHeader>&amp;RExh. AEB-17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8"/>
  <sheetViews>
    <sheetView zoomScale="78" zoomScaleNormal="100" zoomScaleSheetLayoutView="100" zoomScalePageLayoutView="90" workbookViewId="0">
      <selection activeCell="L12" sqref="L12"/>
    </sheetView>
  </sheetViews>
  <sheetFormatPr defaultRowHeight="13.2" x14ac:dyDescent="0.25"/>
  <cols>
    <col min="1" max="1" width="5.77734375" customWidth="1"/>
    <col min="2" max="2" width="36" customWidth="1"/>
    <col min="4" max="4" width="20.44140625" customWidth="1"/>
    <col min="5" max="5" width="9.21875" bestFit="1" customWidth="1"/>
    <col min="7" max="7" width="9.44140625" customWidth="1"/>
    <col min="12" max="12" width="15.77734375" customWidth="1"/>
  </cols>
  <sheetData>
    <row r="2" spans="2:9" ht="13.2" customHeight="1" x14ac:dyDescent="0.25">
      <c r="B2" s="220" t="s">
        <v>34</v>
      </c>
      <c r="C2" s="220"/>
      <c r="D2" s="220"/>
      <c r="E2" s="220"/>
      <c r="F2" s="220"/>
      <c r="G2" s="220"/>
      <c r="H2" s="220"/>
      <c r="I2" s="220"/>
    </row>
    <row r="3" spans="2:9" x14ac:dyDescent="0.25">
      <c r="B3" s="29"/>
      <c r="C3" s="29"/>
      <c r="D3" s="29"/>
      <c r="E3" s="29"/>
      <c r="F3" s="29"/>
      <c r="G3" s="29"/>
      <c r="H3" s="29"/>
    </row>
    <row r="4" spans="2:9" x14ac:dyDescent="0.25">
      <c r="B4" s="221" t="s">
        <v>35</v>
      </c>
      <c r="C4" s="221"/>
      <c r="D4" s="221"/>
      <c r="E4" s="221"/>
      <c r="F4" s="221"/>
      <c r="G4" s="221"/>
      <c r="H4" s="221"/>
      <c r="I4" s="221"/>
    </row>
    <row r="5" spans="2:9" ht="15.6" x14ac:dyDescent="0.35">
      <c r="B5" s="220" t="s">
        <v>36</v>
      </c>
      <c r="C5" s="220"/>
      <c r="D5" s="220"/>
      <c r="E5" s="220"/>
      <c r="F5" s="220"/>
      <c r="G5" s="220"/>
      <c r="H5" s="220"/>
      <c r="I5" s="220"/>
    </row>
    <row r="6" spans="2:9" x14ac:dyDescent="0.25">
      <c r="B6" s="29"/>
      <c r="C6" s="29"/>
      <c r="D6" s="29"/>
      <c r="E6" s="29"/>
      <c r="F6" s="29"/>
      <c r="G6" s="29"/>
      <c r="H6" s="29"/>
    </row>
    <row r="7" spans="2:9" ht="13.8" thickBot="1" x14ac:dyDescent="0.3">
      <c r="B7" s="29"/>
      <c r="C7" s="29"/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0" t="s">
        <v>42</v>
      </c>
    </row>
    <row r="8" spans="2:9" ht="52.5" customHeight="1" x14ac:dyDescent="0.25">
      <c r="B8" s="31" t="s">
        <v>5</v>
      </c>
      <c r="C8" s="31" t="s">
        <v>6</v>
      </c>
      <c r="D8" s="32" t="s">
        <v>43</v>
      </c>
      <c r="E8" s="33" t="s">
        <v>44</v>
      </c>
      <c r="F8" s="33" t="s">
        <v>45</v>
      </c>
      <c r="G8" s="33" t="s">
        <v>46</v>
      </c>
      <c r="H8" s="34" t="s">
        <v>47</v>
      </c>
      <c r="I8" s="34" t="s">
        <v>48</v>
      </c>
    </row>
    <row r="9" spans="2:9" x14ac:dyDescent="0.25">
      <c r="B9" t="s">
        <v>69</v>
      </c>
      <c r="C9" s="35" t="s">
        <v>70</v>
      </c>
      <c r="D9" s="36">
        <v>3.1593333333333334E-2</v>
      </c>
      <c r="E9" s="37">
        <v>0.85</v>
      </c>
      <c r="F9" s="38">
        <f>'CGP-AEB-TAS-6 MRP'!B8</f>
        <v>0.12942812394843334</v>
      </c>
      <c r="G9" s="38">
        <f>F9-D9</f>
        <v>9.7834790615100004E-2</v>
      </c>
      <c r="H9" s="38">
        <f>IFERROR(G9*E9+D9, "")</f>
        <v>0.11475290535616833</v>
      </c>
      <c r="I9" s="38">
        <f>IFERROR((0.25*G9)+(0.75*E9*G9)+D9, "")</f>
        <v>0.11842171000423458</v>
      </c>
    </row>
    <row r="10" spans="2:9" x14ac:dyDescent="0.25">
      <c r="B10" t="s">
        <v>72</v>
      </c>
      <c r="C10" s="35" t="s">
        <v>73</v>
      </c>
      <c r="D10" s="38">
        <f>D9</f>
        <v>3.1593333333333334E-2</v>
      </c>
      <c r="E10" s="37">
        <v>0.8</v>
      </c>
      <c r="F10" s="38">
        <f>F9</f>
        <v>0.12942812394843334</v>
      </c>
      <c r="G10" s="38">
        <f t="shared" ref="G10:G21" si="0">F10-D10</f>
        <v>9.7834790615100004E-2</v>
      </c>
      <c r="H10" s="38">
        <f t="shared" ref="H10:H21" si="1">IFERROR(G10*E10+D10, "")</f>
        <v>0.10986116582541335</v>
      </c>
      <c r="I10" s="38">
        <f t="shared" ref="I10:I21" si="2">IFERROR((0.25*G10)+(0.75*E10*G10)+D10, "")</f>
        <v>0.11475290535616835</v>
      </c>
    </row>
    <row r="11" spans="2:9" x14ac:dyDescent="0.25">
      <c r="B11" t="s">
        <v>74</v>
      </c>
      <c r="C11" s="35" t="s">
        <v>75</v>
      </c>
      <c r="D11" s="38">
        <f t="shared" ref="D11:D20" si="3">D10</f>
        <v>3.1593333333333334E-2</v>
      </c>
      <c r="E11" s="37">
        <v>0.8</v>
      </c>
      <c r="F11" s="38">
        <f t="shared" ref="F11:F20" si="4">F10</f>
        <v>0.12942812394843334</v>
      </c>
      <c r="G11" s="38">
        <f t="shared" si="0"/>
        <v>9.7834790615100004E-2</v>
      </c>
      <c r="H11" s="38">
        <f t="shared" si="1"/>
        <v>0.10986116582541335</v>
      </c>
      <c r="I11" s="38">
        <f t="shared" si="2"/>
        <v>0.11475290535616835</v>
      </c>
    </row>
    <row r="12" spans="2:9" x14ac:dyDescent="0.25">
      <c r="B12" t="s">
        <v>76</v>
      </c>
      <c r="C12" s="35" t="s">
        <v>77</v>
      </c>
      <c r="D12" s="38">
        <f t="shared" si="3"/>
        <v>3.1593333333333334E-2</v>
      </c>
      <c r="E12" s="37">
        <v>0.9</v>
      </c>
      <c r="F12" s="38">
        <f t="shared" si="4"/>
        <v>0.12942812394843334</v>
      </c>
      <c r="G12" s="38">
        <f t="shared" si="0"/>
        <v>9.7834790615100004E-2</v>
      </c>
      <c r="H12" s="38">
        <f t="shared" si="1"/>
        <v>0.11964464488692333</v>
      </c>
      <c r="I12" s="38">
        <f t="shared" si="2"/>
        <v>0.12209051465230084</v>
      </c>
    </row>
    <row r="13" spans="2:9" x14ac:dyDescent="0.25">
      <c r="B13" t="s">
        <v>78</v>
      </c>
      <c r="C13" s="35" t="s">
        <v>79</v>
      </c>
      <c r="D13" s="38">
        <f t="shared" si="3"/>
        <v>3.1593333333333334E-2</v>
      </c>
      <c r="E13" s="37">
        <v>0.95</v>
      </c>
      <c r="F13" s="38">
        <f t="shared" si="4"/>
        <v>0.12942812394843334</v>
      </c>
      <c r="G13" s="38">
        <f t="shared" si="0"/>
        <v>9.7834790615100004E-2</v>
      </c>
      <c r="H13" s="38">
        <f t="shared" si="1"/>
        <v>0.12453638441767834</v>
      </c>
      <c r="I13" s="38">
        <f t="shared" si="2"/>
        <v>0.12575931930036707</v>
      </c>
    </row>
    <row r="14" spans="2:9" x14ac:dyDescent="0.25">
      <c r="B14" t="s">
        <v>80</v>
      </c>
      <c r="C14" s="35" t="s">
        <v>81</v>
      </c>
      <c r="D14" s="38">
        <f t="shared" si="3"/>
        <v>3.1593333333333334E-2</v>
      </c>
      <c r="E14" s="37">
        <v>0.75</v>
      </c>
      <c r="F14" s="38">
        <f t="shared" si="4"/>
        <v>0.12942812394843334</v>
      </c>
      <c r="G14" s="38">
        <f t="shared" si="0"/>
        <v>9.7834790615100004E-2</v>
      </c>
      <c r="H14" s="38">
        <f t="shared" si="1"/>
        <v>0.10496942629465833</v>
      </c>
      <c r="I14" s="38">
        <f t="shared" si="2"/>
        <v>0.1110841007081021</v>
      </c>
    </row>
    <row r="15" spans="2:9" x14ac:dyDescent="0.25">
      <c r="B15" t="s">
        <v>82</v>
      </c>
      <c r="C15" s="35" t="s">
        <v>83</v>
      </c>
      <c r="D15" s="38">
        <f t="shared" si="3"/>
        <v>3.1593333333333334E-2</v>
      </c>
      <c r="E15" s="37">
        <v>0.85</v>
      </c>
      <c r="F15" s="38">
        <f t="shared" si="4"/>
        <v>0.12942812394843334</v>
      </c>
      <c r="G15" s="38">
        <f t="shared" si="0"/>
        <v>9.7834790615100004E-2</v>
      </c>
      <c r="H15" s="38">
        <f t="shared" si="1"/>
        <v>0.11475290535616833</v>
      </c>
      <c r="I15" s="38">
        <f t="shared" si="2"/>
        <v>0.11842171000423458</v>
      </c>
    </row>
    <row r="16" spans="2:9" x14ac:dyDescent="0.25">
      <c r="B16" t="s">
        <v>84</v>
      </c>
      <c r="C16" s="35" t="s">
        <v>85</v>
      </c>
      <c r="D16" s="38">
        <f t="shared" si="3"/>
        <v>3.1593333333333334E-2</v>
      </c>
      <c r="E16" s="37">
        <v>0.7</v>
      </c>
      <c r="F16" s="38">
        <f t="shared" si="4"/>
        <v>0.12942812394843334</v>
      </c>
      <c r="G16" s="38">
        <f t="shared" si="0"/>
        <v>9.7834790615100004E-2</v>
      </c>
      <c r="H16" s="38">
        <f t="shared" si="1"/>
        <v>0.10007768676390333</v>
      </c>
      <c r="I16" s="38">
        <f t="shared" si="2"/>
        <v>0.10741529606003583</v>
      </c>
    </row>
    <row r="17" spans="2:9" x14ac:dyDescent="0.25">
      <c r="B17" t="s">
        <v>86</v>
      </c>
      <c r="C17" s="35" t="s">
        <v>87</v>
      </c>
      <c r="D17" s="38">
        <f t="shared" si="3"/>
        <v>3.1593333333333334E-2</v>
      </c>
      <c r="E17" s="37">
        <v>0.9</v>
      </c>
      <c r="F17" s="38">
        <f t="shared" si="4"/>
        <v>0.12942812394843334</v>
      </c>
      <c r="G17" s="38">
        <f t="shared" si="0"/>
        <v>9.7834790615100004E-2</v>
      </c>
      <c r="H17" s="38">
        <f t="shared" si="1"/>
        <v>0.11964464488692333</v>
      </c>
      <c r="I17" s="38">
        <f t="shared" si="2"/>
        <v>0.12209051465230084</v>
      </c>
    </row>
    <row r="18" spans="2:9" x14ac:dyDescent="0.25">
      <c r="B18" t="s">
        <v>88</v>
      </c>
      <c r="C18" s="35" t="s">
        <v>89</v>
      </c>
      <c r="D18" s="38">
        <f t="shared" si="3"/>
        <v>3.1593333333333334E-2</v>
      </c>
      <c r="E18" s="37">
        <v>0.95</v>
      </c>
      <c r="F18" s="38">
        <f t="shared" si="4"/>
        <v>0.12942812394843334</v>
      </c>
      <c r="G18" s="38">
        <f t="shared" si="0"/>
        <v>9.7834790615100004E-2</v>
      </c>
      <c r="H18" s="38">
        <f t="shared" si="1"/>
        <v>0.12453638441767834</v>
      </c>
      <c r="I18" s="38">
        <f t="shared" si="2"/>
        <v>0.12575931930036707</v>
      </c>
    </row>
    <row r="19" spans="2:9" x14ac:dyDescent="0.25">
      <c r="B19" t="s">
        <v>90</v>
      </c>
      <c r="C19" s="35" t="s">
        <v>91</v>
      </c>
      <c r="D19" s="38">
        <f t="shared" si="3"/>
        <v>3.1593333333333334E-2</v>
      </c>
      <c r="E19" s="37">
        <v>0.9</v>
      </c>
      <c r="F19" s="38">
        <f t="shared" si="4"/>
        <v>0.12942812394843334</v>
      </c>
      <c r="G19" s="38">
        <f t="shared" si="0"/>
        <v>9.7834790615100004E-2</v>
      </c>
      <c r="H19" s="38">
        <f t="shared" si="1"/>
        <v>0.11964464488692333</v>
      </c>
      <c r="I19" s="38">
        <f t="shared" si="2"/>
        <v>0.12209051465230084</v>
      </c>
    </row>
    <row r="20" spans="2:9" x14ac:dyDescent="0.25">
      <c r="B20" t="s">
        <v>92</v>
      </c>
      <c r="C20" s="35" t="s">
        <v>93</v>
      </c>
      <c r="D20" s="38">
        <f t="shared" si="3"/>
        <v>3.1593333333333334E-2</v>
      </c>
      <c r="E20" s="37">
        <v>0.8</v>
      </c>
      <c r="F20" s="38">
        <f t="shared" si="4"/>
        <v>0.12942812394843334</v>
      </c>
      <c r="G20" s="38">
        <f t="shared" si="0"/>
        <v>9.7834790615100004E-2</v>
      </c>
      <c r="H20" s="38">
        <f t="shared" si="1"/>
        <v>0.10986116582541335</v>
      </c>
      <c r="I20" s="38">
        <f t="shared" si="2"/>
        <v>0.11475290535616835</v>
      </c>
    </row>
    <row r="21" spans="2:9" x14ac:dyDescent="0.25">
      <c r="B21" t="s">
        <v>94</v>
      </c>
      <c r="C21" s="35" t="s">
        <v>95</v>
      </c>
      <c r="D21" s="38">
        <f>D20</f>
        <v>3.1593333333333334E-2</v>
      </c>
      <c r="E21" s="39">
        <v>0.8</v>
      </c>
      <c r="F21" s="38">
        <f>F20</f>
        <v>0.12942812394843334</v>
      </c>
      <c r="G21" s="38">
        <f t="shared" si="0"/>
        <v>9.7834790615100004E-2</v>
      </c>
      <c r="H21" s="38">
        <f t="shared" si="1"/>
        <v>0.10986116582541335</v>
      </c>
      <c r="I21" s="38">
        <f t="shared" si="2"/>
        <v>0.11475290535616835</v>
      </c>
    </row>
    <row r="22" spans="2:9" ht="13.8" thickBot="1" x14ac:dyDescent="0.3">
      <c r="B22" s="40" t="s">
        <v>18</v>
      </c>
      <c r="C22" s="40"/>
      <c r="D22" s="40"/>
      <c r="E22" s="41"/>
      <c r="F22" s="40"/>
      <c r="G22" s="40"/>
      <c r="H22" s="42">
        <f>AVERAGE(H9:H21)</f>
        <v>0.11400033004374449</v>
      </c>
      <c r="I22" s="42">
        <f>AVERAGE(I9:I21)</f>
        <v>0.11785727851991672</v>
      </c>
    </row>
    <row r="24" spans="2:9" x14ac:dyDescent="0.25">
      <c r="B24" s="43" t="s">
        <v>20</v>
      </c>
    </row>
    <row r="25" spans="2:9" x14ac:dyDescent="0.25">
      <c r="B25" s="44" t="s">
        <v>1334</v>
      </c>
    </row>
    <row r="26" spans="2:9" x14ac:dyDescent="0.25">
      <c r="B26" s="44" t="s">
        <v>49</v>
      </c>
    </row>
    <row r="27" spans="2:9" x14ac:dyDescent="0.25">
      <c r="B27" s="44" t="s">
        <v>1330</v>
      </c>
    </row>
    <row r="28" spans="2:9" x14ac:dyDescent="0.25">
      <c r="B28" s="29" t="s">
        <v>50</v>
      </c>
    </row>
    <row r="29" spans="2:9" x14ac:dyDescent="0.25">
      <c r="B29" s="29" t="s">
        <v>51</v>
      </c>
    </row>
    <row r="30" spans="2:9" x14ac:dyDescent="0.25">
      <c r="B30" s="29" t="s">
        <v>52</v>
      </c>
    </row>
    <row r="33" spans="2:9" ht="13.2" customHeight="1" x14ac:dyDescent="0.25">
      <c r="B33" s="220" t="s">
        <v>53</v>
      </c>
      <c r="C33" s="220"/>
      <c r="D33" s="220"/>
      <c r="E33" s="220"/>
      <c r="F33" s="220"/>
      <c r="G33" s="220"/>
      <c r="H33" s="220"/>
      <c r="I33" s="220"/>
    </row>
    <row r="34" spans="2:9" x14ac:dyDescent="0.25">
      <c r="B34" s="29"/>
      <c r="C34" s="29"/>
      <c r="D34" s="29"/>
      <c r="E34" s="29"/>
      <c r="F34" s="29"/>
      <c r="G34" s="29"/>
      <c r="H34" s="29"/>
    </row>
    <row r="35" spans="2:9" x14ac:dyDescent="0.25">
      <c r="B35" s="221" t="s">
        <v>35</v>
      </c>
      <c r="C35" s="221"/>
      <c r="D35" s="221"/>
      <c r="E35" s="221"/>
      <c r="F35" s="221"/>
      <c r="G35" s="221"/>
      <c r="H35" s="221"/>
      <c r="I35" s="221"/>
    </row>
    <row r="36" spans="2:9" ht="15.6" x14ac:dyDescent="0.35">
      <c r="B36" s="220" t="s">
        <v>36</v>
      </c>
      <c r="C36" s="220"/>
      <c r="D36" s="220"/>
      <c r="E36" s="220"/>
      <c r="F36" s="220"/>
      <c r="G36" s="220"/>
      <c r="H36" s="220"/>
      <c r="I36" s="220"/>
    </row>
    <row r="38" spans="2:9" ht="13.8" thickBot="1" x14ac:dyDescent="0.3">
      <c r="B38" s="29"/>
      <c r="C38" s="29"/>
      <c r="D38" s="30" t="s">
        <v>37</v>
      </c>
      <c r="E38" s="30" t="s">
        <v>38</v>
      </c>
      <c r="F38" s="30" t="s">
        <v>39</v>
      </c>
      <c r="G38" s="30" t="s">
        <v>40</v>
      </c>
      <c r="H38" s="30" t="s">
        <v>41</v>
      </c>
      <c r="I38" s="30" t="s">
        <v>42</v>
      </c>
    </row>
    <row r="39" spans="2:9" ht="52.8" x14ac:dyDescent="0.25">
      <c r="B39" s="31" t="s">
        <v>5</v>
      </c>
      <c r="C39" s="31" t="s">
        <v>6</v>
      </c>
      <c r="D39" s="161" t="s">
        <v>1305</v>
      </c>
      <c r="E39" s="33" t="s">
        <v>44</v>
      </c>
      <c r="F39" s="33" t="s">
        <v>45</v>
      </c>
      <c r="G39" s="33" t="s">
        <v>46</v>
      </c>
      <c r="H39" s="34" t="s">
        <v>47</v>
      </c>
      <c r="I39" s="34" t="s">
        <v>48</v>
      </c>
    </row>
    <row r="40" spans="2:9" x14ac:dyDescent="0.25">
      <c r="B40" t="str">
        <f t="shared" ref="B40:C52" si="5">B9</f>
        <v>NiSource Inc.</v>
      </c>
      <c r="C40" t="str">
        <f t="shared" si="5"/>
        <v>NI</v>
      </c>
      <c r="D40" s="38">
        <v>3.4800000000000005E-2</v>
      </c>
      <c r="E40" s="45">
        <f>E9</f>
        <v>0.85</v>
      </c>
      <c r="F40" s="38">
        <f t="shared" ref="F40:F52" si="6">F9</f>
        <v>0.12942812394843334</v>
      </c>
      <c r="G40" s="38">
        <f>F40-D40</f>
        <v>9.462812394843334E-2</v>
      </c>
      <c r="H40" s="38">
        <f>IFERROR(G40*E40+D40,"")</f>
        <v>0.11523390535616834</v>
      </c>
      <c r="I40" s="46">
        <f>IFERROR((0.25*G40)+(0.75*E40*G40)+D40,"")</f>
        <v>0.11878246000423459</v>
      </c>
    </row>
    <row r="41" spans="2:9" x14ac:dyDescent="0.25">
      <c r="B41" t="str">
        <f t="shared" si="5"/>
        <v>Alliant Energy Corporation</v>
      </c>
      <c r="C41" t="str">
        <f t="shared" si="5"/>
        <v>LNT</v>
      </c>
      <c r="D41" s="38">
        <f>D40</f>
        <v>3.4800000000000005E-2</v>
      </c>
      <c r="E41" s="45">
        <f t="shared" ref="E41:E52" si="7">E10</f>
        <v>0.8</v>
      </c>
      <c r="F41" s="38">
        <f t="shared" si="6"/>
        <v>0.12942812394843334</v>
      </c>
      <c r="G41" s="38">
        <f>F41-D41</f>
        <v>9.462812394843334E-2</v>
      </c>
      <c r="H41" s="38">
        <f t="shared" ref="H41:H52" si="8">IFERROR(G41*E41+D41,"")</f>
        <v>0.11050249915874669</v>
      </c>
      <c r="I41" s="38">
        <f t="shared" ref="I41:I52" si="9">IFERROR((0.25*G41)+(0.75*E41*G41)+D41,"")</f>
        <v>0.11523390535616834</v>
      </c>
    </row>
    <row r="42" spans="2:9" x14ac:dyDescent="0.25">
      <c r="B42" t="str">
        <f t="shared" si="5"/>
        <v>Ameren Corporation</v>
      </c>
      <c r="C42" t="str">
        <f t="shared" si="5"/>
        <v>AEE</v>
      </c>
      <c r="D42" s="38">
        <f t="shared" ref="D42:D51" si="10">D41</f>
        <v>3.4800000000000005E-2</v>
      </c>
      <c r="E42" s="45">
        <f t="shared" si="7"/>
        <v>0.8</v>
      </c>
      <c r="F42" s="38">
        <f t="shared" si="6"/>
        <v>0.12942812394843334</v>
      </c>
      <c r="G42" s="38">
        <f t="shared" ref="G42:G52" si="11">F42-D42</f>
        <v>9.462812394843334E-2</v>
      </c>
      <c r="H42" s="38">
        <f t="shared" si="8"/>
        <v>0.11050249915874669</v>
      </c>
      <c r="I42" s="38">
        <f t="shared" si="9"/>
        <v>0.11523390535616834</v>
      </c>
    </row>
    <row r="43" spans="2:9" x14ac:dyDescent="0.25">
      <c r="B43" t="str">
        <f t="shared" si="5"/>
        <v>Avista Corporation</v>
      </c>
      <c r="C43" t="str">
        <f t="shared" si="5"/>
        <v>AVA</v>
      </c>
      <c r="D43" s="38">
        <f t="shared" si="10"/>
        <v>3.4800000000000005E-2</v>
      </c>
      <c r="E43" s="45">
        <f t="shared" si="7"/>
        <v>0.9</v>
      </c>
      <c r="F43" s="38">
        <f t="shared" si="6"/>
        <v>0.12942812394843334</v>
      </c>
      <c r="G43" s="38">
        <f t="shared" si="11"/>
        <v>9.462812394843334E-2</v>
      </c>
      <c r="H43" s="38">
        <f t="shared" si="8"/>
        <v>0.11996531155359003</v>
      </c>
      <c r="I43" s="38">
        <f t="shared" si="9"/>
        <v>0.12233101465230084</v>
      </c>
    </row>
    <row r="44" spans="2:9" x14ac:dyDescent="0.25">
      <c r="B44" t="str">
        <f t="shared" si="5"/>
        <v>Black Hills Corporation</v>
      </c>
      <c r="C44" t="str">
        <f t="shared" si="5"/>
        <v>BKH</v>
      </c>
      <c r="D44" s="38">
        <f t="shared" si="10"/>
        <v>3.4800000000000005E-2</v>
      </c>
      <c r="E44" s="45">
        <f t="shared" si="7"/>
        <v>0.95</v>
      </c>
      <c r="F44" s="38">
        <f t="shared" si="6"/>
        <v>0.12942812394843334</v>
      </c>
      <c r="G44" s="38">
        <f t="shared" si="11"/>
        <v>9.462812394843334E-2</v>
      </c>
      <c r="H44" s="38">
        <f t="shared" si="8"/>
        <v>0.12469671775101168</v>
      </c>
      <c r="I44" s="38">
        <f t="shared" si="9"/>
        <v>0.12587956930036709</v>
      </c>
    </row>
    <row r="45" spans="2:9" x14ac:dyDescent="0.25">
      <c r="B45" t="str">
        <f t="shared" si="5"/>
        <v>CMS Energy Corporation</v>
      </c>
      <c r="C45" t="str">
        <f t="shared" si="5"/>
        <v>CMS</v>
      </c>
      <c r="D45" s="38">
        <f t="shared" si="10"/>
        <v>3.4800000000000005E-2</v>
      </c>
      <c r="E45" s="45">
        <f t="shared" si="7"/>
        <v>0.75</v>
      </c>
      <c r="F45" s="38">
        <f t="shared" si="6"/>
        <v>0.12942812394843334</v>
      </c>
      <c r="G45" s="38">
        <f t="shared" si="11"/>
        <v>9.462812394843334E-2</v>
      </c>
      <c r="H45" s="38">
        <f t="shared" si="8"/>
        <v>0.105771092961325</v>
      </c>
      <c r="I45" s="38">
        <f t="shared" si="9"/>
        <v>0.11168535070810209</v>
      </c>
    </row>
    <row r="46" spans="2:9" x14ac:dyDescent="0.25">
      <c r="B46" t="str">
        <f t="shared" si="5"/>
        <v>Duke Energy Corporation</v>
      </c>
      <c r="C46" t="str">
        <f t="shared" si="5"/>
        <v>DUK</v>
      </c>
      <c r="D46" s="38">
        <f t="shared" si="10"/>
        <v>3.4800000000000005E-2</v>
      </c>
      <c r="E46" s="45">
        <f t="shared" si="7"/>
        <v>0.85</v>
      </c>
      <c r="F46" s="38">
        <f t="shared" si="6"/>
        <v>0.12942812394843334</v>
      </c>
      <c r="G46" s="38">
        <f t="shared" si="11"/>
        <v>9.462812394843334E-2</v>
      </c>
      <c r="H46" s="38">
        <f t="shared" si="8"/>
        <v>0.11523390535616834</v>
      </c>
      <c r="I46" s="38">
        <f t="shared" si="9"/>
        <v>0.11878246000423459</v>
      </c>
    </row>
    <row r="47" spans="2:9" x14ac:dyDescent="0.25">
      <c r="B47" t="str">
        <f t="shared" si="5"/>
        <v>MGE Energy, Inc.</v>
      </c>
      <c r="C47" t="str">
        <f t="shared" si="5"/>
        <v>MGEE</v>
      </c>
      <c r="D47" s="38">
        <f t="shared" si="10"/>
        <v>3.4800000000000005E-2</v>
      </c>
      <c r="E47" s="45">
        <f t="shared" si="7"/>
        <v>0.7</v>
      </c>
      <c r="F47" s="38">
        <f t="shared" si="6"/>
        <v>0.12942812394843334</v>
      </c>
      <c r="G47" s="38">
        <f t="shared" si="11"/>
        <v>9.462812394843334E-2</v>
      </c>
      <c r="H47" s="38">
        <f t="shared" si="8"/>
        <v>0.10103968676390335</v>
      </c>
      <c r="I47" s="38">
        <f t="shared" si="9"/>
        <v>0.10813679606003584</v>
      </c>
    </row>
    <row r="48" spans="2:9" x14ac:dyDescent="0.25">
      <c r="B48" t="str">
        <f t="shared" si="5"/>
        <v>NextEra Energy, Inc.</v>
      </c>
      <c r="C48" t="str">
        <f t="shared" si="5"/>
        <v>NEE</v>
      </c>
      <c r="D48" s="38">
        <f t="shared" si="10"/>
        <v>3.4800000000000005E-2</v>
      </c>
      <c r="E48" s="45">
        <f t="shared" si="7"/>
        <v>0.9</v>
      </c>
      <c r="F48" s="38">
        <f t="shared" si="6"/>
        <v>0.12942812394843334</v>
      </c>
      <c r="G48" s="38">
        <f t="shared" si="11"/>
        <v>9.462812394843334E-2</v>
      </c>
      <c r="H48" s="38">
        <f t="shared" si="8"/>
        <v>0.11996531155359003</v>
      </c>
      <c r="I48" s="38">
        <f t="shared" si="9"/>
        <v>0.12233101465230084</v>
      </c>
    </row>
    <row r="49" spans="2:9" x14ac:dyDescent="0.25">
      <c r="B49" t="str">
        <f t="shared" si="5"/>
        <v>NorthWestern Corporation</v>
      </c>
      <c r="C49" t="str">
        <f t="shared" si="5"/>
        <v>NWE</v>
      </c>
      <c r="D49" s="38">
        <f t="shared" si="10"/>
        <v>3.4800000000000005E-2</v>
      </c>
      <c r="E49" s="45">
        <f t="shared" si="7"/>
        <v>0.95</v>
      </c>
      <c r="F49" s="38">
        <f t="shared" si="6"/>
        <v>0.12942812394843334</v>
      </c>
      <c r="G49" s="38">
        <f t="shared" si="11"/>
        <v>9.462812394843334E-2</v>
      </c>
      <c r="H49" s="38">
        <f t="shared" si="8"/>
        <v>0.12469671775101168</v>
      </c>
      <c r="I49" s="38">
        <f t="shared" si="9"/>
        <v>0.12587956930036709</v>
      </c>
    </row>
    <row r="50" spans="2:9" x14ac:dyDescent="0.25">
      <c r="B50" t="str">
        <f t="shared" si="5"/>
        <v>Southern Company</v>
      </c>
      <c r="C50" t="str">
        <f t="shared" si="5"/>
        <v>SO</v>
      </c>
      <c r="D50" s="38">
        <f t="shared" si="10"/>
        <v>3.4800000000000005E-2</v>
      </c>
      <c r="E50" s="45">
        <f t="shared" si="7"/>
        <v>0.9</v>
      </c>
      <c r="F50" s="38">
        <f t="shared" si="6"/>
        <v>0.12942812394843334</v>
      </c>
      <c r="G50" s="38">
        <f t="shared" si="11"/>
        <v>9.462812394843334E-2</v>
      </c>
      <c r="H50" s="38">
        <f t="shared" si="8"/>
        <v>0.11996531155359003</v>
      </c>
      <c r="I50" s="38">
        <f t="shared" si="9"/>
        <v>0.12233101465230084</v>
      </c>
    </row>
    <row r="51" spans="2:9" x14ac:dyDescent="0.25">
      <c r="B51" t="str">
        <f t="shared" si="5"/>
        <v>Wisconsin Energy Corporation</v>
      </c>
      <c r="C51" t="str">
        <f t="shared" si="5"/>
        <v>WEC</v>
      </c>
      <c r="D51" s="38">
        <f t="shared" si="10"/>
        <v>3.4800000000000005E-2</v>
      </c>
      <c r="E51" s="45">
        <f t="shared" si="7"/>
        <v>0.8</v>
      </c>
      <c r="F51" s="38">
        <f t="shared" si="6"/>
        <v>0.12942812394843334</v>
      </c>
      <c r="G51" s="38">
        <f t="shared" si="11"/>
        <v>9.462812394843334E-2</v>
      </c>
      <c r="H51" s="38">
        <f t="shared" si="8"/>
        <v>0.11050249915874669</v>
      </c>
      <c r="I51" s="38">
        <f t="shared" si="9"/>
        <v>0.11523390535616834</v>
      </c>
    </row>
    <row r="52" spans="2:9" x14ac:dyDescent="0.25">
      <c r="B52" t="str">
        <f t="shared" si="5"/>
        <v>Xcel Energy Inc.</v>
      </c>
      <c r="C52" t="str">
        <f t="shared" si="5"/>
        <v>XEL</v>
      </c>
      <c r="D52" s="38">
        <f>D51</f>
        <v>3.4800000000000005E-2</v>
      </c>
      <c r="E52" s="45">
        <f t="shared" si="7"/>
        <v>0.8</v>
      </c>
      <c r="F52" s="38">
        <f t="shared" si="6"/>
        <v>0.12942812394843334</v>
      </c>
      <c r="G52" s="38">
        <f t="shared" si="11"/>
        <v>9.462812394843334E-2</v>
      </c>
      <c r="H52" s="38">
        <f t="shared" si="8"/>
        <v>0.11050249915874669</v>
      </c>
      <c r="I52" s="47">
        <f t="shared" si="9"/>
        <v>0.11523390535616834</v>
      </c>
    </row>
    <row r="53" spans="2:9" ht="13.8" thickBot="1" x14ac:dyDescent="0.3">
      <c r="B53" s="40" t="s">
        <v>18</v>
      </c>
      <c r="C53" s="40"/>
      <c r="D53" s="40"/>
      <c r="E53" s="40"/>
      <c r="F53" s="40"/>
      <c r="G53" s="40"/>
      <c r="H53" s="42">
        <f>AVERAGE(H40:H52)</f>
        <v>0.11450599671041119</v>
      </c>
      <c r="I53" s="42">
        <f>AVERAGE(I40:I52)</f>
        <v>0.11823652851991674</v>
      </c>
    </row>
    <row r="55" spans="2:9" x14ac:dyDescent="0.25">
      <c r="B55" s="43" t="s">
        <v>20</v>
      </c>
    </row>
    <row r="56" spans="2:9" x14ac:dyDescent="0.25">
      <c r="B56" s="44" t="s">
        <v>1335</v>
      </c>
    </row>
    <row r="57" spans="2:9" x14ac:dyDescent="0.25">
      <c r="B57" s="44" t="s">
        <v>54</v>
      </c>
    </row>
    <row r="58" spans="2:9" x14ac:dyDescent="0.25">
      <c r="B58" s="44" t="str">
        <f>B27</f>
        <v>[3] Source: Exh. AEB-18</v>
      </c>
    </row>
    <row r="59" spans="2:9" x14ac:dyDescent="0.25">
      <c r="B59" s="29" t="s">
        <v>50</v>
      </c>
    </row>
    <row r="60" spans="2:9" x14ac:dyDescent="0.25">
      <c r="B60" s="29" t="s">
        <v>51</v>
      </c>
    </row>
    <row r="61" spans="2:9" x14ac:dyDescent="0.25">
      <c r="B61" s="29" t="s">
        <v>52</v>
      </c>
    </row>
    <row r="64" spans="2:9" ht="13.2" customHeight="1" x14ac:dyDescent="0.25">
      <c r="B64" s="220" t="s">
        <v>55</v>
      </c>
      <c r="C64" s="220"/>
      <c r="D64" s="220"/>
      <c r="E64" s="220"/>
      <c r="F64" s="220"/>
      <c r="G64" s="220"/>
      <c r="H64" s="220"/>
      <c r="I64" s="220"/>
    </row>
    <row r="65" spans="2:9" x14ac:dyDescent="0.25">
      <c r="B65" s="29"/>
      <c r="C65" s="29"/>
      <c r="D65" s="29"/>
      <c r="E65" s="29"/>
      <c r="F65" s="29"/>
      <c r="G65" s="29"/>
      <c r="H65" s="29"/>
    </row>
    <row r="66" spans="2:9" x14ac:dyDescent="0.25">
      <c r="B66" s="221" t="s">
        <v>35</v>
      </c>
      <c r="C66" s="221"/>
      <c r="D66" s="221"/>
      <c r="E66" s="221"/>
      <c r="F66" s="221"/>
      <c r="G66" s="221"/>
      <c r="H66" s="221"/>
      <c r="I66" s="221"/>
    </row>
    <row r="67" spans="2:9" ht="15.6" x14ac:dyDescent="0.35">
      <c r="B67" s="220" t="s">
        <v>36</v>
      </c>
      <c r="C67" s="220"/>
      <c r="D67" s="220"/>
      <c r="E67" s="220"/>
      <c r="F67" s="220"/>
      <c r="G67" s="220"/>
      <c r="H67" s="220"/>
      <c r="I67" s="220"/>
    </row>
    <row r="68" spans="2:9" x14ac:dyDescent="0.25">
      <c r="B68" s="29"/>
      <c r="C68" s="29"/>
      <c r="D68" s="29"/>
      <c r="E68" s="29"/>
      <c r="F68" s="29"/>
      <c r="G68" s="29"/>
      <c r="H68" s="29"/>
    </row>
    <row r="69" spans="2:9" ht="13.8" thickBot="1" x14ac:dyDescent="0.3">
      <c r="B69" s="29"/>
      <c r="C69" s="29"/>
      <c r="D69" s="30" t="s">
        <v>37</v>
      </c>
      <c r="E69" s="30" t="s">
        <v>38</v>
      </c>
      <c r="F69" s="30" t="s">
        <v>39</v>
      </c>
      <c r="G69" s="30" t="s">
        <v>40</v>
      </c>
      <c r="H69" s="30" t="s">
        <v>41</v>
      </c>
      <c r="I69" s="30" t="s">
        <v>42</v>
      </c>
    </row>
    <row r="70" spans="2:9" ht="52.8" x14ac:dyDescent="0.25">
      <c r="B70" s="31" t="s">
        <v>5</v>
      </c>
      <c r="C70" s="31" t="s">
        <v>6</v>
      </c>
      <c r="D70" s="161" t="s">
        <v>1306</v>
      </c>
      <c r="E70" s="33" t="s">
        <v>44</v>
      </c>
      <c r="F70" s="33" t="s">
        <v>45</v>
      </c>
      <c r="G70" s="33" t="s">
        <v>46</v>
      </c>
      <c r="H70" s="34" t="s">
        <v>47</v>
      </c>
      <c r="I70" s="34" t="s">
        <v>48</v>
      </c>
    </row>
    <row r="71" spans="2:9" x14ac:dyDescent="0.25">
      <c r="B71" t="str">
        <f t="shared" ref="B71:C83" si="12">B9</f>
        <v>NiSource Inc.</v>
      </c>
      <c r="C71" t="str">
        <f t="shared" si="12"/>
        <v>NI</v>
      </c>
      <c r="D71" s="38">
        <v>3.7999999999999999E-2</v>
      </c>
      <c r="E71" s="45">
        <f>E9</f>
        <v>0.85</v>
      </c>
      <c r="F71" s="38">
        <f t="shared" ref="E71:F83" si="13">F9</f>
        <v>0.12942812394843334</v>
      </c>
      <c r="G71" s="38">
        <f>F71-D71</f>
        <v>9.1428123948433332E-2</v>
      </c>
      <c r="H71" s="38">
        <f>IFERROR(G71*E71+D71,"")</f>
        <v>0.11571390535616832</v>
      </c>
      <c r="I71" s="46">
        <f>IFERROR((0.25*G71)+(0.75*E71*G71)+D71,"")</f>
        <v>0.11914246000423459</v>
      </c>
    </row>
    <row r="72" spans="2:9" x14ac:dyDescent="0.25">
      <c r="B72" t="str">
        <f t="shared" si="12"/>
        <v>Alliant Energy Corporation</v>
      </c>
      <c r="C72" t="str">
        <f t="shared" si="12"/>
        <v>LNT</v>
      </c>
      <c r="D72" s="38">
        <f>D71</f>
        <v>3.7999999999999999E-2</v>
      </c>
      <c r="E72" s="45">
        <f t="shared" si="13"/>
        <v>0.8</v>
      </c>
      <c r="F72" s="38">
        <f t="shared" si="13"/>
        <v>0.12942812394843334</v>
      </c>
      <c r="G72" s="38">
        <f t="shared" ref="G72:G83" si="14">F72-D72</f>
        <v>9.1428123948433332E-2</v>
      </c>
      <c r="H72" s="38">
        <f t="shared" ref="H72:H83" si="15">IFERROR(G72*E72+D72,"")</f>
        <v>0.11114249915874666</v>
      </c>
      <c r="I72" s="38">
        <f t="shared" ref="I72:I83" si="16">IFERROR((0.25*G72)+(0.75*E72*G72)+D72,"")</f>
        <v>0.11571390535616835</v>
      </c>
    </row>
    <row r="73" spans="2:9" x14ac:dyDescent="0.25">
      <c r="B73" t="str">
        <f t="shared" si="12"/>
        <v>Ameren Corporation</v>
      </c>
      <c r="C73" t="str">
        <f t="shared" si="12"/>
        <v>AEE</v>
      </c>
      <c r="D73" s="38">
        <f t="shared" ref="D73:D82" si="17">D72</f>
        <v>3.7999999999999999E-2</v>
      </c>
      <c r="E73" s="45">
        <f t="shared" si="13"/>
        <v>0.8</v>
      </c>
      <c r="F73" s="38">
        <f t="shared" si="13"/>
        <v>0.12942812394843334</v>
      </c>
      <c r="G73" s="38">
        <f t="shared" si="14"/>
        <v>9.1428123948433332E-2</v>
      </c>
      <c r="H73" s="38">
        <f t="shared" si="15"/>
        <v>0.11114249915874666</v>
      </c>
      <c r="I73" s="38">
        <f t="shared" si="16"/>
        <v>0.11571390535616835</v>
      </c>
    </row>
    <row r="74" spans="2:9" x14ac:dyDescent="0.25">
      <c r="B74" t="str">
        <f t="shared" si="12"/>
        <v>Avista Corporation</v>
      </c>
      <c r="C74" t="str">
        <f t="shared" si="12"/>
        <v>AVA</v>
      </c>
      <c r="D74" s="38">
        <f t="shared" si="17"/>
        <v>3.7999999999999999E-2</v>
      </c>
      <c r="E74" s="45">
        <f t="shared" si="13"/>
        <v>0.9</v>
      </c>
      <c r="F74" s="38">
        <f t="shared" si="13"/>
        <v>0.12942812394843334</v>
      </c>
      <c r="G74" s="38">
        <f t="shared" si="14"/>
        <v>9.1428123948433332E-2</v>
      </c>
      <c r="H74" s="38">
        <f t="shared" si="15"/>
        <v>0.12028531155359001</v>
      </c>
      <c r="I74" s="38">
        <f t="shared" si="16"/>
        <v>0.12257101465230083</v>
      </c>
    </row>
    <row r="75" spans="2:9" x14ac:dyDescent="0.25">
      <c r="B75" t="str">
        <f t="shared" si="12"/>
        <v>Black Hills Corporation</v>
      </c>
      <c r="C75" t="str">
        <f t="shared" si="12"/>
        <v>BKH</v>
      </c>
      <c r="D75" s="38">
        <f t="shared" si="17"/>
        <v>3.7999999999999999E-2</v>
      </c>
      <c r="E75" s="45">
        <f t="shared" si="13"/>
        <v>0.95</v>
      </c>
      <c r="F75" s="38">
        <f t="shared" si="13"/>
        <v>0.12942812394843334</v>
      </c>
      <c r="G75" s="38">
        <f t="shared" si="14"/>
        <v>9.1428123948433332E-2</v>
      </c>
      <c r="H75" s="38">
        <f t="shared" si="15"/>
        <v>0.12485671775101165</v>
      </c>
      <c r="I75" s="38">
        <f t="shared" si="16"/>
        <v>0.12599956930036707</v>
      </c>
    </row>
    <row r="76" spans="2:9" x14ac:dyDescent="0.25">
      <c r="B76" t="str">
        <f t="shared" si="12"/>
        <v>CMS Energy Corporation</v>
      </c>
      <c r="C76" t="str">
        <f t="shared" si="12"/>
        <v>CMS</v>
      </c>
      <c r="D76" s="38">
        <f t="shared" si="17"/>
        <v>3.7999999999999999E-2</v>
      </c>
      <c r="E76" s="45">
        <f t="shared" si="13"/>
        <v>0.75</v>
      </c>
      <c r="F76" s="38">
        <f t="shared" si="13"/>
        <v>0.12942812394843334</v>
      </c>
      <c r="G76" s="38">
        <f t="shared" si="14"/>
        <v>9.1428123948433332E-2</v>
      </c>
      <c r="H76" s="38">
        <f t="shared" si="15"/>
        <v>0.106571092961325</v>
      </c>
      <c r="I76" s="38">
        <f t="shared" si="16"/>
        <v>0.11228535070810208</v>
      </c>
    </row>
    <row r="77" spans="2:9" x14ac:dyDescent="0.25">
      <c r="B77" t="str">
        <f t="shared" si="12"/>
        <v>Duke Energy Corporation</v>
      </c>
      <c r="C77" t="str">
        <f t="shared" si="12"/>
        <v>DUK</v>
      </c>
      <c r="D77" s="38">
        <f t="shared" si="17"/>
        <v>3.7999999999999999E-2</v>
      </c>
      <c r="E77" s="45">
        <f t="shared" si="13"/>
        <v>0.85</v>
      </c>
      <c r="F77" s="38">
        <f t="shared" si="13"/>
        <v>0.12942812394843334</v>
      </c>
      <c r="G77" s="38">
        <f t="shared" si="14"/>
        <v>9.1428123948433332E-2</v>
      </c>
      <c r="H77" s="38">
        <f t="shared" si="15"/>
        <v>0.11571390535616832</v>
      </c>
      <c r="I77" s="38">
        <f t="shared" si="16"/>
        <v>0.11914246000423459</v>
      </c>
    </row>
    <row r="78" spans="2:9" x14ac:dyDescent="0.25">
      <c r="B78" t="str">
        <f t="shared" si="12"/>
        <v>MGE Energy, Inc.</v>
      </c>
      <c r="C78" t="str">
        <f t="shared" si="12"/>
        <v>MGEE</v>
      </c>
      <c r="D78" s="38">
        <f t="shared" si="17"/>
        <v>3.7999999999999999E-2</v>
      </c>
      <c r="E78" s="45">
        <f t="shared" si="13"/>
        <v>0.7</v>
      </c>
      <c r="F78" s="38">
        <f t="shared" si="13"/>
        <v>0.12942812394843334</v>
      </c>
      <c r="G78" s="38">
        <f t="shared" si="14"/>
        <v>9.1428123948433332E-2</v>
      </c>
      <c r="H78" s="38">
        <f t="shared" si="15"/>
        <v>0.10199968676390334</v>
      </c>
      <c r="I78" s="38">
        <f t="shared" si="16"/>
        <v>0.10885679606003582</v>
      </c>
    </row>
    <row r="79" spans="2:9" x14ac:dyDescent="0.25">
      <c r="B79" t="str">
        <f t="shared" si="12"/>
        <v>NextEra Energy, Inc.</v>
      </c>
      <c r="C79" t="str">
        <f t="shared" si="12"/>
        <v>NEE</v>
      </c>
      <c r="D79" s="38">
        <f t="shared" si="17"/>
        <v>3.7999999999999999E-2</v>
      </c>
      <c r="E79" s="45">
        <f t="shared" si="13"/>
        <v>0.9</v>
      </c>
      <c r="F79" s="38">
        <f t="shared" si="13"/>
        <v>0.12942812394843334</v>
      </c>
      <c r="G79" s="38">
        <f t="shared" si="14"/>
        <v>9.1428123948433332E-2</v>
      </c>
      <c r="H79" s="38">
        <f t="shared" si="15"/>
        <v>0.12028531155359001</v>
      </c>
      <c r="I79" s="38">
        <f t="shared" si="16"/>
        <v>0.12257101465230083</v>
      </c>
    </row>
    <row r="80" spans="2:9" x14ac:dyDescent="0.25">
      <c r="B80" t="str">
        <f t="shared" si="12"/>
        <v>NorthWestern Corporation</v>
      </c>
      <c r="C80" t="str">
        <f t="shared" si="12"/>
        <v>NWE</v>
      </c>
      <c r="D80" s="38">
        <f t="shared" si="17"/>
        <v>3.7999999999999999E-2</v>
      </c>
      <c r="E80" s="45">
        <f t="shared" si="13"/>
        <v>0.95</v>
      </c>
      <c r="F80" s="38">
        <f t="shared" si="13"/>
        <v>0.12942812394843334</v>
      </c>
      <c r="G80" s="38">
        <f t="shared" si="14"/>
        <v>9.1428123948433332E-2</v>
      </c>
      <c r="H80" s="38">
        <f t="shared" si="15"/>
        <v>0.12485671775101165</v>
      </c>
      <c r="I80" s="38">
        <f t="shared" si="16"/>
        <v>0.12599956930036707</v>
      </c>
    </row>
    <row r="81" spans="2:9" x14ac:dyDescent="0.25">
      <c r="B81" t="str">
        <f t="shared" si="12"/>
        <v>Southern Company</v>
      </c>
      <c r="C81" t="str">
        <f t="shared" si="12"/>
        <v>SO</v>
      </c>
      <c r="D81" s="38">
        <f t="shared" si="17"/>
        <v>3.7999999999999999E-2</v>
      </c>
      <c r="E81" s="45">
        <f t="shared" si="13"/>
        <v>0.9</v>
      </c>
      <c r="F81" s="38">
        <f t="shared" si="13"/>
        <v>0.12942812394843334</v>
      </c>
      <c r="G81" s="38">
        <f t="shared" si="14"/>
        <v>9.1428123948433332E-2</v>
      </c>
      <c r="H81" s="38">
        <f t="shared" si="15"/>
        <v>0.12028531155359001</v>
      </c>
      <c r="I81" s="38">
        <f t="shared" si="16"/>
        <v>0.12257101465230083</v>
      </c>
    </row>
    <row r="82" spans="2:9" x14ac:dyDescent="0.25">
      <c r="B82" t="str">
        <f t="shared" si="12"/>
        <v>Wisconsin Energy Corporation</v>
      </c>
      <c r="C82" t="str">
        <f t="shared" si="12"/>
        <v>WEC</v>
      </c>
      <c r="D82" s="38">
        <f t="shared" si="17"/>
        <v>3.7999999999999999E-2</v>
      </c>
      <c r="E82" s="45">
        <f t="shared" si="13"/>
        <v>0.8</v>
      </c>
      <c r="F82" s="38">
        <f t="shared" si="13"/>
        <v>0.12942812394843334</v>
      </c>
      <c r="G82" s="38">
        <f t="shared" si="14"/>
        <v>9.1428123948433332E-2</v>
      </c>
      <c r="H82" s="38">
        <f t="shared" si="15"/>
        <v>0.11114249915874666</v>
      </c>
      <c r="I82" s="38">
        <f t="shared" si="16"/>
        <v>0.11571390535616835</v>
      </c>
    </row>
    <row r="83" spans="2:9" x14ac:dyDescent="0.25">
      <c r="B83" t="str">
        <f t="shared" si="12"/>
        <v>Xcel Energy Inc.</v>
      </c>
      <c r="C83" t="str">
        <f t="shared" si="12"/>
        <v>XEL</v>
      </c>
      <c r="D83" s="38">
        <f>D82</f>
        <v>3.7999999999999999E-2</v>
      </c>
      <c r="E83" s="45">
        <f t="shared" si="13"/>
        <v>0.8</v>
      </c>
      <c r="F83" s="38">
        <f t="shared" si="13"/>
        <v>0.12942812394843334</v>
      </c>
      <c r="G83" s="38">
        <f t="shared" si="14"/>
        <v>9.1428123948433332E-2</v>
      </c>
      <c r="H83" s="38">
        <f t="shared" si="15"/>
        <v>0.11114249915874666</v>
      </c>
      <c r="I83" s="47">
        <f t="shared" si="16"/>
        <v>0.11571390535616835</v>
      </c>
    </row>
    <row r="84" spans="2:9" ht="13.8" thickBot="1" x14ac:dyDescent="0.3">
      <c r="B84" s="40" t="s">
        <v>18</v>
      </c>
      <c r="C84" s="40"/>
      <c r="D84" s="40"/>
      <c r="E84" s="40"/>
      <c r="F84" s="40"/>
      <c r="G84" s="40"/>
      <c r="H84" s="42">
        <f>AVERAGE(H71:H83)</f>
        <v>0.11501061209502653</v>
      </c>
      <c r="I84" s="42">
        <f>AVERAGE(I71:I83)</f>
        <v>0.11861499005837825</v>
      </c>
    </row>
    <row r="86" spans="2:9" x14ac:dyDescent="0.25">
      <c r="B86" s="43" t="s">
        <v>20</v>
      </c>
    </row>
    <row r="87" spans="2:9" x14ac:dyDescent="0.25">
      <c r="B87" s="44" t="s">
        <v>1293</v>
      </c>
    </row>
    <row r="88" spans="2:9" x14ac:dyDescent="0.25">
      <c r="B88" s="44" t="s">
        <v>54</v>
      </c>
    </row>
    <row r="89" spans="2:9" x14ac:dyDescent="0.25">
      <c r="B89" s="44" t="str">
        <f>B27</f>
        <v>[3] Source: Exh. AEB-18</v>
      </c>
    </row>
    <row r="90" spans="2:9" x14ac:dyDescent="0.25">
      <c r="B90" s="29" t="s">
        <v>50</v>
      </c>
    </row>
    <row r="91" spans="2:9" x14ac:dyDescent="0.25">
      <c r="B91" s="29" t="s">
        <v>51</v>
      </c>
    </row>
    <row r="92" spans="2:9" x14ac:dyDescent="0.25">
      <c r="B92" t="s">
        <v>52</v>
      </c>
    </row>
    <row r="95" spans="2:9" ht="13.2" customHeight="1" x14ac:dyDescent="0.25">
      <c r="B95" s="220" t="s">
        <v>56</v>
      </c>
      <c r="C95" s="220"/>
      <c r="D95" s="220"/>
      <c r="E95" s="220"/>
      <c r="F95" s="220"/>
      <c r="G95" s="220"/>
      <c r="H95" s="220"/>
      <c r="I95" s="220"/>
    </row>
    <row r="96" spans="2:9" x14ac:dyDescent="0.25">
      <c r="B96" s="29"/>
      <c r="C96" s="29"/>
      <c r="D96" s="29"/>
      <c r="E96" s="29"/>
      <c r="F96" s="29"/>
      <c r="G96" s="29"/>
      <c r="H96" s="29"/>
    </row>
    <row r="97" spans="2:9" x14ac:dyDescent="0.25">
      <c r="B97" s="221" t="s">
        <v>35</v>
      </c>
      <c r="C97" s="221"/>
      <c r="D97" s="221"/>
      <c r="E97" s="221"/>
      <c r="F97" s="221"/>
      <c r="G97" s="221"/>
      <c r="H97" s="221"/>
      <c r="I97" s="221"/>
    </row>
    <row r="98" spans="2:9" ht="15.6" x14ac:dyDescent="0.35">
      <c r="B98" s="220" t="s">
        <v>36</v>
      </c>
      <c r="C98" s="220"/>
      <c r="D98" s="220"/>
      <c r="E98" s="220"/>
      <c r="F98" s="220"/>
      <c r="G98" s="220"/>
      <c r="H98" s="220"/>
      <c r="I98" s="220"/>
    </row>
    <row r="99" spans="2:9" x14ac:dyDescent="0.25">
      <c r="B99" s="29"/>
      <c r="C99" s="29"/>
      <c r="D99" s="29"/>
      <c r="E99" s="29"/>
      <c r="F99" s="29"/>
      <c r="G99" s="29"/>
      <c r="H99" s="29"/>
    </row>
    <row r="100" spans="2:9" ht="13.8" thickBot="1" x14ac:dyDescent="0.3">
      <c r="B100" s="29"/>
      <c r="C100" s="29"/>
      <c r="D100" s="30" t="s">
        <v>37</v>
      </c>
      <c r="E100" s="30" t="s">
        <v>38</v>
      </c>
      <c r="F100" s="30" t="s">
        <v>39</v>
      </c>
      <c r="G100" s="30" t="s">
        <v>40</v>
      </c>
      <c r="H100" s="30" t="s">
        <v>41</v>
      </c>
      <c r="I100" s="30" t="s">
        <v>42</v>
      </c>
    </row>
    <row r="101" spans="2:9" ht="52.8" x14ac:dyDescent="0.25">
      <c r="B101" s="31" t="s">
        <v>5</v>
      </c>
      <c r="C101" s="31" t="s">
        <v>6</v>
      </c>
      <c r="D101" s="32" t="s">
        <v>43</v>
      </c>
      <c r="E101" s="33" t="s">
        <v>44</v>
      </c>
      <c r="F101" s="33" t="s">
        <v>45</v>
      </c>
      <c r="G101" s="33" t="s">
        <v>46</v>
      </c>
      <c r="H101" s="34" t="s">
        <v>47</v>
      </c>
      <c r="I101" s="34" t="s">
        <v>48</v>
      </c>
    </row>
    <row r="102" spans="2:9" x14ac:dyDescent="0.25">
      <c r="B102" t="str">
        <f t="shared" ref="B102:D114" si="18">B9</f>
        <v>NiSource Inc.</v>
      </c>
      <c r="C102" s="35" t="str">
        <f t="shared" si="18"/>
        <v>NI</v>
      </c>
      <c r="D102" s="38">
        <f t="shared" si="18"/>
        <v>3.1593333333333334E-2</v>
      </c>
      <c r="E102" s="37">
        <v>0.82492252637293628</v>
      </c>
      <c r="F102" s="38">
        <f>F9</f>
        <v>0.12942812394843334</v>
      </c>
      <c r="G102" s="38">
        <f>F102-D102</f>
        <v>9.7834790615100004E-2</v>
      </c>
      <c r="H102" s="38">
        <f>IFERROR(G102*E102+D102,"")</f>
        <v>0.11229945597470886</v>
      </c>
      <c r="I102" s="46">
        <f>IFERROR((0.25*G102)+(0.75*E102*G102)+D102,"")</f>
        <v>0.11658162296813998</v>
      </c>
    </row>
    <row r="103" spans="2:9" x14ac:dyDescent="0.25">
      <c r="B103" t="str">
        <f t="shared" si="18"/>
        <v>Alliant Energy Corporation</v>
      </c>
      <c r="C103" s="35" t="str">
        <f t="shared" si="18"/>
        <v>LNT</v>
      </c>
      <c r="D103" s="38">
        <f t="shared" si="18"/>
        <v>3.1593333333333334E-2</v>
      </c>
      <c r="E103" s="37">
        <v>0.80348894815073724</v>
      </c>
      <c r="F103" s="38">
        <f t="shared" ref="F103:F114" si="19">F10</f>
        <v>0.12942812394843334</v>
      </c>
      <c r="G103" s="38">
        <f t="shared" ref="G103:G114" si="20">F103-D103</f>
        <v>9.7834790615100004E-2</v>
      </c>
      <c r="H103" s="38">
        <f t="shared" ref="H103:H114" si="21">IFERROR(G103*E103+D103,"")</f>
        <v>0.11020250633720766</v>
      </c>
      <c r="I103" s="38">
        <f t="shared" ref="I103:I114" si="22">IFERROR((0.25*G103)+(0.75*E103*G103)+D103,"")</f>
        <v>0.11500891074001407</v>
      </c>
    </row>
    <row r="104" spans="2:9" x14ac:dyDescent="0.25">
      <c r="B104" t="str">
        <f t="shared" si="18"/>
        <v>Ameren Corporation</v>
      </c>
      <c r="C104" s="35" t="str">
        <f t="shared" si="18"/>
        <v>AEE</v>
      </c>
      <c r="D104" s="38">
        <f t="shared" si="18"/>
        <v>3.1593333333333334E-2</v>
      </c>
      <c r="E104" s="37">
        <v>0.76198549571612739</v>
      </c>
      <c r="F104" s="38">
        <f t="shared" si="19"/>
        <v>0.12942812394843334</v>
      </c>
      <c r="G104" s="38">
        <f t="shared" si="20"/>
        <v>9.7834790615100004E-2</v>
      </c>
      <c r="H104" s="38">
        <f t="shared" si="21"/>
        <v>0.10614202475846383</v>
      </c>
      <c r="I104" s="38">
        <f t="shared" si="22"/>
        <v>0.11196354955595622</v>
      </c>
    </row>
    <row r="105" spans="2:9" x14ac:dyDescent="0.25">
      <c r="B105" t="str">
        <f t="shared" si="18"/>
        <v>Avista Corporation</v>
      </c>
      <c r="C105" s="35" t="str">
        <f t="shared" si="18"/>
        <v>AVA</v>
      </c>
      <c r="D105" s="38">
        <f t="shared" si="18"/>
        <v>3.1593333333333334E-2</v>
      </c>
      <c r="E105" s="37">
        <v>0.75377675183251691</v>
      </c>
      <c r="F105" s="38">
        <f t="shared" si="19"/>
        <v>0.12942812394843334</v>
      </c>
      <c r="G105" s="38">
        <f t="shared" si="20"/>
        <v>9.7834790615100004E-2</v>
      </c>
      <c r="H105" s="38">
        <f t="shared" si="21"/>
        <v>0.10533892401939783</v>
      </c>
      <c r="I105" s="38">
        <f t="shared" si="22"/>
        <v>0.11136122400165671</v>
      </c>
    </row>
    <row r="106" spans="2:9" x14ac:dyDescent="0.25">
      <c r="B106" t="str">
        <f t="shared" si="18"/>
        <v>Black Hills Corporation</v>
      </c>
      <c r="C106" s="35" t="str">
        <f t="shared" si="18"/>
        <v>BKH</v>
      </c>
      <c r="D106" s="38">
        <f t="shared" si="18"/>
        <v>3.1593333333333334E-2</v>
      </c>
      <c r="E106" s="37">
        <v>0.90881196566948153</v>
      </c>
      <c r="F106" s="38">
        <f t="shared" si="19"/>
        <v>0.12942812394843334</v>
      </c>
      <c r="G106" s="38">
        <f t="shared" si="20"/>
        <v>9.7834790615100004E-2</v>
      </c>
      <c r="H106" s="38">
        <f t="shared" si="21"/>
        <v>0.12050676170310451</v>
      </c>
      <c r="I106" s="38">
        <f t="shared" si="22"/>
        <v>0.12273710226443674</v>
      </c>
    </row>
    <row r="107" spans="2:9" x14ac:dyDescent="0.25">
      <c r="B107" t="str">
        <f t="shared" si="18"/>
        <v>CMS Energy Corporation</v>
      </c>
      <c r="C107" s="35" t="str">
        <f t="shared" si="18"/>
        <v>CMS</v>
      </c>
      <c r="D107" s="38">
        <f t="shared" si="18"/>
        <v>3.1593333333333334E-2</v>
      </c>
      <c r="E107" s="37">
        <v>0.75388012671866422</v>
      </c>
      <c r="F107" s="38">
        <f t="shared" si="19"/>
        <v>0.12942812394843334</v>
      </c>
      <c r="G107" s="38">
        <f t="shared" si="20"/>
        <v>9.7834790615100004E-2</v>
      </c>
      <c r="H107" s="38">
        <f t="shared" si="21"/>
        <v>0.10534903767973891</v>
      </c>
      <c r="I107" s="38">
        <f t="shared" si="22"/>
        <v>0.11136880924691252</v>
      </c>
    </row>
    <row r="108" spans="2:9" x14ac:dyDescent="0.25">
      <c r="B108" t="str">
        <f t="shared" si="18"/>
        <v>Duke Energy Corporation</v>
      </c>
      <c r="C108" s="35" t="str">
        <f t="shared" si="18"/>
        <v>DUK</v>
      </c>
      <c r="D108" s="38">
        <f t="shared" si="18"/>
        <v>3.1593333333333334E-2</v>
      </c>
      <c r="E108" s="37">
        <v>0.72443194846163395</v>
      </c>
      <c r="F108" s="38">
        <f t="shared" si="19"/>
        <v>0.12942812394843334</v>
      </c>
      <c r="G108" s="38">
        <f t="shared" si="20"/>
        <v>9.7834790615100004E-2</v>
      </c>
      <c r="H108" s="38">
        <f t="shared" si="21"/>
        <v>0.10246798132596621</v>
      </c>
      <c r="I108" s="38">
        <f t="shared" si="22"/>
        <v>0.109208016981583</v>
      </c>
    </row>
    <row r="109" spans="2:9" x14ac:dyDescent="0.25">
      <c r="B109" t="str">
        <f t="shared" si="18"/>
        <v>MGE Energy, Inc.</v>
      </c>
      <c r="C109" s="35" t="str">
        <f t="shared" si="18"/>
        <v>MGEE</v>
      </c>
      <c r="D109" s="38">
        <f t="shared" si="18"/>
        <v>3.1593333333333334E-2</v>
      </c>
      <c r="E109" s="37">
        <v>0.68612229424364657</v>
      </c>
      <c r="F109" s="38">
        <f t="shared" si="19"/>
        <v>0.12942812394843334</v>
      </c>
      <c r="G109" s="38">
        <f t="shared" si="20"/>
        <v>9.7834790615100004E-2</v>
      </c>
      <c r="H109" s="38">
        <f t="shared" si="21"/>
        <v>9.8719964327012535E-2</v>
      </c>
      <c r="I109" s="38">
        <f t="shared" si="22"/>
        <v>0.10639700423236773</v>
      </c>
    </row>
    <row r="110" spans="2:9" x14ac:dyDescent="0.25">
      <c r="B110" t="str">
        <f t="shared" si="18"/>
        <v>NextEra Energy, Inc.</v>
      </c>
      <c r="C110" s="35" t="str">
        <f t="shared" si="18"/>
        <v>NEE</v>
      </c>
      <c r="D110" s="38">
        <f t="shared" si="18"/>
        <v>3.1593333333333334E-2</v>
      </c>
      <c r="E110" s="37">
        <v>0.81478923634371836</v>
      </c>
      <c r="F110" s="38">
        <f t="shared" si="19"/>
        <v>0.12942812394843334</v>
      </c>
      <c r="G110" s="38">
        <f t="shared" si="20"/>
        <v>9.7834790615100004E-2</v>
      </c>
      <c r="H110" s="38">
        <f t="shared" si="21"/>
        <v>0.11130806766645825</v>
      </c>
      <c r="I110" s="38">
        <f t="shared" si="22"/>
        <v>0.11583808173695204</v>
      </c>
    </row>
    <row r="111" spans="2:9" x14ac:dyDescent="0.25">
      <c r="B111" t="str">
        <f t="shared" si="18"/>
        <v>NorthWestern Corporation</v>
      </c>
      <c r="C111" s="35" t="str">
        <f t="shared" si="18"/>
        <v>NWE</v>
      </c>
      <c r="D111" s="38">
        <f t="shared" si="18"/>
        <v>3.1593333333333334E-2</v>
      </c>
      <c r="E111" s="37">
        <v>0.8844996712447396</v>
      </c>
      <c r="F111" s="38">
        <f t="shared" si="19"/>
        <v>0.12942812394843334</v>
      </c>
      <c r="G111" s="38">
        <f t="shared" si="20"/>
        <v>9.7834790615100004E-2</v>
      </c>
      <c r="H111" s="38">
        <f t="shared" si="21"/>
        <v>0.11812817346868722</v>
      </c>
      <c r="I111" s="38">
        <f t="shared" si="22"/>
        <v>0.12095316108862375</v>
      </c>
    </row>
    <row r="112" spans="2:9" x14ac:dyDescent="0.25">
      <c r="B112" t="str">
        <f t="shared" si="18"/>
        <v>Southern Company</v>
      </c>
      <c r="C112" s="35" t="str">
        <f t="shared" si="18"/>
        <v>SO</v>
      </c>
      <c r="D112" s="38">
        <f t="shared" si="18"/>
        <v>3.1593333333333334E-2</v>
      </c>
      <c r="E112" s="37">
        <v>0.79315517435068461</v>
      </c>
      <c r="F112" s="38">
        <f t="shared" si="19"/>
        <v>0.12942812394843334</v>
      </c>
      <c r="G112" s="38">
        <f t="shared" si="20"/>
        <v>9.7834790615100004E-2</v>
      </c>
      <c r="H112" s="38">
        <f t="shared" si="21"/>
        <v>0.1091915037412157</v>
      </c>
      <c r="I112" s="38">
        <f t="shared" si="22"/>
        <v>0.11425065879302011</v>
      </c>
    </row>
    <row r="113" spans="2:9" x14ac:dyDescent="0.25">
      <c r="B113" t="str">
        <f t="shared" si="18"/>
        <v>Wisconsin Energy Corporation</v>
      </c>
      <c r="C113" s="35" t="str">
        <f t="shared" si="18"/>
        <v>WEC</v>
      </c>
      <c r="D113" s="38">
        <f t="shared" si="18"/>
        <v>3.1593333333333334E-2</v>
      </c>
      <c r="E113" s="37">
        <v>0.73922535479417417</v>
      </c>
      <c r="F113" s="38">
        <f t="shared" si="19"/>
        <v>0.12942812394843334</v>
      </c>
      <c r="G113" s="38">
        <f t="shared" si="20"/>
        <v>9.7834790615100004E-2</v>
      </c>
      <c r="H113" s="38">
        <f t="shared" si="21"/>
        <v>0.10391529113699438</v>
      </c>
      <c r="I113" s="38">
        <f t="shared" si="22"/>
        <v>0.11029349933985411</v>
      </c>
    </row>
    <row r="114" spans="2:9" x14ac:dyDescent="0.25">
      <c r="B114" t="str">
        <f t="shared" si="18"/>
        <v>Xcel Energy Inc.</v>
      </c>
      <c r="C114" s="35" t="str">
        <f t="shared" si="18"/>
        <v>XEL</v>
      </c>
      <c r="D114" s="38">
        <f t="shared" si="18"/>
        <v>3.1593333333333334E-2</v>
      </c>
      <c r="E114" s="48">
        <v>0.74672653080825624</v>
      </c>
      <c r="F114" s="38">
        <f t="shared" si="19"/>
        <v>0.12942812394843334</v>
      </c>
      <c r="G114" s="38">
        <f t="shared" si="20"/>
        <v>9.7834790615100004E-2</v>
      </c>
      <c r="H114" s="38">
        <f t="shared" si="21"/>
        <v>0.10464916712169911</v>
      </c>
      <c r="I114" s="47">
        <f t="shared" si="22"/>
        <v>0.11084390632838266</v>
      </c>
    </row>
    <row r="115" spans="2:9" ht="13.8" thickBot="1" x14ac:dyDescent="0.3">
      <c r="B115" s="40" t="s">
        <v>18</v>
      </c>
      <c r="C115" s="40"/>
      <c r="D115" s="40"/>
      <c r="E115" s="41"/>
      <c r="F115" s="40"/>
      <c r="G115" s="40"/>
      <c r="H115" s="42">
        <f>AVERAGE(H102:H114)</f>
        <v>0.108324527635435</v>
      </c>
      <c r="I115" s="42">
        <f>AVERAGE(I102:I114)</f>
        <v>0.11360042671368459</v>
      </c>
    </row>
    <row r="117" spans="2:9" x14ac:dyDescent="0.25">
      <c r="B117" s="43" t="s">
        <v>20</v>
      </c>
    </row>
    <row r="118" spans="2:9" x14ac:dyDescent="0.25">
      <c r="B118" s="29" t="str">
        <f>B25</f>
        <v>[1] Source: Bloomberg Professional, as of July 28, 2022</v>
      </c>
    </row>
    <row r="119" spans="2:9" x14ac:dyDescent="0.25">
      <c r="B119" s="44" t="s">
        <v>57</v>
      </c>
    </row>
    <row r="120" spans="2:9" x14ac:dyDescent="0.25">
      <c r="B120" s="44" t="str">
        <f>B27</f>
        <v>[3] Source: Exh. AEB-18</v>
      </c>
    </row>
    <row r="121" spans="2:9" x14ac:dyDescent="0.25">
      <c r="B121" s="29" t="s">
        <v>50</v>
      </c>
    </row>
    <row r="122" spans="2:9" x14ac:dyDescent="0.25">
      <c r="B122" s="29" t="s">
        <v>51</v>
      </c>
    </row>
    <row r="123" spans="2:9" x14ac:dyDescent="0.25">
      <c r="B123" t="s">
        <v>52</v>
      </c>
    </row>
    <row r="126" spans="2:9" ht="13.2" customHeight="1" x14ac:dyDescent="0.25">
      <c r="B126" s="220" t="s">
        <v>58</v>
      </c>
      <c r="C126" s="220"/>
      <c r="D126" s="220"/>
      <c r="E126" s="220"/>
      <c r="F126" s="220"/>
      <c r="G126" s="220"/>
      <c r="H126" s="220"/>
      <c r="I126" s="220"/>
    </row>
    <row r="127" spans="2:9" x14ac:dyDescent="0.25">
      <c r="B127" s="29"/>
      <c r="C127" s="29"/>
      <c r="D127" s="29"/>
      <c r="E127" s="29"/>
      <c r="F127" s="29"/>
      <c r="G127" s="29"/>
      <c r="H127" s="29"/>
    </row>
    <row r="128" spans="2:9" x14ac:dyDescent="0.25">
      <c r="B128" s="221" t="s">
        <v>35</v>
      </c>
      <c r="C128" s="221"/>
      <c r="D128" s="221"/>
      <c r="E128" s="221"/>
      <c r="F128" s="221"/>
      <c r="G128" s="221"/>
      <c r="H128" s="221"/>
      <c r="I128" s="221"/>
    </row>
    <row r="129" spans="2:9" ht="15.6" x14ac:dyDescent="0.35">
      <c r="B129" s="220" t="s">
        <v>36</v>
      </c>
      <c r="C129" s="220"/>
      <c r="D129" s="220"/>
      <c r="E129" s="220"/>
      <c r="F129" s="220"/>
      <c r="G129" s="220"/>
      <c r="H129" s="220"/>
      <c r="I129" s="220"/>
    </row>
    <row r="130" spans="2:9" x14ac:dyDescent="0.25">
      <c r="B130" s="29"/>
      <c r="C130" s="29"/>
      <c r="D130" s="29"/>
      <c r="E130" s="29"/>
      <c r="F130" s="29"/>
      <c r="G130" s="29"/>
      <c r="H130" s="29"/>
    </row>
    <row r="131" spans="2:9" ht="13.8" thickBot="1" x14ac:dyDescent="0.3">
      <c r="B131" s="29"/>
      <c r="C131" s="29"/>
      <c r="D131" s="30" t="s">
        <v>37</v>
      </c>
      <c r="E131" s="30" t="s">
        <v>38</v>
      </c>
      <c r="F131" s="30" t="s">
        <v>39</v>
      </c>
      <c r="G131" s="30" t="s">
        <v>40</v>
      </c>
      <c r="H131" s="30" t="s">
        <v>41</v>
      </c>
      <c r="I131" s="30" t="s">
        <v>42</v>
      </c>
    </row>
    <row r="132" spans="2:9" ht="52.8" x14ac:dyDescent="0.25">
      <c r="B132" s="31" t="s">
        <v>5</v>
      </c>
      <c r="C132" s="31" t="s">
        <v>6</v>
      </c>
      <c r="D132" s="32" t="str">
        <f t="shared" ref="D132:D145" si="23">D39</f>
        <v>Near-term projected 30-year U.S. Treasury bond yield 
(Q4 2022 - Q4 2023)</v>
      </c>
      <c r="E132" s="33" t="s">
        <v>44</v>
      </c>
      <c r="F132" s="33" t="s">
        <v>45</v>
      </c>
      <c r="G132" s="33" t="s">
        <v>46</v>
      </c>
      <c r="H132" s="34" t="s">
        <v>47</v>
      </c>
      <c r="I132" s="34" t="s">
        <v>48</v>
      </c>
    </row>
    <row r="133" spans="2:9" x14ac:dyDescent="0.25">
      <c r="B133" t="str">
        <f t="shared" ref="B133:C145" si="24">B9</f>
        <v>NiSource Inc.</v>
      </c>
      <c r="C133" t="str">
        <f t="shared" si="24"/>
        <v>NI</v>
      </c>
      <c r="D133" s="38">
        <f t="shared" si="23"/>
        <v>3.4800000000000005E-2</v>
      </c>
      <c r="E133" s="45">
        <f>E102</f>
        <v>0.82492252637293628</v>
      </c>
      <c r="F133" s="38">
        <f t="shared" ref="F133:F145" si="25">F9</f>
        <v>0.12942812394843334</v>
      </c>
      <c r="G133" s="38">
        <f>F133-D133</f>
        <v>9.462812394843334E-2</v>
      </c>
      <c r="H133" s="38">
        <f>IFERROR(G133*E133+D133,"")</f>
        <v>0.11286087107347298</v>
      </c>
      <c r="I133" s="46">
        <f>IFERROR((0.25*G133)+(0.75*E133*G133)+D133,"")</f>
        <v>0.11700268429221308</v>
      </c>
    </row>
    <row r="134" spans="2:9" x14ac:dyDescent="0.25">
      <c r="B134" t="str">
        <f t="shared" si="24"/>
        <v>Alliant Energy Corporation</v>
      </c>
      <c r="C134" t="str">
        <f t="shared" si="24"/>
        <v>LNT</v>
      </c>
      <c r="D134" s="38">
        <f t="shared" si="23"/>
        <v>3.4800000000000005E-2</v>
      </c>
      <c r="E134" s="45">
        <f t="shared" ref="E134:E145" si="26">E103</f>
        <v>0.80348894815073724</v>
      </c>
      <c r="F134" s="38">
        <f t="shared" si="25"/>
        <v>0.12942812394843334</v>
      </c>
      <c r="G134" s="38">
        <f t="shared" ref="G134:G145" si="27">F134-D134</f>
        <v>9.462812394843334E-2</v>
      </c>
      <c r="H134" s="38">
        <f t="shared" ref="H134:H145" si="28">IFERROR(G134*E134+D134,"")</f>
        <v>0.11083265177680429</v>
      </c>
      <c r="I134" s="38">
        <f t="shared" ref="I134:I145" si="29">IFERROR((0.25*G134)+(0.75*E134*G134)+D134,"")</f>
        <v>0.11548151981971155</v>
      </c>
    </row>
    <row r="135" spans="2:9" x14ac:dyDescent="0.25">
      <c r="B135" t="str">
        <f t="shared" si="24"/>
        <v>Ameren Corporation</v>
      </c>
      <c r="C135" t="str">
        <f t="shared" si="24"/>
        <v>AEE</v>
      </c>
      <c r="D135" s="38">
        <f t="shared" si="23"/>
        <v>3.4800000000000005E-2</v>
      </c>
      <c r="E135" s="45">
        <f t="shared" si="26"/>
        <v>0.76198549571612739</v>
      </c>
      <c r="F135" s="38">
        <f t="shared" si="25"/>
        <v>0.12942812394843334</v>
      </c>
      <c r="G135" s="38">
        <f t="shared" si="27"/>
        <v>9.462812394843334E-2</v>
      </c>
      <c r="H135" s="38">
        <f t="shared" si="28"/>
        <v>0.10690525793553413</v>
      </c>
      <c r="I135" s="38">
        <f t="shared" si="29"/>
        <v>0.11253597443875893</v>
      </c>
    </row>
    <row r="136" spans="2:9" x14ac:dyDescent="0.25">
      <c r="B136" t="str">
        <f t="shared" si="24"/>
        <v>Avista Corporation</v>
      </c>
      <c r="C136" t="str">
        <f t="shared" si="24"/>
        <v>AVA</v>
      </c>
      <c r="D136" s="38">
        <f t="shared" si="23"/>
        <v>3.4800000000000005E-2</v>
      </c>
      <c r="E136" s="45">
        <f t="shared" si="26"/>
        <v>0.75377675183251691</v>
      </c>
      <c r="F136" s="38">
        <f t="shared" si="25"/>
        <v>0.12942812394843334</v>
      </c>
      <c r="G136" s="38">
        <f t="shared" si="27"/>
        <v>9.462812394843334E-2</v>
      </c>
      <c r="H136" s="38">
        <f t="shared" si="28"/>
        <v>0.10612847990185489</v>
      </c>
      <c r="I136" s="38">
        <f t="shared" si="29"/>
        <v>0.11195339091349951</v>
      </c>
    </row>
    <row r="137" spans="2:9" x14ac:dyDescent="0.25">
      <c r="B137" t="str">
        <f t="shared" si="24"/>
        <v>Black Hills Corporation</v>
      </c>
      <c r="C137" t="str">
        <f t="shared" si="24"/>
        <v>BKH</v>
      </c>
      <c r="D137" s="38">
        <f t="shared" si="23"/>
        <v>3.4800000000000005E-2</v>
      </c>
      <c r="E137" s="45">
        <f t="shared" si="26"/>
        <v>0.90881196566948153</v>
      </c>
      <c r="F137" s="38">
        <f t="shared" si="25"/>
        <v>0.12942812394843334</v>
      </c>
      <c r="G137" s="38">
        <f t="shared" si="27"/>
        <v>9.462812394843334E-2</v>
      </c>
      <c r="H137" s="38">
        <f t="shared" si="28"/>
        <v>0.12079917133319104</v>
      </c>
      <c r="I137" s="38">
        <f t="shared" si="29"/>
        <v>0.12295640948700162</v>
      </c>
    </row>
    <row r="138" spans="2:9" x14ac:dyDescent="0.25">
      <c r="B138" t="str">
        <f t="shared" si="24"/>
        <v>CMS Energy Corporation</v>
      </c>
      <c r="C138" t="str">
        <f t="shared" si="24"/>
        <v>CMS</v>
      </c>
      <c r="D138" s="38">
        <f t="shared" si="23"/>
        <v>3.4800000000000005E-2</v>
      </c>
      <c r="E138" s="45">
        <f t="shared" si="26"/>
        <v>0.75388012671866422</v>
      </c>
      <c r="F138" s="38">
        <f t="shared" si="25"/>
        <v>0.12942812394843334</v>
      </c>
      <c r="G138" s="38">
        <f t="shared" si="27"/>
        <v>9.462812394843334E-2</v>
      </c>
      <c r="H138" s="38">
        <f t="shared" si="28"/>
        <v>0.10613826207339438</v>
      </c>
      <c r="I138" s="38">
        <f t="shared" si="29"/>
        <v>0.11196072754215414</v>
      </c>
    </row>
    <row r="139" spans="2:9" x14ac:dyDescent="0.25">
      <c r="B139" t="str">
        <f t="shared" si="24"/>
        <v>Duke Energy Corporation</v>
      </c>
      <c r="C139" t="str">
        <f t="shared" si="24"/>
        <v>DUK</v>
      </c>
      <c r="D139" s="38">
        <f t="shared" si="23"/>
        <v>3.4800000000000005E-2</v>
      </c>
      <c r="E139" s="45">
        <f t="shared" si="26"/>
        <v>0.72443194846163395</v>
      </c>
      <c r="F139" s="38">
        <f t="shared" si="25"/>
        <v>0.12942812394843334</v>
      </c>
      <c r="G139" s="38">
        <f t="shared" si="27"/>
        <v>9.462812394843334E-2</v>
      </c>
      <c r="H139" s="38">
        <f t="shared" si="28"/>
        <v>0.10335163621123258</v>
      </c>
      <c r="I139" s="38">
        <f t="shared" si="29"/>
        <v>0.10987075814553277</v>
      </c>
    </row>
    <row r="140" spans="2:9" x14ac:dyDescent="0.25">
      <c r="B140" t="str">
        <f t="shared" si="24"/>
        <v>MGE Energy, Inc.</v>
      </c>
      <c r="C140" t="str">
        <f t="shared" si="24"/>
        <v>MGEE</v>
      </c>
      <c r="D140" s="38">
        <f t="shared" si="23"/>
        <v>3.4800000000000005E-2</v>
      </c>
      <c r="E140" s="45">
        <f t="shared" si="26"/>
        <v>0.68612229424364657</v>
      </c>
      <c r="F140" s="38">
        <f t="shared" si="25"/>
        <v>0.12942812394843334</v>
      </c>
      <c r="G140" s="38">
        <f t="shared" si="27"/>
        <v>9.462812394843334E-2</v>
      </c>
      <c r="H140" s="38">
        <f t="shared" si="28"/>
        <v>9.9726465503471251E-2</v>
      </c>
      <c r="I140" s="38">
        <f t="shared" si="29"/>
        <v>0.10715188011471177</v>
      </c>
    </row>
    <row r="141" spans="2:9" x14ac:dyDescent="0.25">
      <c r="B141" t="str">
        <f t="shared" si="24"/>
        <v>NextEra Energy, Inc.</v>
      </c>
      <c r="C141" t="str">
        <f t="shared" si="24"/>
        <v>NEE</v>
      </c>
      <c r="D141" s="38">
        <f t="shared" si="23"/>
        <v>3.4800000000000005E-2</v>
      </c>
      <c r="E141" s="45">
        <f t="shared" si="26"/>
        <v>0.81478923634371836</v>
      </c>
      <c r="F141" s="38">
        <f t="shared" si="25"/>
        <v>0.12942812394843334</v>
      </c>
      <c r="G141" s="38">
        <f t="shared" si="27"/>
        <v>9.462812394843334E-2</v>
      </c>
      <c r="H141" s="38">
        <f t="shared" si="28"/>
        <v>0.11190197684858275</v>
      </c>
      <c r="I141" s="38">
        <f t="shared" si="29"/>
        <v>0.11628351362354539</v>
      </c>
    </row>
    <row r="142" spans="2:9" x14ac:dyDescent="0.25">
      <c r="B142" t="str">
        <f t="shared" si="24"/>
        <v>NorthWestern Corporation</v>
      </c>
      <c r="C142" t="str">
        <f t="shared" si="24"/>
        <v>NWE</v>
      </c>
      <c r="D142" s="38">
        <f t="shared" si="23"/>
        <v>3.4800000000000005E-2</v>
      </c>
      <c r="E142" s="45">
        <f t="shared" si="26"/>
        <v>0.8844996712447396</v>
      </c>
      <c r="F142" s="38">
        <f t="shared" si="25"/>
        <v>0.12942812394843334</v>
      </c>
      <c r="G142" s="38">
        <f t="shared" si="27"/>
        <v>9.462812394843334E-2</v>
      </c>
      <c r="H142" s="38">
        <f t="shared" si="28"/>
        <v>0.11849854452289577</v>
      </c>
      <c r="I142" s="38">
        <f t="shared" si="29"/>
        <v>0.12123093937928014</v>
      </c>
    </row>
    <row r="143" spans="2:9" x14ac:dyDescent="0.25">
      <c r="B143" t="str">
        <f t="shared" si="24"/>
        <v>Southern Company</v>
      </c>
      <c r="C143" t="str">
        <f t="shared" si="24"/>
        <v>SO</v>
      </c>
      <c r="D143" s="38">
        <f t="shared" si="23"/>
        <v>3.4800000000000005E-2</v>
      </c>
      <c r="E143" s="45">
        <f t="shared" si="26"/>
        <v>0.79315517435068461</v>
      </c>
      <c r="F143" s="38">
        <f t="shared" si="25"/>
        <v>0.12942812394843334</v>
      </c>
      <c r="G143" s="38">
        <f t="shared" si="27"/>
        <v>9.462812394843334E-2</v>
      </c>
      <c r="H143" s="38">
        <f t="shared" si="28"/>
        <v>0.10985478614879784</v>
      </c>
      <c r="I143" s="38">
        <f t="shared" si="29"/>
        <v>0.1147481205987067</v>
      </c>
    </row>
    <row r="144" spans="2:9" x14ac:dyDescent="0.25">
      <c r="B144" t="str">
        <f t="shared" si="24"/>
        <v>Wisconsin Energy Corporation</v>
      </c>
      <c r="C144" t="str">
        <f t="shared" si="24"/>
        <v>WEC</v>
      </c>
      <c r="D144" s="38">
        <f t="shared" si="23"/>
        <v>3.4800000000000005E-2</v>
      </c>
      <c r="E144" s="45">
        <f t="shared" si="26"/>
        <v>0.73922535479417417</v>
      </c>
      <c r="F144" s="38">
        <f t="shared" si="25"/>
        <v>0.12942812394843334</v>
      </c>
      <c r="G144" s="38">
        <f t="shared" si="27"/>
        <v>9.462812394843334E-2</v>
      </c>
      <c r="H144" s="38">
        <f t="shared" si="28"/>
        <v>0.10475150849928774</v>
      </c>
      <c r="I144" s="38">
        <f t="shared" si="29"/>
        <v>0.11092066236157413</v>
      </c>
    </row>
    <row r="145" spans="2:9" x14ac:dyDescent="0.25">
      <c r="B145" t="str">
        <f t="shared" si="24"/>
        <v>Xcel Energy Inc.</v>
      </c>
      <c r="C145" t="str">
        <f t="shared" si="24"/>
        <v>XEL</v>
      </c>
      <c r="D145" s="38">
        <f t="shared" si="23"/>
        <v>3.4800000000000005E-2</v>
      </c>
      <c r="E145" s="45">
        <f t="shared" si="26"/>
        <v>0.74672653080825624</v>
      </c>
      <c r="F145" s="38">
        <f t="shared" si="25"/>
        <v>0.12942812394843334</v>
      </c>
      <c r="G145" s="38">
        <f t="shared" si="27"/>
        <v>9.462812394843334E-2</v>
      </c>
      <c r="H145" s="38">
        <f t="shared" si="28"/>
        <v>0.10546133071290731</v>
      </c>
      <c r="I145" s="47">
        <f t="shared" si="29"/>
        <v>0.1114530290217888</v>
      </c>
    </row>
    <row r="146" spans="2:9" ht="13.8" thickBot="1" x14ac:dyDescent="0.3">
      <c r="B146" s="40" t="s">
        <v>18</v>
      </c>
      <c r="C146" s="40"/>
      <c r="D146" s="40"/>
      <c r="E146" s="40"/>
      <c r="F146" s="40"/>
      <c r="G146" s="40"/>
      <c r="H146" s="42">
        <f>AVERAGE(H133:H145)</f>
        <v>0.10901622634934054</v>
      </c>
      <c r="I146" s="42">
        <f>AVERAGE(I133:I145)</f>
        <v>0.11411920074911372</v>
      </c>
    </row>
    <row r="148" spans="2:9" x14ac:dyDescent="0.25">
      <c r="B148" s="43" t="s">
        <v>20</v>
      </c>
    </row>
    <row r="149" spans="2:9" x14ac:dyDescent="0.25">
      <c r="B149" s="29" t="str">
        <f>B56</f>
        <v>[1] Blue Chip Financial Forecasts, Vol. 41, No. 8, August 2, 2022, at 2</v>
      </c>
    </row>
    <row r="150" spans="2:9" x14ac:dyDescent="0.25">
      <c r="B150" s="29" t="str">
        <f>B119</f>
        <v>[2] Source: Bloomberg Professional, based on 10-year weekly returns</v>
      </c>
    </row>
    <row r="151" spans="2:9" x14ac:dyDescent="0.25">
      <c r="B151" s="44" t="str">
        <f>B27</f>
        <v>[3] Source: Exh. AEB-18</v>
      </c>
    </row>
    <row r="152" spans="2:9" x14ac:dyDescent="0.25">
      <c r="B152" s="29" t="s">
        <v>50</v>
      </c>
    </row>
    <row r="153" spans="2:9" x14ac:dyDescent="0.25">
      <c r="B153" s="29" t="s">
        <v>51</v>
      </c>
    </row>
    <row r="154" spans="2:9" x14ac:dyDescent="0.25">
      <c r="B154" t="s">
        <v>52</v>
      </c>
    </row>
    <row r="157" spans="2:9" ht="13.2" customHeight="1" x14ac:dyDescent="0.25">
      <c r="B157" s="220" t="s">
        <v>59</v>
      </c>
      <c r="C157" s="220"/>
      <c r="D157" s="220"/>
      <c r="E157" s="220"/>
      <c r="F157" s="220"/>
      <c r="G157" s="220"/>
      <c r="H157" s="220"/>
      <c r="I157" s="220"/>
    </row>
    <row r="158" spans="2:9" x14ac:dyDescent="0.25">
      <c r="B158" s="29"/>
      <c r="C158" s="29"/>
      <c r="D158" s="29"/>
      <c r="E158" s="29"/>
      <c r="F158" s="29"/>
      <c r="G158" s="29"/>
      <c r="H158" s="29"/>
    </row>
    <row r="159" spans="2:9" x14ac:dyDescent="0.25">
      <c r="B159" s="221" t="s">
        <v>35</v>
      </c>
      <c r="C159" s="221"/>
      <c r="D159" s="221"/>
      <c r="E159" s="221"/>
      <c r="F159" s="221"/>
      <c r="G159" s="221"/>
      <c r="H159" s="221"/>
      <c r="I159" s="221"/>
    </row>
    <row r="160" spans="2:9" ht="15.6" x14ac:dyDescent="0.35">
      <c r="B160" s="220" t="s">
        <v>36</v>
      </c>
      <c r="C160" s="220"/>
      <c r="D160" s="220"/>
      <c r="E160" s="220"/>
      <c r="F160" s="220"/>
      <c r="G160" s="220"/>
      <c r="H160" s="220"/>
      <c r="I160" s="220"/>
    </row>
    <row r="161" spans="2:9" x14ac:dyDescent="0.25">
      <c r="B161" s="29"/>
      <c r="C161" s="29"/>
      <c r="D161" s="29"/>
      <c r="E161" s="29"/>
      <c r="F161" s="29"/>
      <c r="G161" s="29"/>
      <c r="H161" s="29"/>
    </row>
    <row r="162" spans="2:9" ht="13.8" thickBot="1" x14ac:dyDescent="0.3">
      <c r="B162" s="29"/>
      <c r="C162" s="29"/>
      <c r="D162" s="30" t="s">
        <v>37</v>
      </c>
      <c r="E162" s="30" t="s">
        <v>38</v>
      </c>
      <c r="F162" s="30" t="s">
        <v>39</v>
      </c>
      <c r="G162" s="30" t="s">
        <v>40</v>
      </c>
      <c r="H162" s="30" t="s">
        <v>41</v>
      </c>
      <c r="I162" s="30" t="s">
        <v>42</v>
      </c>
    </row>
    <row r="163" spans="2:9" ht="52.8" x14ac:dyDescent="0.25">
      <c r="B163" s="31" t="s">
        <v>5</v>
      </c>
      <c r="C163" s="31" t="s">
        <v>6</v>
      </c>
      <c r="D163" s="32" t="str">
        <f t="shared" ref="D163:D176" si="30">D70</f>
        <v>Projected 30-year U.S. Treasury bond yield 
(2024 - 2028)</v>
      </c>
      <c r="E163" s="33" t="s">
        <v>44</v>
      </c>
      <c r="F163" s="33" t="s">
        <v>45</v>
      </c>
      <c r="G163" s="33" t="s">
        <v>46</v>
      </c>
      <c r="H163" s="34" t="s">
        <v>47</v>
      </c>
      <c r="I163" s="34" t="s">
        <v>48</v>
      </c>
    </row>
    <row r="164" spans="2:9" x14ac:dyDescent="0.25">
      <c r="B164" t="str">
        <f t="shared" ref="B164:C176" si="31">B9</f>
        <v>NiSource Inc.</v>
      </c>
      <c r="C164" t="str">
        <f t="shared" si="31"/>
        <v>NI</v>
      </c>
      <c r="D164" s="38">
        <f t="shared" si="30"/>
        <v>3.7999999999999999E-2</v>
      </c>
      <c r="E164" s="45">
        <f t="shared" ref="E164:E176" si="32">E102</f>
        <v>0.82492252637293628</v>
      </c>
      <c r="F164" s="38">
        <f t="shared" ref="F164:F176" si="33">F9</f>
        <v>0.12942812394843334</v>
      </c>
      <c r="G164" s="38">
        <f>F164-D164</f>
        <v>9.1428123948433332E-2</v>
      </c>
      <c r="H164" s="38">
        <f>IFERROR(G164*E164+D164,"")</f>
        <v>0.11342111898907958</v>
      </c>
      <c r="I164" s="46">
        <f>IFERROR((0.25*G164)+(0.75*E164*G164)+D164,"")</f>
        <v>0.11742287022891804</v>
      </c>
    </row>
    <row r="165" spans="2:9" x14ac:dyDescent="0.25">
      <c r="B165" t="str">
        <f t="shared" si="31"/>
        <v>Alliant Energy Corporation</v>
      </c>
      <c r="C165" t="str">
        <f t="shared" si="31"/>
        <v>LNT</v>
      </c>
      <c r="D165" s="38">
        <f t="shared" si="30"/>
        <v>3.7999999999999999E-2</v>
      </c>
      <c r="E165" s="45">
        <f t="shared" si="32"/>
        <v>0.80348894815073724</v>
      </c>
      <c r="F165" s="38">
        <f t="shared" si="33"/>
        <v>0.12942812394843334</v>
      </c>
      <c r="G165" s="38">
        <f t="shared" ref="G165:G176" si="34">F165-D165</f>
        <v>9.1428123948433332E-2</v>
      </c>
      <c r="H165" s="38">
        <f t="shared" ref="H165:H176" si="35">IFERROR(G165*E165+D165,"")</f>
        <v>0.11146148714272192</v>
      </c>
      <c r="I165" s="38">
        <f t="shared" ref="I165:I176" si="36">IFERROR((0.25*G165)+(0.75*E165*G165)+D165,"")</f>
        <v>0.11595314634414977</v>
      </c>
    </row>
    <row r="166" spans="2:9" x14ac:dyDescent="0.25">
      <c r="B166" t="str">
        <f t="shared" si="31"/>
        <v>Ameren Corporation</v>
      </c>
      <c r="C166" t="str">
        <f t="shared" si="31"/>
        <v>AEE</v>
      </c>
      <c r="D166" s="38">
        <f t="shared" si="30"/>
        <v>3.7999999999999999E-2</v>
      </c>
      <c r="E166" s="45">
        <f t="shared" si="32"/>
        <v>0.76198549571612739</v>
      </c>
      <c r="F166" s="38">
        <f t="shared" si="33"/>
        <v>0.12942812394843334</v>
      </c>
      <c r="G166" s="38">
        <f t="shared" si="34"/>
        <v>9.1428123948433332E-2</v>
      </c>
      <c r="H166" s="38">
        <f t="shared" si="35"/>
        <v>0.1076669043492425</v>
      </c>
      <c r="I166" s="38">
        <f t="shared" si="36"/>
        <v>0.11310720924904022</v>
      </c>
    </row>
    <row r="167" spans="2:9" x14ac:dyDescent="0.25">
      <c r="B167" t="str">
        <f t="shared" si="31"/>
        <v>Avista Corporation</v>
      </c>
      <c r="C167" t="str">
        <f t="shared" si="31"/>
        <v>AVA</v>
      </c>
      <c r="D167" s="38">
        <f t="shared" si="30"/>
        <v>3.7999999999999999E-2</v>
      </c>
      <c r="E167" s="45">
        <f t="shared" si="32"/>
        <v>0.75377675183251691</v>
      </c>
      <c r="F167" s="38">
        <f t="shared" si="33"/>
        <v>0.12942812394843334</v>
      </c>
      <c r="G167" s="38">
        <f t="shared" si="34"/>
        <v>9.1428123948433332E-2</v>
      </c>
      <c r="H167" s="38">
        <f t="shared" si="35"/>
        <v>0.10691639429599081</v>
      </c>
      <c r="I167" s="38">
        <f t="shared" si="36"/>
        <v>0.11254432670910144</v>
      </c>
    </row>
    <row r="168" spans="2:9" x14ac:dyDescent="0.25">
      <c r="B168" t="str">
        <f t="shared" si="31"/>
        <v>Black Hills Corporation</v>
      </c>
      <c r="C168" t="str">
        <f t="shared" si="31"/>
        <v>BKH</v>
      </c>
      <c r="D168" s="38">
        <f t="shared" si="30"/>
        <v>3.7999999999999999E-2</v>
      </c>
      <c r="E168" s="45">
        <f t="shared" si="32"/>
        <v>0.90881196566948153</v>
      </c>
      <c r="F168" s="38">
        <f t="shared" si="33"/>
        <v>0.12942812394843334</v>
      </c>
      <c r="G168" s="38">
        <f t="shared" si="34"/>
        <v>9.1428123948433332E-2</v>
      </c>
      <c r="H168" s="38">
        <f t="shared" si="35"/>
        <v>0.12109097304304869</v>
      </c>
      <c r="I168" s="38">
        <f t="shared" si="36"/>
        <v>0.12317526076939486</v>
      </c>
    </row>
    <row r="169" spans="2:9" x14ac:dyDescent="0.25">
      <c r="B169" t="str">
        <f t="shared" si="31"/>
        <v>CMS Energy Corporation</v>
      </c>
      <c r="C169" t="str">
        <f t="shared" si="31"/>
        <v>CMS</v>
      </c>
      <c r="D169" s="38">
        <f t="shared" si="30"/>
        <v>3.7999999999999999E-2</v>
      </c>
      <c r="E169" s="45">
        <f t="shared" si="32"/>
        <v>0.75388012671866422</v>
      </c>
      <c r="F169" s="38">
        <f t="shared" si="33"/>
        <v>0.12942812394843334</v>
      </c>
      <c r="G169" s="38">
        <f t="shared" si="34"/>
        <v>9.1428123948433332E-2</v>
      </c>
      <c r="H169" s="38">
        <f t="shared" si="35"/>
        <v>0.10692584566789465</v>
      </c>
      <c r="I169" s="38">
        <f t="shared" si="36"/>
        <v>0.11255141523802933</v>
      </c>
    </row>
    <row r="170" spans="2:9" x14ac:dyDescent="0.25">
      <c r="B170" t="str">
        <f t="shared" si="31"/>
        <v>Duke Energy Corporation</v>
      </c>
      <c r="C170" t="str">
        <f t="shared" si="31"/>
        <v>DUK</v>
      </c>
      <c r="D170" s="38">
        <f t="shared" si="30"/>
        <v>3.7999999999999999E-2</v>
      </c>
      <c r="E170" s="45">
        <f t="shared" si="32"/>
        <v>0.72443194846163395</v>
      </c>
      <c r="F170" s="38">
        <f t="shared" si="33"/>
        <v>0.12942812394843334</v>
      </c>
      <c r="G170" s="38">
        <f t="shared" si="34"/>
        <v>9.1428123948433332E-2</v>
      </c>
      <c r="H170" s="38">
        <f t="shared" si="35"/>
        <v>0.10423345397615533</v>
      </c>
      <c r="I170" s="38">
        <f t="shared" si="36"/>
        <v>0.11053212146922484</v>
      </c>
    </row>
    <row r="171" spans="2:9" x14ac:dyDescent="0.25">
      <c r="B171" t="str">
        <f t="shared" si="31"/>
        <v>MGE Energy, Inc.</v>
      </c>
      <c r="C171" t="str">
        <f t="shared" si="31"/>
        <v>MGEE</v>
      </c>
      <c r="D171" s="38">
        <f t="shared" si="30"/>
        <v>3.7999999999999999E-2</v>
      </c>
      <c r="E171" s="45">
        <f t="shared" si="32"/>
        <v>0.68612229424364657</v>
      </c>
      <c r="F171" s="38">
        <f t="shared" si="33"/>
        <v>0.12942812394843334</v>
      </c>
      <c r="G171" s="38">
        <f t="shared" si="34"/>
        <v>9.1428123948433332E-2</v>
      </c>
      <c r="H171" s="38">
        <f t="shared" si="35"/>
        <v>0.10073087416189155</v>
      </c>
      <c r="I171" s="38">
        <f t="shared" si="36"/>
        <v>0.10790518660852702</v>
      </c>
    </row>
    <row r="172" spans="2:9" x14ac:dyDescent="0.25">
      <c r="B172" t="str">
        <f t="shared" si="31"/>
        <v>NextEra Energy, Inc.</v>
      </c>
      <c r="C172" t="str">
        <f t="shared" si="31"/>
        <v>NEE</v>
      </c>
      <c r="D172" s="38">
        <f t="shared" si="30"/>
        <v>3.7999999999999999E-2</v>
      </c>
      <c r="E172" s="45">
        <f t="shared" si="32"/>
        <v>0.81478923634371836</v>
      </c>
      <c r="F172" s="38">
        <f t="shared" si="33"/>
        <v>0.12942812394843334</v>
      </c>
      <c r="G172" s="38">
        <f t="shared" si="34"/>
        <v>9.1428123948433332E-2</v>
      </c>
      <c r="H172" s="38">
        <f t="shared" si="35"/>
        <v>0.11249465129228281</v>
      </c>
      <c r="I172" s="38">
        <f t="shared" si="36"/>
        <v>0.11672801945632047</v>
      </c>
    </row>
    <row r="173" spans="2:9" x14ac:dyDescent="0.25">
      <c r="B173" t="str">
        <f t="shared" si="31"/>
        <v>NorthWestern Corporation</v>
      </c>
      <c r="C173" t="str">
        <f t="shared" si="31"/>
        <v>NWE</v>
      </c>
      <c r="D173" s="38">
        <f t="shared" si="30"/>
        <v>3.7999999999999999E-2</v>
      </c>
      <c r="E173" s="45">
        <f t="shared" si="32"/>
        <v>0.8844996712447396</v>
      </c>
      <c r="F173" s="38">
        <f t="shared" si="33"/>
        <v>0.12942812394843334</v>
      </c>
      <c r="G173" s="38">
        <f t="shared" si="34"/>
        <v>9.1428123948433332E-2</v>
      </c>
      <c r="H173" s="38">
        <f t="shared" si="35"/>
        <v>0.1188681455749126</v>
      </c>
      <c r="I173" s="38">
        <f t="shared" si="36"/>
        <v>0.12150814016829278</v>
      </c>
    </row>
    <row r="174" spans="2:9" x14ac:dyDescent="0.25">
      <c r="B174" t="str">
        <f t="shared" si="31"/>
        <v>Southern Company</v>
      </c>
      <c r="C174" t="str">
        <f t="shared" si="31"/>
        <v>SO</v>
      </c>
      <c r="D174" s="38">
        <f t="shared" si="30"/>
        <v>3.7999999999999999E-2</v>
      </c>
      <c r="E174" s="45">
        <f t="shared" si="32"/>
        <v>0.79315517435068461</v>
      </c>
      <c r="F174" s="38">
        <f t="shared" si="33"/>
        <v>0.12942812394843334</v>
      </c>
      <c r="G174" s="38">
        <f t="shared" si="34"/>
        <v>9.1428123948433332E-2</v>
      </c>
      <c r="H174" s="38">
        <f t="shared" si="35"/>
        <v>0.11051668959087566</v>
      </c>
      <c r="I174" s="38">
        <f t="shared" si="36"/>
        <v>0.11524454818026506</v>
      </c>
    </row>
    <row r="175" spans="2:9" x14ac:dyDescent="0.25">
      <c r="B175" t="str">
        <f t="shared" si="31"/>
        <v>Wisconsin Energy Corporation</v>
      </c>
      <c r="C175" t="str">
        <f t="shared" si="31"/>
        <v>WEC</v>
      </c>
      <c r="D175" s="38">
        <f t="shared" si="30"/>
        <v>3.7999999999999999E-2</v>
      </c>
      <c r="E175" s="45">
        <f t="shared" si="32"/>
        <v>0.73922535479417417</v>
      </c>
      <c r="F175" s="38">
        <f t="shared" si="33"/>
        <v>0.12942812394843334</v>
      </c>
      <c r="G175" s="38">
        <f t="shared" si="34"/>
        <v>9.1428123948433332E-2</v>
      </c>
      <c r="H175" s="38">
        <f t="shared" si="35"/>
        <v>0.10558598736394637</v>
      </c>
      <c r="I175" s="38">
        <f t="shared" si="36"/>
        <v>0.11154652151006811</v>
      </c>
    </row>
    <row r="176" spans="2:9" x14ac:dyDescent="0.25">
      <c r="B176" t="str">
        <f t="shared" si="31"/>
        <v>Xcel Energy Inc.</v>
      </c>
      <c r="C176" t="str">
        <f t="shared" si="31"/>
        <v>XEL</v>
      </c>
      <c r="D176" s="38">
        <f t="shared" si="30"/>
        <v>3.7999999999999999E-2</v>
      </c>
      <c r="E176" s="45">
        <f t="shared" si="32"/>
        <v>0.74672653080825624</v>
      </c>
      <c r="F176" s="38">
        <f t="shared" si="33"/>
        <v>0.12942812394843334</v>
      </c>
      <c r="G176" s="38">
        <f t="shared" si="34"/>
        <v>9.1428123948433332E-2</v>
      </c>
      <c r="H176" s="38">
        <f t="shared" si="35"/>
        <v>0.10627180581432086</v>
      </c>
      <c r="I176" s="47">
        <f t="shared" si="36"/>
        <v>0.112060885347849</v>
      </c>
    </row>
    <row r="177" spans="2:9" ht="13.8" thickBot="1" x14ac:dyDescent="0.3">
      <c r="B177" s="40" t="s">
        <v>18</v>
      </c>
      <c r="C177" s="40"/>
      <c r="D177" s="40"/>
      <c r="E177" s="40"/>
      <c r="F177" s="40"/>
      <c r="G177" s="40"/>
      <c r="H177" s="42">
        <f>AVERAGE(H164:H176)</f>
        <v>0.10970648702018179</v>
      </c>
      <c r="I177" s="42">
        <f>AVERAGE(I164:I176)</f>
        <v>0.11463689625224469</v>
      </c>
    </row>
    <row r="179" spans="2:9" x14ac:dyDescent="0.25">
      <c r="B179" s="43" t="s">
        <v>20</v>
      </c>
    </row>
    <row r="180" spans="2:9" x14ac:dyDescent="0.25">
      <c r="B180" s="29" t="str">
        <f>B87</f>
        <v>[1] Source: Blue Chip Financial Forecasts, Vol. 41, No. 6, June 1, 2022, at 14</v>
      </c>
    </row>
    <row r="181" spans="2:9" x14ac:dyDescent="0.25">
      <c r="B181" s="29" t="str">
        <f>B119</f>
        <v>[2] Source: Bloomberg Professional, based on 10-year weekly returns</v>
      </c>
    </row>
    <row r="182" spans="2:9" x14ac:dyDescent="0.25">
      <c r="B182" s="44" t="str">
        <f>B27</f>
        <v>[3] Source: Exh. AEB-18</v>
      </c>
    </row>
    <row r="183" spans="2:9" x14ac:dyDescent="0.25">
      <c r="B183" s="29" t="s">
        <v>50</v>
      </c>
    </row>
    <row r="184" spans="2:9" x14ac:dyDescent="0.25">
      <c r="B184" s="29" t="s">
        <v>51</v>
      </c>
    </row>
    <row r="185" spans="2:9" x14ac:dyDescent="0.25">
      <c r="B185" t="s">
        <v>52</v>
      </c>
    </row>
    <row r="188" spans="2:9" ht="13.2" customHeight="1" x14ac:dyDescent="0.25">
      <c r="B188" s="220" t="s">
        <v>60</v>
      </c>
      <c r="C188" s="220"/>
      <c r="D188" s="220"/>
      <c r="E188" s="220"/>
      <c r="F188" s="220"/>
      <c r="G188" s="220"/>
      <c r="H188" s="220"/>
      <c r="I188" s="220"/>
    </row>
    <row r="189" spans="2:9" x14ac:dyDescent="0.25">
      <c r="B189" s="29"/>
      <c r="C189" s="29"/>
      <c r="D189" s="29"/>
      <c r="E189" s="29"/>
      <c r="F189" s="29"/>
      <c r="G189" s="29"/>
      <c r="H189" s="29"/>
    </row>
    <row r="190" spans="2:9" x14ac:dyDescent="0.25">
      <c r="B190" s="221" t="s">
        <v>35</v>
      </c>
      <c r="C190" s="221"/>
      <c r="D190" s="221"/>
      <c r="E190" s="221"/>
      <c r="F190" s="221"/>
      <c r="G190" s="221"/>
      <c r="H190" s="221"/>
      <c r="I190" s="221"/>
    </row>
    <row r="191" spans="2:9" ht="15.6" x14ac:dyDescent="0.35">
      <c r="B191" s="220" t="s">
        <v>36</v>
      </c>
      <c r="C191" s="220"/>
      <c r="D191" s="220"/>
      <c r="E191" s="220"/>
      <c r="F191" s="220"/>
      <c r="G191" s="220"/>
      <c r="H191" s="220"/>
      <c r="I191" s="220"/>
    </row>
    <row r="192" spans="2:9" x14ac:dyDescent="0.25">
      <c r="B192" s="29"/>
      <c r="C192" s="29"/>
      <c r="D192" s="29"/>
      <c r="E192" s="29"/>
      <c r="F192" s="29"/>
      <c r="G192" s="29"/>
      <c r="H192" s="29"/>
    </row>
    <row r="193" spans="2:9" ht="13.8" thickBot="1" x14ac:dyDescent="0.3">
      <c r="B193" s="29"/>
      <c r="C193" s="29"/>
      <c r="D193" s="30" t="s">
        <v>37</v>
      </c>
      <c r="E193" s="30" t="s">
        <v>38</v>
      </c>
      <c r="F193" s="30" t="s">
        <v>39</v>
      </c>
      <c r="G193" s="30" t="s">
        <v>40</v>
      </c>
      <c r="H193" s="30" t="s">
        <v>41</v>
      </c>
      <c r="I193" s="30" t="s">
        <v>42</v>
      </c>
    </row>
    <row r="194" spans="2:9" ht="52.8" x14ac:dyDescent="0.25">
      <c r="B194" s="31" t="s">
        <v>5</v>
      </c>
      <c r="C194" s="31" t="s">
        <v>6</v>
      </c>
      <c r="D194" s="32" t="s">
        <v>43</v>
      </c>
      <c r="E194" s="33" t="s">
        <v>44</v>
      </c>
      <c r="F194" s="33" t="s">
        <v>45</v>
      </c>
      <c r="G194" s="33" t="s">
        <v>46</v>
      </c>
      <c r="H194" s="34" t="s">
        <v>47</v>
      </c>
      <c r="I194" s="34" t="s">
        <v>48</v>
      </c>
    </row>
    <row r="195" spans="2:9" x14ac:dyDescent="0.25">
      <c r="B195" t="str">
        <f>B102</f>
        <v>NiSource Inc.</v>
      </c>
      <c r="C195" s="35" t="str">
        <f t="shared" ref="B195:D207" si="37">C102</f>
        <v>NI</v>
      </c>
      <c r="D195" s="38">
        <f t="shared" si="37"/>
        <v>3.1593333333333334E-2</v>
      </c>
      <c r="E195" s="49">
        <f>'CGP-AEB-TAS-5 CAPM LT Beta'!L7</f>
        <v>0.72142857142857131</v>
      </c>
      <c r="F195" s="38">
        <f t="shared" ref="F195:F207" si="38">F102</f>
        <v>0.12942812394843334</v>
      </c>
      <c r="G195" s="38">
        <f>F195-D195</f>
        <v>9.7834790615100004E-2</v>
      </c>
      <c r="H195" s="38">
        <f>IFERROR(G195*E195+D195,"")</f>
        <v>0.10217414656279833</v>
      </c>
      <c r="I195" s="46">
        <f>IFERROR((0.25*G195)+(0.75*E195*G195)+D195,"")</f>
        <v>0.10898764090920707</v>
      </c>
    </row>
    <row r="196" spans="2:9" x14ac:dyDescent="0.25">
      <c r="B196" t="str">
        <f t="shared" si="37"/>
        <v>Alliant Energy Corporation</v>
      </c>
      <c r="C196" s="35" t="str">
        <f t="shared" si="37"/>
        <v>LNT</v>
      </c>
      <c r="D196" s="38">
        <f t="shared" si="37"/>
        <v>3.1593333333333334E-2</v>
      </c>
      <c r="E196" s="45">
        <f>'CGP-AEB-TAS-5 CAPM LT Beta'!L8</f>
        <v>0.73888888888888871</v>
      </c>
      <c r="F196" s="38">
        <f t="shared" si="38"/>
        <v>0.12942812394843334</v>
      </c>
      <c r="G196" s="38">
        <f t="shared" ref="G196:G207" si="39">F196-D196</f>
        <v>9.7834790615100004E-2</v>
      </c>
      <c r="H196" s="38">
        <f t="shared" ref="H196:H207" si="40">IFERROR(G196*E196+D196,"")</f>
        <v>0.10388237306560165</v>
      </c>
      <c r="I196" s="38">
        <f t="shared" ref="I196:I207" si="41">IFERROR((0.25*G196)+(0.75*E196*G196)+D196,"")</f>
        <v>0.11026881078630957</v>
      </c>
    </row>
    <row r="197" spans="2:9" x14ac:dyDescent="0.25">
      <c r="B197" t="str">
        <f t="shared" si="37"/>
        <v>Ameren Corporation</v>
      </c>
      <c r="C197" s="35" t="str">
        <f t="shared" si="37"/>
        <v>AEE</v>
      </c>
      <c r="D197" s="38">
        <f t="shared" si="37"/>
        <v>3.1593333333333334E-2</v>
      </c>
      <c r="E197" s="45">
        <f>'CGP-AEB-TAS-5 CAPM LT Beta'!L9</f>
        <v>0.71111111111111092</v>
      </c>
      <c r="F197" s="38">
        <f t="shared" si="38"/>
        <v>0.12942812394843334</v>
      </c>
      <c r="G197" s="38">
        <f t="shared" si="39"/>
        <v>9.7834790615100004E-2</v>
      </c>
      <c r="H197" s="38">
        <f t="shared" si="40"/>
        <v>0.10116473999295998</v>
      </c>
      <c r="I197" s="38">
        <f t="shared" si="41"/>
        <v>0.10823058598182833</v>
      </c>
    </row>
    <row r="198" spans="2:9" x14ac:dyDescent="0.25">
      <c r="B198" t="str">
        <f t="shared" si="37"/>
        <v>Avista Corporation</v>
      </c>
      <c r="C198" s="35" t="str">
        <f t="shared" si="37"/>
        <v>AVA</v>
      </c>
      <c r="D198" s="38">
        <f t="shared" si="37"/>
        <v>3.1593333333333334E-2</v>
      </c>
      <c r="E198" s="45">
        <f>'CGP-AEB-TAS-5 CAPM LT Beta'!L10</f>
        <v>0.77222222222222225</v>
      </c>
      <c r="F198" s="38">
        <f t="shared" si="38"/>
        <v>0.12942812394843334</v>
      </c>
      <c r="G198" s="38">
        <f t="shared" si="39"/>
        <v>9.7834790615100004E-2</v>
      </c>
      <c r="H198" s="38">
        <f t="shared" si="40"/>
        <v>0.10714353275277168</v>
      </c>
      <c r="I198" s="38">
        <f t="shared" si="41"/>
        <v>0.1127146805516871</v>
      </c>
    </row>
    <row r="199" spans="2:9" x14ac:dyDescent="0.25">
      <c r="B199" t="str">
        <f t="shared" si="37"/>
        <v>Black Hills Corporation</v>
      </c>
      <c r="C199" s="35" t="str">
        <f t="shared" si="37"/>
        <v>BKH</v>
      </c>
      <c r="D199" s="38">
        <f t="shared" si="37"/>
        <v>3.1593333333333334E-2</v>
      </c>
      <c r="E199" s="45">
        <f>'CGP-AEB-TAS-5 CAPM LT Beta'!L11</f>
        <v>0.8833333333333333</v>
      </c>
      <c r="F199" s="38">
        <f t="shared" si="38"/>
        <v>0.12942812394843334</v>
      </c>
      <c r="G199" s="38">
        <f t="shared" si="39"/>
        <v>9.7834790615100004E-2</v>
      </c>
      <c r="H199" s="38">
        <f t="shared" si="40"/>
        <v>0.11801406504333833</v>
      </c>
      <c r="I199" s="38">
        <f t="shared" si="41"/>
        <v>0.1208675797696121</v>
      </c>
    </row>
    <row r="200" spans="2:9" x14ac:dyDescent="0.25">
      <c r="B200" t="str">
        <f t="shared" si="37"/>
        <v>CMS Energy Corporation</v>
      </c>
      <c r="C200" s="35" t="str">
        <f t="shared" si="37"/>
        <v>CMS</v>
      </c>
      <c r="D200" s="38">
        <f t="shared" si="37"/>
        <v>3.1593333333333334E-2</v>
      </c>
      <c r="E200" s="45">
        <f>'CGP-AEB-TAS-5 CAPM LT Beta'!L12</f>
        <v>0.6777777777777777</v>
      </c>
      <c r="F200" s="38">
        <f t="shared" si="38"/>
        <v>0.12942812394843334</v>
      </c>
      <c r="G200" s="38">
        <f t="shared" si="39"/>
        <v>9.7834790615100004E-2</v>
      </c>
      <c r="H200" s="38">
        <f t="shared" si="40"/>
        <v>9.7903580305789994E-2</v>
      </c>
      <c r="I200" s="38">
        <f t="shared" si="41"/>
        <v>0.10578471621645083</v>
      </c>
    </row>
    <row r="201" spans="2:9" x14ac:dyDescent="0.25">
      <c r="B201" t="str">
        <f t="shared" si="37"/>
        <v>Duke Energy Corporation</v>
      </c>
      <c r="C201" s="35" t="str">
        <f t="shared" si="37"/>
        <v>DUK</v>
      </c>
      <c r="D201" s="38">
        <f t="shared" si="37"/>
        <v>3.1593333333333334E-2</v>
      </c>
      <c r="E201" s="45">
        <f>'CGP-AEB-TAS-5 CAPM LT Beta'!L13</f>
        <v>0.64444444444444438</v>
      </c>
      <c r="F201" s="38">
        <f t="shared" si="38"/>
        <v>0.12942812394843334</v>
      </c>
      <c r="G201" s="38">
        <f t="shared" si="39"/>
        <v>9.7834790615100004E-2</v>
      </c>
      <c r="H201" s="38">
        <f t="shared" si="40"/>
        <v>9.4642420618619993E-2</v>
      </c>
      <c r="I201" s="38">
        <f t="shared" si="41"/>
        <v>0.10333884645107333</v>
      </c>
    </row>
    <row r="202" spans="2:9" x14ac:dyDescent="0.25">
      <c r="B202" t="str">
        <f t="shared" si="37"/>
        <v>MGE Energy, Inc.</v>
      </c>
      <c r="C202" s="35" t="str">
        <f t="shared" si="37"/>
        <v>MGEE</v>
      </c>
      <c r="D202" s="38">
        <f t="shared" si="37"/>
        <v>3.1593333333333334E-2</v>
      </c>
      <c r="E202" s="45">
        <f>'CGP-AEB-TAS-5 CAPM LT Beta'!L14</f>
        <v>0.68333333333333324</v>
      </c>
      <c r="F202" s="38">
        <f t="shared" si="38"/>
        <v>0.12942812394843334</v>
      </c>
      <c r="G202" s="38">
        <f t="shared" si="39"/>
        <v>9.7834790615100004E-2</v>
      </c>
      <c r="H202" s="38">
        <f t="shared" si="40"/>
        <v>9.8447106920318328E-2</v>
      </c>
      <c r="I202" s="38">
        <f t="shared" si="41"/>
        <v>0.10619236117734708</v>
      </c>
    </row>
    <row r="203" spans="2:9" x14ac:dyDescent="0.25">
      <c r="B203" t="str">
        <f t="shared" si="37"/>
        <v>NextEra Energy, Inc.</v>
      </c>
      <c r="C203" s="35" t="str">
        <f t="shared" si="37"/>
        <v>NEE</v>
      </c>
      <c r="D203" s="38">
        <f t="shared" si="37"/>
        <v>3.1593333333333334E-2</v>
      </c>
      <c r="E203" s="45">
        <f>'CGP-AEB-TAS-5 CAPM LT Beta'!L15</f>
        <v>0.7055555555555556</v>
      </c>
      <c r="F203" s="38">
        <f t="shared" si="38"/>
        <v>0.12942812394843334</v>
      </c>
      <c r="G203" s="38">
        <f t="shared" si="39"/>
        <v>9.7834790615100004E-2</v>
      </c>
      <c r="H203" s="38">
        <f t="shared" si="40"/>
        <v>0.10062121337843168</v>
      </c>
      <c r="I203" s="38">
        <f t="shared" si="41"/>
        <v>0.10782294102093209</v>
      </c>
    </row>
    <row r="204" spans="2:9" x14ac:dyDescent="0.25">
      <c r="B204" t="str">
        <f t="shared" si="37"/>
        <v>NorthWestern Corporation</v>
      </c>
      <c r="C204" s="35" t="str">
        <f t="shared" si="37"/>
        <v>NWE</v>
      </c>
      <c r="D204" s="38">
        <f t="shared" si="37"/>
        <v>3.1593333333333334E-2</v>
      </c>
      <c r="E204" s="45">
        <f>'CGP-AEB-TAS-5 CAPM LT Beta'!L16</f>
        <v>0.72777777777777775</v>
      </c>
      <c r="F204" s="38">
        <f t="shared" si="38"/>
        <v>0.12942812394843334</v>
      </c>
      <c r="G204" s="38">
        <f t="shared" si="39"/>
        <v>9.7834790615100004E-2</v>
      </c>
      <c r="H204" s="38">
        <f t="shared" si="40"/>
        <v>0.102795319836545</v>
      </c>
      <c r="I204" s="38">
        <f t="shared" si="41"/>
        <v>0.10945352086451708</v>
      </c>
    </row>
    <row r="205" spans="2:9" x14ac:dyDescent="0.25">
      <c r="B205" t="str">
        <f t="shared" si="37"/>
        <v>Southern Company</v>
      </c>
      <c r="C205" s="35" t="str">
        <f t="shared" si="37"/>
        <v>SO</v>
      </c>
      <c r="D205" s="38">
        <f t="shared" si="37"/>
        <v>3.1593333333333334E-2</v>
      </c>
      <c r="E205" s="45">
        <f>'CGP-AEB-TAS-5 CAPM LT Beta'!L17</f>
        <v>0.62777777777777777</v>
      </c>
      <c r="F205" s="38">
        <f t="shared" si="38"/>
        <v>0.12942812394843334</v>
      </c>
      <c r="G205" s="38">
        <f t="shared" si="39"/>
        <v>9.7834790615100004E-2</v>
      </c>
      <c r="H205" s="38">
        <f t="shared" si="40"/>
        <v>9.3011840775034993E-2</v>
      </c>
      <c r="I205" s="38">
        <f t="shared" si="41"/>
        <v>0.10211591156838459</v>
      </c>
    </row>
    <row r="206" spans="2:9" x14ac:dyDescent="0.25">
      <c r="B206" t="str">
        <f t="shared" si="37"/>
        <v>Wisconsin Energy Corporation</v>
      </c>
      <c r="C206" s="35" t="str">
        <f t="shared" si="37"/>
        <v>WEC</v>
      </c>
      <c r="D206" s="38">
        <f t="shared" si="37"/>
        <v>3.1593333333333334E-2</v>
      </c>
      <c r="E206" s="45">
        <f>'CGP-AEB-TAS-5 CAPM LT Beta'!L18</f>
        <v>0.64444444444444438</v>
      </c>
      <c r="F206" s="38">
        <f t="shared" si="38"/>
        <v>0.12942812394843334</v>
      </c>
      <c r="G206" s="38">
        <f t="shared" si="39"/>
        <v>9.7834790615100004E-2</v>
      </c>
      <c r="H206" s="38">
        <f t="shared" si="40"/>
        <v>9.4642420618619993E-2</v>
      </c>
      <c r="I206" s="38">
        <f t="shared" si="41"/>
        <v>0.10333884645107333</v>
      </c>
    </row>
    <row r="207" spans="2:9" x14ac:dyDescent="0.25">
      <c r="B207" t="str">
        <f t="shared" si="37"/>
        <v>Xcel Energy Inc.</v>
      </c>
      <c r="C207" s="35" t="str">
        <f t="shared" si="37"/>
        <v>XEL</v>
      </c>
      <c r="D207" s="38">
        <f t="shared" si="37"/>
        <v>3.1593333333333334E-2</v>
      </c>
      <c r="E207" s="50">
        <f>'CGP-AEB-TAS-5 CAPM LT Beta'!L19</f>
        <v>0.63888888888888884</v>
      </c>
      <c r="F207" s="38">
        <f t="shared" si="38"/>
        <v>0.12942812394843334</v>
      </c>
      <c r="G207" s="38">
        <f t="shared" si="39"/>
        <v>9.7834790615100004E-2</v>
      </c>
      <c r="H207" s="38">
        <f t="shared" si="40"/>
        <v>9.409889400409166E-2</v>
      </c>
      <c r="I207" s="47">
        <f t="shared" si="41"/>
        <v>0.10293120149017709</v>
      </c>
    </row>
    <row r="208" spans="2:9" ht="13.8" thickBot="1" x14ac:dyDescent="0.3">
      <c r="B208" s="40" t="s">
        <v>18</v>
      </c>
      <c r="C208" s="40"/>
      <c r="D208" s="40"/>
      <c r="E208" s="40"/>
      <c r="F208" s="40"/>
      <c r="G208" s="40"/>
      <c r="H208" s="42">
        <f>AVERAGE(H195:H207)</f>
        <v>0.1006570502980709</v>
      </c>
      <c r="I208" s="42">
        <f>AVERAGE(I195:I207)</f>
        <v>0.1078498187106615</v>
      </c>
    </row>
    <row r="210" spans="2:9" x14ac:dyDescent="0.25">
      <c r="B210" s="43" t="s">
        <v>20</v>
      </c>
    </row>
    <row r="211" spans="2:9" x14ac:dyDescent="0.25">
      <c r="B211" s="29" t="str">
        <f>B118</f>
        <v>[1] Source: Bloomberg Professional, as of July 28, 2022</v>
      </c>
    </row>
    <row r="212" spans="2:9" x14ac:dyDescent="0.25">
      <c r="B212" s="44" t="s">
        <v>1331</v>
      </c>
    </row>
    <row r="213" spans="2:9" x14ac:dyDescent="0.25">
      <c r="B213" s="44" t="str">
        <f>B120</f>
        <v>[3] Source: Exh. AEB-18</v>
      </c>
    </row>
    <row r="214" spans="2:9" x14ac:dyDescent="0.25">
      <c r="B214" s="29" t="s">
        <v>50</v>
      </c>
    </row>
    <row r="215" spans="2:9" x14ac:dyDescent="0.25">
      <c r="B215" s="29" t="s">
        <v>51</v>
      </c>
    </row>
    <row r="216" spans="2:9" x14ac:dyDescent="0.25">
      <c r="B216" t="s">
        <v>52</v>
      </c>
    </row>
    <row r="219" spans="2:9" ht="13.2" customHeight="1" x14ac:dyDescent="0.25">
      <c r="B219" s="220" t="s">
        <v>61</v>
      </c>
      <c r="C219" s="220"/>
      <c r="D219" s="220"/>
      <c r="E219" s="220"/>
      <c r="F219" s="220"/>
      <c r="G219" s="220"/>
      <c r="H219" s="220"/>
      <c r="I219" s="220"/>
    </row>
    <row r="220" spans="2:9" x14ac:dyDescent="0.25">
      <c r="B220" s="29"/>
      <c r="C220" s="29"/>
      <c r="D220" s="29"/>
      <c r="E220" s="29"/>
      <c r="F220" s="29"/>
      <c r="G220" s="29"/>
      <c r="H220" s="29"/>
    </row>
    <row r="221" spans="2:9" x14ac:dyDescent="0.25">
      <c r="B221" s="221" t="s">
        <v>35</v>
      </c>
      <c r="C221" s="221"/>
      <c r="D221" s="221"/>
      <c r="E221" s="221"/>
      <c r="F221" s="221"/>
      <c r="G221" s="221"/>
      <c r="H221" s="221"/>
      <c r="I221" s="221"/>
    </row>
    <row r="222" spans="2:9" ht="15.6" x14ac:dyDescent="0.35">
      <c r="B222" s="220" t="s">
        <v>36</v>
      </c>
      <c r="C222" s="220"/>
      <c r="D222" s="220"/>
      <c r="E222" s="220"/>
      <c r="F222" s="220"/>
      <c r="G222" s="220"/>
      <c r="H222" s="220"/>
      <c r="I222" s="220"/>
    </row>
    <row r="223" spans="2:9" x14ac:dyDescent="0.25">
      <c r="B223" s="29"/>
      <c r="C223" s="29"/>
      <c r="D223" s="29"/>
      <c r="E223" s="29"/>
      <c r="F223" s="29"/>
      <c r="G223" s="29"/>
      <c r="H223" s="29"/>
    </row>
    <row r="224" spans="2:9" ht="13.8" thickBot="1" x14ac:dyDescent="0.3">
      <c r="B224" s="29"/>
      <c r="C224" s="29"/>
      <c r="D224" s="30" t="s">
        <v>37</v>
      </c>
      <c r="E224" s="30" t="s">
        <v>38</v>
      </c>
      <c r="F224" s="30" t="s">
        <v>39</v>
      </c>
      <c r="G224" s="30" t="s">
        <v>40</v>
      </c>
      <c r="H224" s="30" t="s">
        <v>41</v>
      </c>
      <c r="I224" s="30" t="s">
        <v>42</v>
      </c>
    </row>
    <row r="225" spans="2:9" ht="52.8" x14ac:dyDescent="0.25">
      <c r="B225" s="31" t="s">
        <v>5</v>
      </c>
      <c r="C225" s="31" t="s">
        <v>6</v>
      </c>
      <c r="D225" s="32" t="str">
        <f t="shared" ref="D225:D238" si="42">D132</f>
        <v>Near-term projected 30-year U.S. Treasury bond yield 
(Q4 2022 - Q4 2023)</v>
      </c>
      <c r="E225" s="33" t="s">
        <v>44</v>
      </c>
      <c r="F225" s="33" t="s">
        <v>45</v>
      </c>
      <c r="G225" s="33" t="s">
        <v>46</v>
      </c>
      <c r="H225" s="34" t="s">
        <v>47</v>
      </c>
      <c r="I225" s="34" t="s">
        <v>48</v>
      </c>
    </row>
    <row r="226" spans="2:9" x14ac:dyDescent="0.25">
      <c r="B226" t="str">
        <f t="shared" ref="B226:C238" si="43">B102</f>
        <v>NiSource Inc.</v>
      </c>
      <c r="C226" t="str">
        <f t="shared" si="43"/>
        <v>NI</v>
      </c>
      <c r="D226" s="38">
        <f t="shared" si="42"/>
        <v>3.4800000000000005E-2</v>
      </c>
      <c r="E226" s="49">
        <f t="shared" ref="E226:E238" si="44">E195</f>
        <v>0.72142857142857131</v>
      </c>
      <c r="F226" s="38">
        <f t="shared" ref="F226:F238" si="45">F102</f>
        <v>0.12942812394843334</v>
      </c>
      <c r="G226" s="38">
        <f>F226-D226</f>
        <v>9.462812394843334E-2</v>
      </c>
      <c r="H226" s="38">
        <f>IFERROR(G226*E226+D226,"")</f>
        <v>0.10306743227708404</v>
      </c>
      <c r="I226" s="46">
        <f>IFERROR((0.25*G226)+(0.75*E226*G226)+D226,"")</f>
        <v>0.10965760519492135</v>
      </c>
    </row>
    <row r="227" spans="2:9" x14ac:dyDescent="0.25">
      <c r="B227" t="str">
        <f t="shared" si="43"/>
        <v>Alliant Energy Corporation</v>
      </c>
      <c r="C227" t="str">
        <f t="shared" si="43"/>
        <v>LNT</v>
      </c>
      <c r="D227" s="38">
        <f t="shared" si="42"/>
        <v>3.4800000000000005E-2</v>
      </c>
      <c r="E227" s="45">
        <f t="shared" si="44"/>
        <v>0.73888888888888871</v>
      </c>
      <c r="F227" s="38">
        <f t="shared" si="45"/>
        <v>0.12942812394843334</v>
      </c>
      <c r="G227" s="38">
        <f t="shared" ref="G227:G238" si="46">F227-D227</f>
        <v>9.462812394843334E-2</v>
      </c>
      <c r="H227" s="38">
        <f t="shared" ref="H227:H238" si="47">IFERROR(G227*E227+D227,"")</f>
        <v>0.10471966936189794</v>
      </c>
      <c r="I227" s="38">
        <f t="shared" ref="I227:I238" si="48">IFERROR((0.25*G227)+(0.75*E227*G227)+D227,"")</f>
        <v>0.11089678300853179</v>
      </c>
    </row>
    <row r="228" spans="2:9" x14ac:dyDescent="0.25">
      <c r="B228" t="str">
        <f t="shared" si="43"/>
        <v>Ameren Corporation</v>
      </c>
      <c r="C228" t="str">
        <f t="shared" si="43"/>
        <v>AEE</v>
      </c>
      <c r="D228" s="38">
        <f t="shared" si="42"/>
        <v>3.4800000000000005E-2</v>
      </c>
      <c r="E228" s="45">
        <f t="shared" si="44"/>
        <v>0.71111111111111092</v>
      </c>
      <c r="F228" s="38">
        <f t="shared" si="45"/>
        <v>0.12942812394843334</v>
      </c>
      <c r="G228" s="38">
        <f t="shared" si="46"/>
        <v>9.462812394843334E-2</v>
      </c>
      <c r="H228" s="38">
        <f t="shared" si="47"/>
        <v>0.10209111036333035</v>
      </c>
      <c r="I228" s="38">
        <f t="shared" si="48"/>
        <v>0.1089253637596061</v>
      </c>
    </row>
    <row r="229" spans="2:9" x14ac:dyDescent="0.25">
      <c r="B229" t="str">
        <f t="shared" si="43"/>
        <v>Avista Corporation</v>
      </c>
      <c r="C229" t="str">
        <f t="shared" si="43"/>
        <v>AVA</v>
      </c>
      <c r="D229" s="38">
        <f t="shared" si="42"/>
        <v>3.4800000000000005E-2</v>
      </c>
      <c r="E229" s="45">
        <f t="shared" si="44"/>
        <v>0.77222222222222225</v>
      </c>
      <c r="F229" s="38">
        <f t="shared" si="45"/>
        <v>0.12942812394843334</v>
      </c>
      <c r="G229" s="38">
        <f t="shared" si="46"/>
        <v>9.462812394843334E-2</v>
      </c>
      <c r="H229" s="38">
        <f t="shared" si="47"/>
        <v>0.10787394016017909</v>
      </c>
      <c r="I229" s="38">
        <f t="shared" si="48"/>
        <v>0.11326248610724265</v>
      </c>
    </row>
    <row r="230" spans="2:9" x14ac:dyDescent="0.25">
      <c r="B230" t="str">
        <f t="shared" si="43"/>
        <v>Black Hills Corporation</v>
      </c>
      <c r="C230" t="str">
        <f t="shared" si="43"/>
        <v>BKH</v>
      </c>
      <c r="D230" s="38">
        <f t="shared" si="42"/>
        <v>3.4800000000000005E-2</v>
      </c>
      <c r="E230" s="45">
        <f t="shared" si="44"/>
        <v>0.8833333333333333</v>
      </c>
      <c r="F230" s="38">
        <f t="shared" si="45"/>
        <v>0.12942812394843334</v>
      </c>
      <c r="G230" s="38">
        <f t="shared" si="46"/>
        <v>9.462812394843334E-2</v>
      </c>
      <c r="H230" s="38">
        <f t="shared" si="47"/>
        <v>0.11838817615444946</v>
      </c>
      <c r="I230" s="38">
        <f t="shared" si="48"/>
        <v>0.12114816310294543</v>
      </c>
    </row>
    <row r="231" spans="2:9" x14ac:dyDescent="0.25">
      <c r="B231" t="str">
        <f t="shared" si="43"/>
        <v>CMS Energy Corporation</v>
      </c>
      <c r="C231" t="str">
        <f t="shared" si="43"/>
        <v>CMS</v>
      </c>
      <c r="D231" s="38">
        <f t="shared" si="42"/>
        <v>3.4800000000000005E-2</v>
      </c>
      <c r="E231" s="45">
        <f t="shared" si="44"/>
        <v>0.6777777777777777</v>
      </c>
      <c r="F231" s="38">
        <f t="shared" si="45"/>
        <v>0.12942812394843334</v>
      </c>
      <c r="G231" s="38">
        <f t="shared" si="46"/>
        <v>9.462812394843334E-2</v>
      </c>
      <c r="H231" s="38">
        <f t="shared" si="47"/>
        <v>9.8936839565049256E-2</v>
      </c>
      <c r="I231" s="38">
        <f t="shared" si="48"/>
        <v>0.10655966066089528</v>
      </c>
    </row>
    <row r="232" spans="2:9" x14ac:dyDescent="0.25">
      <c r="B232" t="str">
        <f t="shared" si="43"/>
        <v>Duke Energy Corporation</v>
      </c>
      <c r="C232" t="str">
        <f t="shared" si="43"/>
        <v>DUK</v>
      </c>
      <c r="D232" s="38">
        <f t="shared" si="42"/>
        <v>3.4800000000000005E-2</v>
      </c>
      <c r="E232" s="45">
        <f t="shared" si="44"/>
        <v>0.64444444444444438</v>
      </c>
      <c r="F232" s="38">
        <f t="shared" si="45"/>
        <v>0.12942812394843334</v>
      </c>
      <c r="G232" s="38">
        <f t="shared" si="46"/>
        <v>9.462812394843334E-2</v>
      </c>
      <c r="H232" s="38">
        <f t="shared" si="47"/>
        <v>9.5782568766768147E-2</v>
      </c>
      <c r="I232" s="38">
        <f t="shared" si="48"/>
        <v>0.10419395756218444</v>
      </c>
    </row>
    <row r="233" spans="2:9" x14ac:dyDescent="0.25">
      <c r="B233" t="str">
        <f t="shared" si="43"/>
        <v>MGE Energy, Inc.</v>
      </c>
      <c r="C233" t="str">
        <f t="shared" si="43"/>
        <v>MGEE</v>
      </c>
      <c r="D233" s="38">
        <f t="shared" si="42"/>
        <v>3.4800000000000005E-2</v>
      </c>
      <c r="E233" s="45">
        <f t="shared" si="44"/>
        <v>0.68333333333333324</v>
      </c>
      <c r="F233" s="38">
        <f t="shared" si="45"/>
        <v>0.12942812394843334</v>
      </c>
      <c r="G233" s="38">
        <f t="shared" si="46"/>
        <v>9.462812394843334E-2</v>
      </c>
      <c r="H233" s="38">
        <f t="shared" si="47"/>
        <v>9.9462551364762786E-2</v>
      </c>
      <c r="I233" s="38">
        <f t="shared" si="48"/>
        <v>0.10695394451068041</v>
      </c>
    </row>
    <row r="234" spans="2:9" x14ac:dyDescent="0.25">
      <c r="B234" t="str">
        <f t="shared" si="43"/>
        <v>NextEra Energy, Inc.</v>
      </c>
      <c r="C234" t="str">
        <f t="shared" si="43"/>
        <v>NEE</v>
      </c>
      <c r="D234" s="38">
        <f t="shared" si="42"/>
        <v>3.4800000000000005E-2</v>
      </c>
      <c r="E234" s="45">
        <f t="shared" si="44"/>
        <v>0.7055555555555556</v>
      </c>
      <c r="F234" s="38">
        <f t="shared" si="45"/>
        <v>0.12942812394843334</v>
      </c>
      <c r="G234" s="38">
        <f t="shared" si="46"/>
        <v>9.462812394843334E-2</v>
      </c>
      <c r="H234" s="38">
        <f t="shared" si="47"/>
        <v>0.10156539856361688</v>
      </c>
      <c r="I234" s="38">
        <f t="shared" si="48"/>
        <v>0.10853107990982097</v>
      </c>
    </row>
    <row r="235" spans="2:9" x14ac:dyDescent="0.25">
      <c r="B235" t="str">
        <f t="shared" si="43"/>
        <v>NorthWestern Corporation</v>
      </c>
      <c r="C235" t="str">
        <f t="shared" si="43"/>
        <v>NWE</v>
      </c>
      <c r="D235" s="38">
        <f t="shared" si="42"/>
        <v>3.4800000000000005E-2</v>
      </c>
      <c r="E235" s="45">
        <f t="shared" si="44"/>
        <v>0.72777777777777775</v>
      </c>
      <c r="F235" s="38">
        <f t="shared" si="45"/>
        <v>0.12942812394843334</v>
      </c>
      <c r="G235" s="38">
        <f t="shared" si="46"/>
        <v>9.462812394843334E-2</v>
      </c>
      <c r="H235" s="38">
        <f t="shared" si="47"/>
        <v>0.10366824576247094</v>
      </c>
      <c r="I235" s="38">
        <f t="shared" si="48"/>
        <v>0.11010821530896153</v>
      </c>
    </row>
    <row r="236" spans="2:9" x14ac:dyDescent="0.25">
      <c r="B236" t="str">
        <f t="shared" si="43"/>
        <v>Southern Company</v>
      </c>
      <c r="C236" t="str">
        <f t="shared" si="43"/>
        <v>SO</v>
      </c>
      <c r="D236" s="38">
        <f t="shared" si="42"/>
        <v>3.4800000000000005E-2</v>
      </c>
      <c r="E236" s="45">
        <f t="shared" si="44"/>
        <v>0.62777777777777777</v>
      </c>
      <c r="F236" s="38">
        <f t="shared" si="45"/>
        <v>0.12942812394843334</v>
      </c>
      <c r="G236" s="38">
        <f t="shared" si="46"/>
        <v>9.462812394843334E-2</v>
      </c>
      <c r="H236" s="38">
        <f t="shared" si="47"/>
        <v>9.42054333676276E-2</v>
      </c>
      <c r="I236" s="38">
        <f t="shared" si="48"/>
        <v>0.10301110601282903</v>
      </c>
    </row>
    <row r="237" spans="2:9" x14ac:dyDescent="0.25">
      <c r="B237" t="str">
        <f t="shared" si="43"/>
        <v>Wisconsin Energy Corporation</v>
      </c>
      <c r="C237" t="str">
        <f t="shared" si="43"/>
        <v>WEC</v>
      </c>
      <c r="D237" s="38">
        <f t="shared" si="42"/>
        <v>3.4800000000000005E-2</v>
      </c>
      <c r="E237" s="45">
        <f t="shared" si="44"/>
        <v>0.64444444444444438</v>
      </c>
      <c r="F237" s="38">
        <f t="shared" si="45"/>
        <v>0.12942812394843334</v>
      </c>
      <c r="G237" s="38">
        <f t="shared" si="46"/>
        <v>9.462812394843334E-2</v>
      </c>
      <c r="H237" s="38">
        <f t="shared" si="47"/>
        <v>9.5782568766768147E-2</v>
      </c>
      <c r="I237" s="38">
        <f t="shared" si="48"/>
        <v>0.10419395756218444</v>
      </c>
    </row>
    <row r="238" spans="2:9" x14ac:dyDescent="0.25">
      <c r="B238" t="str">
        <f t="shared" si="43"/>
        <v>Xcel Energy Inc.</v>
      </c>
      <c r="C238" t="str">
        <f t="shared" si="43"/>
        <v>XEL</v>
      </c>
      <c r="D238" s="38">
        <f t="shared" si="42"/>
        <v>3.4800000000000005E-2</v>
      </c>
      <c r="E238" s="50">
        <f t="shared" si="44"/>
        <v>0.63888888888888884</v>
      </c>
      <c r="F238" s="38">
        <f t="shared" si="45"/>
        <v>0.12942812394843334</v>
      </c>
      <c r="G238" s="38">
        <f t="shared" si="46"/>
        <v>9.462812394843334E-2</v>
      </c>
      <c r="H238" s="38">
        <f t="shared" si="47"/>
        <v>9.5256856967054632E-2</v>
      </c>
      <c r="I238" s="47">
        <f t="shared" si="48"/>
        <v>0.10379967371239932</v>
      </c>
    </row>
    <row r="239" spans="2:9" ht="13.8" thickBot="1" x14ac:dyDescent="0.3">
      <c r="B239" s="40" t="s">
        <v>18</v>
      </c>
      <c r="C239" s="40"/>
      <c r="D239" s="40"/>
      <c r="E239" s="40"/>
      <c r="F239" s="40"/>
      <c r="G239" s="40"/>
      <c r="H239" s="42">
        <f>AVERAGE(H226:H238)</f>
        <v>0.1016000608800815</v>
      </c>
      <c r="I239" s="42">
        <f>AVERAGE(I226:I238)</f>
        <v>0.10855707664716946</v>
      </c>
    </row>
    <row r="241" spans="2:9" x14ac:dyDescent="0.25">
      <c r="B241" s="43" t="s">
        <v>20</v>
      </c>
    </row>
    <row r="242" spans="2:9" x14ac:dyDescent="0.25">
      <c r="B242" s="29" t="str">
        <f>B149</f>
        <v>[1] Blue Chip Financial Forecasts, Vol. 41, No. 8, August 2, 2022, at 2</v>
      </c>
    </row>
    <row r="243" spans="2:9" x14ac:dyDescent="0.25">
      <c r="B243" s="29" t="str">
        <f>B212</f>
        <v>[2] Source: Exh. AEB-17</v>
      </c>
    </row>
    <row r="244" spans="2:9" x14ac:dyDescent="0.25">
      <c r="B244" s="44" t="str">
        <f>B120</f>
        <v>[3] Source: Exh. AEB-18</v>
      </c>
    </row>
    <row r="245" spans="2:9" x14ac:dyDescent="0.25">
      <c r="B245" s="29" t="s">
        <v>50</v>
      </c>
    </row>
    <row r="246" spans="2:9" x14ac:dyDescent="0.25">
      <c r="B246" s="29" t="s">
        <v>51</v>
      </c>
    </row>
    <row r="247" spans="2:9" x14ac:dyDescent="0.25">
      <c r="B247" t="s">
        <v>52</v>
      </c>
    </row>
    <row r="250" spans="2:9" ht="13.2" customHeight="1" x14ac:dyDescent="0.25">
      <c r="B250" s="220" t="s">
        <v>62</v>
      </c>
      <c r="C250" s="220"/>
      <c r="D250" s="220"/>
      <c r="E250" s="220"/>
      <c r="F250" s="220"/>
      <c r="G250" s="220"/>
      <c r="H250" s="220"/>
      <c r="I250" s="220"/>
    </row>
    <row r="251" spans="2:9" x14ac:dyDescent="0.25">
      <c r="B251" s="29"/>
      <c r="C251" s="29"/>
      <c r="D251" s="29"/>
      <c r="E251" s="29"/>
      <c r="F251" s="29"/>
      <c r="G251" s="29"/>
      <c r="H251" s="29"/>
    </row>
    <row r="252" spans="2:9" x14ac:dyDescent="0.25">
      <c r="B252" s="221" t="s">
        <v>35</v>
      </c>
      <c r="C252" s="221"/>
      <c r="D252" s="221"/>
      <c r="E252" s="221"/>
      <c r="F252" s="221"/>
      <c r="G252" s="221"/>
      <c r="H252" s="221"/>
      <c r="I252" s="221"/>
    </row>
    <row r="253" spans="2:9" ht="15.6" x14ac:dyDescent="0.35">
      <c r="B253" s="220" t="s">
        <v>36</v>
      </c>
      <c r="C253" s="220"/>
      <c r="D253" s="220"/>
      <c r="E253" s="220"/>
      <c r="F253" s="220"/>
      <c r="G253" s="220"/>
      <c r="H253" s="220"/>
      <c r="I253" s="220"/>
    </row>
    <row r="254" spans="2:9" x14ac:dyDescent="0.25">
      <c r="B254" s="29"/>
      <c r="C254" s="29"/>
      <c r="D254" s="29"/>
      <c r="E254" s="29"/>
      <c r="F254" s="29"/>
      <c r="G254" s="29"/>
      <c r="H254" s="29"/>
    </row>
    <row r="255" spans="2:9" ht="13.8" thickBot="1" x14ac:dyDescent="0.3">
      <c r="B255" s="29"/>
      <c r="C255" s="29"/>
      <c r="D255" s="30" t="s">
        <v>37</v>
      </c>
      <c r="E255" s="30" t="s">
        <v>38</v>
      </c>
      <c r="F255" s="30" t="s">
        <v>39</v>
      </c>
      <c r="G255" s="30" t="s">
        <v>40</v>
      </c>
      <c r="H255" s="30" t="s">
        <v>41</v>
      </c>
      <c r="I255" s="30" t="s">
        <v>42</v>
      </c>
    </row>
    <row r="256" spans="2:9" ht="52.8" x14ac:dyDescent="0.25">
      <c r="B256" s="31" t="s">
        <v>5</v>
      </c>
      <c r="C256" s="31" t="s">
        <v>6</v>
      </c>
      <c r="D256" s="32" t="str">
        <f t="shared" ref="D256:D267" si="49">D163</f>
        <v>Projected 30-year U.S. Treasury bond yield 
(2024 - 2028)</v>
      </c>
      <c r="E256" s="33" t="s">
        <v>44</v>
      </c>
      <c r="F256" s="33" t="s">
        <v>45</v>
      </c>
      <c r="G256" s="33" t="s">
        <v>46</v>
      </c>
      <c r="H256" s="34" t="s">
        <v>47</v>
      </c>
      <c r="I256" s="34" t="s">
        <v>48</v>
      </c>
    </row>
    <row r="257" spans="2:9" x14ac:dyDescent="0.25">
      <c r="B257" t="str">
        <f t="shared" ref="B257:C269" si="50">B102</f>
        <v>NiSource Inc.</v>
      </c>
      <c r="C257" t="str">
        <f t="shared" si="50"/>
        <v>NI</v>
      </c>
      <c r="D257" s="38">
        <f t="shared" si="49"/>
        <v>3.7999999999999999E-2</v>
      </c>
      <c r="E257" s="45">
        <f t="shared" ref="E257:E269" si="51">E226</f>
        <v>0.72142857142857131</v>
      </c>
      <c r="F257" s="38">
        <f t="shared" ref="F257:F269" si="52">F102</f>
        <v>0.12942812394843334</v>
      </c>
      <c r="G257" s="38">
        <f>F257-D257</f>
        <v>9.1428123948433332E-2</v>
      </c>
      <c r="H257" s="38">
        <f>IFERROR(G257*E257+D257,"")</f>
        <v>0.10395886084851261</v>
      </c>
      <c r="I257" s="46">
        <f>IFERROR((0.25*G257)+(0.75*E257*G257)+D257,"")</f>
        <v>0.11032617662349278</v>
      </c>
    </row>
    <row r="258" spans="2:9" x14ac:dyDescent="0.25">
      <c r="B258" t="str">
        <f t="shared" si="50"/>
        <v>Alliant Energy Corporation</v>
      </c>
      <c r="C258" t="str">
        <f t="shared" si="50"/>
        <v>LNT</v>
      </c>
      <c r="D258" s="38">
        <f t="shared" si="49"/>
        <v>3.7999999999999999E-2</v>
      </c>
      <c r="E258" s="45">
        <f t="shared" si="51"/>
        <v>0.73888888888888871</v>
      </c>
      <c r="F258" s="38">
        <f t="shared" si="52"/>
        <v>0.12942812394843334</v>
      </c>
      <c r="G258" s="38">
        <f t="shared" ref="G258:G269" si="53">F258-D258</f>
        <v>9.1428123948433332E-2</v>
      </c>
      <c r="H258" s="38">
        <f t="shared" ref="H258:H269" si="54">IFERROR(G258*E258+D258,"")</f>
        <v>0.10555522491745351</v>
      </c>
      <c r="I258" s="38">
        <f t="shared" ref="I258:I269" si="55">IFERROR((0.25*G258)+(0.75*E258*G258)+D258,"")</f>
        <v>0.11152344967519845</v>
      </c>
    </row>
    <row r="259" spans="2:9" x14ac:dyDescent="0.25">
      <c r="B259" t="str">
        <f t="shared" si="50"/>
        <v>Ameren Corporation</v>
      </c>
      <c r="C259" t="str">
        <f t="shared" si="50"/>
        <v>AEE</v>
      </c>
      <c r="D259" s="38">
        <f t="shared" si="49"/>
        <v>3.7999999999999999E-2</v>
      </c>
      <c r="E259" s="45">
        <f t="shared" si="51"/>
        <v>0.71111111111111092</v>
      </c>
      <c r="F259" s="38">
        <f t="shared" si="52"/>
        <v>0.12942812394843334</v>
      </c>
      <c r="G259" s="38">
        <f t="shared" si="53"/>
        <v>9.1428123948433332E-2</v>
      </c>
      <c r="H259" s="38">
        <f t="shared" si="54"/>
        <v>0.1030155548077748</v>
      </c>
      <c r="I259" s="38">
        <f t="shared" si="55"/>
        <v>0.10961869709293945</v>
      </c>
    </row>
    <row r="260" spans="2:9" x14ac:dyDescent="0.25">
      <c r="B260" t="str">
        <f t="shared" si="50"/>
        <v>Avista Corporation</v>
      </c>
      <c r="C260" t="str">
        <f t="shared" si="50"/>
        <v>AVA</v>
      </c>
      <c r="D260" s="38">
        <f t="shared" si="49"/>
        <v>3.7999999999999999E-2</v>
      </c>
      <c r="E260" s="45">
        <f t="shared" si="51"/>
        <v>0.77222222222222225</v>
      </c>
      <c r="F260" s="38">
        <f t="shared" si="52"/>
        <v>0.12942812394843334</v>
      </c>
      <c r="G260" s="38">
        <f t="shared" si="53"/>
        <v>9.1428123948433332E-2</v>
      </c>
      <c r="H260" s="38">
        <f t="shared" si="54"/>
        <v>0.10860282904906796</v>
      </c>
      <c r="I260" s="38">
        <f t="shared" si="55"/>
        <v>0.11380915277390932</v>
      </c>
    </row>
    <row r="261" spans="2:9" x14ac:dyDescent="0.25">
      <c r="B261" t="str">
        <f t="shared" si="50"/>
        <v>Black Hills Corporation</v>
      </c>
      <c r="C261" t="str">
        <f t="shared" si="50"/>
        <v>BKH</v>
      </c>
      <c r="D261" s="38">
        <f t="shared" si="49"/>
        <v>3.7999999999999999E-2</v>
      </c>
      <c r="E261" s="45">
        <f t="shared" si="51"/>
        <v>0.8833333333333333</v>
      </c>
      <c r="F261" s="38">
        <f t="shared" si="52"/>
        <v>0.12942812394843334</v>
      </c>
      <c r="G261" s="38">
        <f t="shared" si="53"/>
        <v>9.1428123948433332E-2</v>
      </c>
      <c r="H261" s="38">
        <f t="shared" si="54"/>
        <v>0.11876150948778277</v>
      </c>
      <c r="I261" s="38">
        <f t="shared" si="55"/>
        <v>0.12142816310294541</v>
      </c>
    </row>
    <row r="262" spans="2:9" x14ac:dyDescent="0.25">
      <c r="B262" t="str">
        <f t="shared" si="50"/>
        <v>CMS Energy Corporation</v>
      </c>
      <c r="C262" t="str">
        <f t="shared" si="50"/>
        <v>CMS</v>
      </c>
      <c r="D262" s="38">
        <f t="shared" si="49"/>
        <v>3.7999999999999999E-2</v>
      </c>
      <c r="E262" s="45">
        <f t="shared" si="51"/>
        <v>0.6777777777777777</v>
      </c>
      <c r="F262" s="38">
        <f t="shared" si="52"/>
        <v>0.12942812394843334</v>
      </c>
      <c r="G262" s="38">
        <f t="shared" si="53"/>
        <v>9.1428123948433332E-2</v>
      </c>
      <c r="H262" s="38">
        <f t="shared" si="54"/>
        <v>9.9967950676160364E-2</v>
      </c>
      <c r="I262" s="38">
        <f t="shared" si="55"/>
        <v>0.1073329939942286</v>
      </c>
    </row>
    <row r="263" spans="2:9" x14ac:dyDescent="0.25">
      <c r="B263" t="str">
        <f t="shared" si="50"/>
        <v>Duke Energy Corporation</v>
      </c>
      <c r="C263" t="str">
        <f t="shared" si="50"/>
        <v>DUK</v>
      </c>
      <c r="D263" s="38">
        <f t="shared" si="49"/>
        <v>3.7999999999999999E-2</v>
      </c>
      <c r="E263" s="45">
        <f t="shared" si="51"/>
        <v>0.64444444444444438</v>
      </c>
      <c r="F263" s="38">
        <f t="shared" si="52"/>
        <v>0.12942812394843334</v>
      </c>
      <c r="G263" s="38">
        <f t="shared" si="53"/>
        <v>9.1428123948433332E-2</v>
      </c>
      <c r="H263" s="38">
        <f t="shared" si="54"/>
        <v>9.6920346544545927E-2</v>
      </c>
      <c r="I263" s="38">
        <f t="shared" si="55"/>
        <v>0.10504729089551779</v>
      </c>
    </row>
    <row r="264" spans="2:9" x14ac:dyDescent="0.25">
      <c r="B264" t="str">
        <f t="shared" si="50"/>
        <v>MGE Energy, Inc.</v>
      </c>
      <c r="C264" t="str">
        <f t="shared" si="50"/>
        <v>MGEE</v>
      </c>
      <c r="D264" s="38">
        <f t="shared" si="49"/>
        <v>3.7999999999999999E-2</v>
      </c>
      <c r="E264" s="45">
        <f t="shared" si="51"/>
        <v>0.68333333333333324</v>
      </c>
      <c r="F264" s="38">
        <f t="shared" si="52"/>
        <v>0.12942812394843334</v>
      </c>
      <c r="G264" s="38">
        <f t="shared" si="53"/>
        <v>9.1428123948433332E-2</v>
      </c>
      <c r="H264" s="38">
        <f t="shared" si="54"/>
        <v>0.1004758846980961</v>
      </c>
      <c r="I264" s="38">
        <f t="shared" si="55"/>
        <v>0.10771394451068042</v>
      </c>
    </row>
    <row r="265" spans="2:9" x14ac:dyDescent="0.25">
      <c r="B265" t="str">
        <f t="shared" si="50"/>
        <v>NextEra Energy, Inc.</v>
      </c>
      <c r="C265" t="str">
        <f t="shared" si="50"/>
        <v>NEE</v>
      </c>
      <c r="D265" s="38">
        <f t="shared" si="49"/>
        <v>3.7999999999999999E-2</v>
      </c>
      <c r="E265" s="45">
        <f t="shared" si="51"/>
        <v>0.7055555555555556</v>
      </c>
      <c r="F265" s="38">
        <f t="shared" si="52"/>
        <v>0.12942812394843334</v>
      </c>
      <c r="G265" s="38">
        <f t="shared" si="53"/>
        <v>9.1428123948433332E-2</v>
      </c>
      <c r="H265" s="38">
        <f t="shared" si="54"/>
        <v>0.10250762078583908</v>
      </c>
      <c r="I265" s="38">
        <f t="shared" si="55"/>
        <v>0.10923774657648763</v>
      </c>
    </row>
    <row r="266" spans="2:9" x14ac:dyDescent="0.25">
      <c r="B266" t="str">
        <f t="shared" si="50"/>
        <v>NorthWestern Corporation</v>
      </c>
      <c r="C266" t="str">
        <f t="shared" si="50"/>
        <v>NWE</v>
      </c>
      <c r="D266" s="38">
        <f t="shared" si="49"/>
        <v>3.7999999999999999E-2</v>
      </c>
      <c r="E266" s="45">
        <f t="shared" si="51"/>
        <v>0.72777777777777775</v>
      </c>
      <c r="F266" s="38">
        <f t="shared" si="52"/>
        <v>0.12942812394843334</v>
      </c>
      <c r="G266" s="38">
        <f t="shared" si="53"/>
        <v>9.1428123948433332E-2</v>
      </c>
      <c r="H266" s="38">
        <f t="shared" si="54"/>
        <v>0.10453935687358204</v>
      </c>
      <c r="I266" s="38">
        <f t="shared" si="55"/>
        <v>0.11076154864229487</v>
      </c>
    </row>
    <row r="267" spans="2:9" x14ac:dyDescent="0.25">
      <c r="B267" t="str">
        <f t="shared" si="50"/>
        <v>Southern Company</v>
      </c>
      <c r="C267" t="str">
        <f t="shared" si="50"/>
        <v>SO</v>
      </c>
      <c r="D267" s="38">
        <f t="shared" si="49"/>
        <v>3.7999999999999999E-2</v>
      </c>
      <c r="E267" s="45">
        <f t="shared" si="51"/>
        <v>0.62777777777777777</v>
      </c>
      <c r="F267" s="38">
        <f t="shared" si="52"/>
        <v>0.12942812394843334</v>
      </c>
      <c r="G267" s="38">
        <f t="shared" si="53"/>
        <v>9.1428123948433332E-2</v>
      </c>
      <c r="H267" s="38">
        <f t="shared" si="54"/>
        <v>9.5396544478738701E-2</v>
      </c>
      <c r="I267" s="38">
        <f t="shared" si="55"/>
        <v>0.10390443934616236</v>
      </c>
    </row>
    <row r="268" spans="2:9" x14ac:dyDescent="0.25">
      <c r="B268" t="str">
        <f t="shared" si="50"/>
        <v>Wisconsin Energy Corporation</v>
      </c>
      <c r="C268" t="str">
        <f t="shared" si="50"/>
        <v>WEC</v>
      </c>
      <c r="D268" s="38">
        <f>D267</f>
        <v>3.7999999999999999E-2</v>
      </c>
      <c r="E268" s="45">
        <f t="shared" si="51"/>
        <v>0.64444444444444438</v>
      </c>
      <c r="F268" s="38">
        <f t="shared" si="52"/>
        <v>0.12942812394843334</v>
      </c>
      <c r="G268" s="38">
        <f t="shared" si="53"/>
        <v>9.1428123948433332E-2</v>
      </c>
      <c r="H268" s="38">
        <f t="shared" si="54"/>
        <v>9.6920346544545927E-2</v>
      </c>
      <c r="I268" s="38">
        <f t="shared" si="55"/>
        <v>0.10504729089551779</v>
      </c>
    </row>
    <row r="269" spans="2:9" x14ac:dyDescent="0.25">
      <c r="B269" t="str">
        <f t="shared" si="50"/>
        <v>Xcel Energy Inc.</v>
      </c>
      <c r="C269" t="str">
        <f t="shared" si="50"/>
        <v>XEL</v>
      </c>
      <c r="D269" s="38">
        <f>D268</f>
        <v>3.7999999999999999E-2</v>
      </c>
      <c r="E269" s="45">
        <f t="shared" si="51"/>
        <v>0.63888888888888884</v>
      </c>
      <c r="F269" s="38">
        <f t="shared" si="52"/>
        <v>0.12942812394843334</v>
      </c>
      <c r="G269" s="38">
        <f t="shared" si="53"/>
        <v>9.1428123948433332E-2</v>
      </c>
      <c r="H269" s="38">
        <f t="shared" si="54"/>
        <v>9.641241252261018E-2</v>
      </c>
      <c r="I269" s="47">
        <f t="shared" si="55"/>
        <v>0.10466634037906597</v>
      </c>
    </row>
    <row r="270" spans="2:9" ht="13.8" thickBot="1" x14ac:dyDescent="0.3">
      <c r="B270" s="40" t="s">
        <v>18</v>
      </c>
      <c r="C270" s="40"/>
      <c r="D270" s="40"/>
      <c r="E270" s="40"/>
      <c r="F270" s="40"/>
      <c r="G270" s="40"/>
      <c r="H270" s="42">
        <f>AVERAGE(H257:H269)</f>
        <v>0.10254111094113154</v>
      </c>
      <c r="I270" s="42">
        <f>AVERAGE(I257:I269)</f>
        <v>0.109262864192957</v>
      </c>
    </row>
    <row r="272" spans="2:9" x14ac:dyDescent="0.25">
      <c r="B272" s="43" t="s">
        <v>20</v>
      </c>
    </row>
    <row r="273" spans="2:2" x14ac:dyDescent="0.25">
      <c r="B273" s="29" t="str">
        <f>B180</f>
        <v>[1] Source: Blue Chip Financial Forecasts, Vol. 41, No. 6, June 1, 2022, at 14</v>
      </c>
    </row>
    <row r="274" spans="2:2" x14ac:dyDescent="0.25">
      <c r="B274" s="29" t="str">
        <f>B212</f>
        <v>[2] Source: Exh. AEB-17</v>
      </c>
    </row>
    <row r="275" spans="2:2" x14ac:dyDescent="0.25">
      <c r="B275" s="44" t="str">
        <f>B120</f>
        <v>[3] Source: Exh. AEB-18</v>
      </c>
    </row>
    <row r="276" spans="2:2" x14ac:dyDescent="0.25">
      <c r="B276" s="29" t="s">
        <v>50</v>
      </c>
    </row>
    <row r="277" spans="2:2" x14ac:dyDescent="0.25">
      <c r="B277" s="29" t="s">
        <v>51</v>
      </c>
    </row>
    <row r="278" spans="2:2" x14ac:dyDescent="0.25">
      <c r="B278" t="s">
        <v>52</v>
      </c>
    </row>
  </sheetData>
  <mergeCells count="27">
    <mergeCell ref="B36:I36"/>
    <mergeCell ref="B2:I2"/>
    <mergeCell ref="B4:I4"/>
    <mergeCell ref="B5:I5"/>
    <mergeCell ref="B33:I33"/>
    <mergeCell ref="B35:I35"/>
    <mergeCell ref="B160:I160"/>
    <mergeCell ref="B64:I64"/>
    <mergeCell ref="B66:I66"/>
    <mergeCell ref="B67:I67"/>
    <mergeCell ref="B95:I95"/>
    <mergeCell ref="B97:I97"/>
    <mergeCell ref="B98:I98"/>
    <mergeCell ref="B126:I126"/>
    <mergeCell ref="B128:I128"/>
    <mergeCell ref="B129:I129"/>
    <mergeCell ref="B157:I157"/>
    <mergeCell ref="B159:I159"/>
    <mergeCell ref="B250:I250"/>
    <mergeCell ref="B252:I252"/>
    <mergeCell ref="B253:I253"/>
    <mergeCell ref="B188:I188"/>
    <mergeCell ref="B190:I190"/>
    <mergeCell ref="B191:I191"/>
    <mergeCell ref="B219:I219"/>
    <mergeCell ref="B221:I221"/>
    <mergeCell ref="B222:I222"/>
  </mergeCells>
  <conditionalFormatting sqref="E9:E21">
    <cfRule type="expression" dxfId="7" priority="2">
      <formula>$D9="Yes"</formula>
    </cfRule>
  </conditionalFormatting>
  <conditionalFormatting sqref="E102:E114">
    <cfRule type="expression" dxfId="6" priority="1">
      <formula>$D102="Yes"</formula>
    </cfRule>
  </conditionalFormatting>
  <printOptions horizontalCentered="1"/>
  <pageMargins left="0.7" right="0.7" top="0.75" bottom="0.75" header="0.3" footer="0.3"/>
  <pageSetup scale="72" orientation="portrait" useFirstPageNumber="1" r:id="rId1"/>
  <headerFooter>
    <oddHeader>&amp;RExh. AEB-16
Page &amp;P of &amp;N</oddHeader>
  </headerFooter>
  <rowBreaks count="4" manualBreakCount="4">
    <brk id="62" max="16383" man="1"/>
    <brk id="124" max="16383" man="1"/>
    <brk id="186" max="16383" man="1"/>
    <brk id="2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5"/>
  <sheetViews>
    <sheetView view="pageLayout" zoomScale="55" zoomScaleNormal="50" zoomScaleSheetLayoutView="70" zoomScalePageLayoutView="55" workbookViewId="0">
      <selection activeCell="S14" sqref="S14"/>
    </sheetView>
  </sheetViews>
  <sheetFormatPr defaultColWidth="9.21875" defaultRowHeight="13.2" x14ac:dyDescent="0.25"/>
  <cols>
    <col min="1" max="1" width="44" customWidth="1"/>
    <col min="2" max="2" width="8.5546875" customWidth="1"/>
    <col min="3" max="3" width="12.77734375" customWidth="1"/>
    <col min="4" max="13" width="10.5546875" customWidth="1"/>
    <col min="14" max="14" width="3" customWidth="1"/>
  </cols>
  <sheetData>
    <row r="2" spans="1:17" x14ac:dyDescent="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19" t="s">
        <v>1</v>
      </c>
      <c r="P3" s="219"/>
      <c r="Q3" s="219"/>
    </row>
    <row r="4" spans="1:17" ht="13.8" thickBot="1" x14ac:dyDescent="0.3">
      <c r="A4" s="1"/>
      <c r="B4" s="1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O4" s="2" t="s">
        <v>2</v>
      </c>
      <c r="P4" s="2" t="s">
        <v>3</v>
      </c>
      <c r="Q4" s="2" t="s">
        <v>4</v>
      </c>
    </row>
    <row r="5" spans="1:17" ht="54" customHeight="1" x14ac:dyDescent="0.25">
      <c r="A5" s="3" t="s">
        <v>5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" t="s">
        <v>15</v>
      </c>
      <c r="L5" s="5" t="s">
        <v>16</v>
      </c>
      <c r="M5" s="4" t="s">
        <v>17</v>
      </c>
      <c r="N5" s="6">
        <v>7.0000000000000007E-2</v>
      </c>
      <c r="O5" s="4" t="s">
        <v>15</v>
      </c>
      <c r="P5" s="5" t="s">
        <v>16</v>
      </c>
      <c r="Q5" s="4" t="s">
        <v>17</v>
      </c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8"/>
      <c r="P6" s="8"/>
      <c r="Q6" s="8"/>
    </row>
    <row r="7" spans="1:17" x14ac:dyDescent="0.25">
      <c r="A7" s="1" t="s">
        <v>69</v>
      </c>
      <c r="B7" s="9" t="s">
        <v>70</v>
      </c>
      <c r="C7" s="10">
        <v>0.94</v>
      </c>
      <c r="D7" s="10">
        <v>28.662999999999997</v>
      </c>
      <c r="E7" s="11">
        <f>C7/D7</f>
        <v>3.2794892369954295E-2</v>
      </c>
      <c r="F7" s="12">
        <f>IFERROR(E7*(1+0.5*J7),"")</f>
        <v>3.4093023526264983E-2</v>
      </c>
      <c r="G7" s="11">
        <v>9.5000000000000001E-2</v>
      </c>
      <c r="H7" s="11">
        <v>7.1500000000000008E-2</v>
      </c>
      <c r="I7" s="11">
        <v>7.0999999999999994E-2</v>
      </c>
      <c r="J7" s="11">
        <f>AVERAGE(G7:I7)</f>
        <v>7.9166666666666663E-2</v>
      </c>
      <c r="K7" s="13">
        <f>$E7*(1+0.5*MIN($G7:$I7))+MIN($G7:$I7)</f>
        <v>0.10495911104908767</v>
      </c>
      <c r="L7" s="11">
        <f>F7+J7</f>
        <v>0.11325969019293164</v>
      </c>
      <c r="M7" s="11">
        <f>$E7*(1+0.5*MAX($G7:$I7))+MAX($G7:$I7)</f>
        <v>0.12935264975752714</v>
      </c>
      <c r="O7" s="13">
        <f>IF(K7&lt;$N$5,"",K7)</f>
        <v>0.10495911104908767</v>
      </c>
      <c r="P7" s="13">
        <f>IF(L7&lt;$N$5,"",L7)</f>
        <v>0.11325969019293164</v>
      </c>
      <c r="Q7" s="13">
        <f>IF(M7&lt;$N$5,"",M7)</f>
        <v>0.12935264975752714</v>
      </c>
    </row>
    <row r="8" spans="1:17" x14ac:dyDescent="0.25">
      <c r="A8" s="1" t="s">
        <v>72</v>
      </c>
      <c r="B8" s="9" t="s">
        <v>73</v>
      </c>
      <c r="C8" s="10">
        <v>1.71</v>
      </c>
      <c r="D8" s="10">
        <v>57.617333333333342</v>
      </c>
      <c r="E8" s="11">
        <f t="shared" ref="E8:E19" si="0">C8/D8</f>
        <v>2.9678568949158813E-2</v>
      </c>
      <c r="F8" s="12">
        <f t="shared" ref="F8:F19" si="1">IFERROR(E8*(1+0.5*J8),"")</f>
        <v>3.052440816420984E-2</v>
      </c>
      <c r="G8" s="11">
        <v>0.06</v>
      </c>
      <c r="H8" s="11">
        <v>5.4000000000000006E-2</v>
      </c>
      <c r="I8" s="11">
        <v>5.7000000000000002E-2</v>
      </c>
      <c r="J8" s="11">
        <f t="shared" ref="J8:J19" si="2">AVERAGE(G8:I8)</f>
        <v>5.7000000000000002E-2</v>
      </c>
      <c r="K8" s="13">
        <f t="shared" ref="K8:K19" si="3">$E8*(1+0.5*MIN($G8:$I8))+MIN($G8:$I8)</f>
        <v>8.4479890310786107E-2</v>
      </c>
      <c r="L8" s="11">
        <f t="shared" ref="L8:L19" si="4">F8+J8</f>
        <v>8.7524408164209838E-2</v>
      </c>
      <c r="M8" s="11">
        <f t="shared" ref="M8:M19" si="5">$E8*(1+0.5*MAX($G8:$I8))+MAX($G8:$I8)</f>
        <v>9.0568926017633583E-2</v>
      </c>
      <c r="O8" s="13">
        <f t="shared" ref="O8:Q19" si="6">IF(K8&lt;$N$5,"",K8)</f>
        <v>8.4479890310786107E-2</v>
      </c>
      <c r="P8" s="13">
        <f t="shared" si="6"/>
        <v>8.7524408164209838E-2</v>
      </c>
      <c r="Q8" s="13">
        <f t="shared" si="6"/>
        <v>9.0568926017633583E-2</v>
      </c>
    </row>
    <row r="9" spans="1:17" x14ac:dyDescent="0.25">
      <c r="A9" s="1" t="s">
        <v>74</v>
      </c>
      <c r="B9" s="9" t="s">
        <v>75</v>
      </c>
      <c r="C9" s="10">
        <v>2.36</v>
      </c>
      <c r="D9" s="10">
        <v>87.58799999999998</v>
      </c>
      <c r="E9" s="11">
        <f t="shared" si="0"/>
        <v>2.694433027355346E-2</v>
      </c>
      <c r="F9" s="12">
        <f t="shared" si="1"/>
        <v>2.7849659770744859E-2</v>
      </c>
      <c r="G9" s="11">
        <v>6.5000000000000002E-2</v>
      </c>
      <c r="H9" s="11">
        <v>6.4600000000000005E-2</v>
      </c>
      <c r="I9" s="11">
        <v>7.2000000000000008E-2</v>
      </c>
      <c r="J9" s="11">
        <f t="shared" si="2"/>
        <v>6.7199999999999996E-2</v>
      </c>
      <c r="K9" s="13">
        <f t="shared" si="3"/>
        <v>9.2414632141389244E-2</v>
      </c>
      <c r="L9" s="11">
        <f t="shared" si="4"/>
        <v>9.5049659770744852E-2</v>
      </c>
      <c r="M9" s="11">
        <f t="shared" si="5"/>
        <v>9.9914326163401401E-2</v>
      </c>
      <c r="O9" s="13">
        <f t="shared" si="6"/>
        <v>9.2414632141389244E-2</v>
      </c>
      <c r="P9" s="13">
        <f t="shared" si="6"/>
        <v>9.5049659770744852E-2</v>
      </c>
      <c r="Q9" s="13">
        <f t="shared" si="6"/>
        <v>9.9914326163401401E-2</v>
      </c>
    </row>
    <row r="10" spans="1:17" x14ac:dyDescent="0.25">
      <c r="A10" s="1" t="s">
        <v>76</v>
      </c>
      <c r="B10" s="9" t="s">
        <v>77</v>
      </c>
      <c r="C10" s="10">
        <v>1.76</v>
      </c>
      <c r="D10" s="10">
        <v>41.862666666666669</v>
      </c>
      <c r="E10" s="11">
        <f t="shared" si="0"/>
        <v>4.2042233334395003E-2</v>
      </c>
      <c r="F10" s="12">
        <f t="shared" si="1"/>
        <v>4.3079275089976742E-2</v>
      </c>
      <c r="G10" s="11">
        <v>0.03</v>
      </c>
      <c r="H10" s="11">
        <v>5.9000000000000004E-2</v>
      </c>
      <c r="I10" s="11">
        <v>5.9000000000000004E-2</v>
      </c>
      <c r="J10" s="11">
        <f t="shared" si="2"/>
        <v>4.9333333333333333E-2</v>
      </c>
      <c r="K10" s="13">
        <f t="shared" si="3"/>
        <v>7.2672866834410932E-2</v>
      </c>
      <c r="L10" s="11">
        <f t="shared" si="4"/>
        <v>9.2412608423310075E-2</v>
      </c>
      <c r="M10" s="11">
        <f t="shared" si="5"/>
        <v>0.10228247921775965</v>
      </c>
      <c r="O10" s="13">
        <f t="shared" si="6"/>
        <v>7.2672866834410932E-2</v>
      </c>
      <c r="P10" s="13">
        <f t="shared" si="6"/>
        <v>9.2412608423310075E-2</v>
      </c>
      <c r="Q10" s="13">
        <f t="shared" si="6"/>
        <v>0.10228247921775965</v>
      </c>
    </row>
    <row r="11" spans="1:17" x14ac:dyDescent="0.25">
      <c r="A11" s="1" t="s">
        <v>78</v>
      </c>
      <c r="B11" s="9" t="s">
        <v>79</v>
      </c>
      <c r="C11" s="10">
        <v>2.38</v>
      </c>
      <c r="D11" s="10">
        <v>71.938666666666663</v>
      </c>
      <c r="E11" s="11">
        <f t="shared" si="0"/>
        <v>3.3083737999036217E-2</v>
      </c>
      <c r="F11" s="12">
        <f t="shared" si="1"/>
        <v>3.4019456388775626E-2</v>
      </c>
      <c r="G11" s="11">
        <v>0.06</v>
      </c>
      <c r="H11" s="11">
        <v>4.6699999999999998E-2</v>
      </c>
      <c r="I11" s="11">
        <v>6.3E-2</v>
      </c>
      <c r="J11" s="11">
        <f t="shared" si="2"/>
        <v>5.6566666666666661E-2</v>
      </c>
      <c r="K11" s="13">
        <f t="shared" si="3"/>
        <v>8.0556243281313708E-2</v>
      </c>
      <c r="L11" s="11">
        <f t="shared" si="4"/>
        <v>9.058612305544228E-2</v>
      </c>
      <c r="M11" s="11">
        <f t="shared" si="5"/>
        <v>9.7125875746005869E-2</v>
      </c>
      <c r="O11" s="13">
        <f t="shared" si="6"/>
        <v>8.0556243281313708E-2</v>
      </c>
      <c r="P11" s="13">
        <f t="shared" si="6"/>
        <v>9.058612305544228E-2</v>
      </c>
      <c r="Q11" s="13">
        <f t="shared" si="6"/>
        <v>9.7125875746005869E-2</v>
      </c>
    </row>
    <row r="12" spans="1:17" x14ac:dyDescent="0.25">
      <c r="A12" s="1" t="s">
        <v>80</v>
      </c>
      <c r="B12" s="9" t="s">
        <v>81</v>
      </c>
      <c r="C12" s="10">
        <v>1.84</v>
      </c>
      <c r="D12" s="10">
        <v>65.588666666666668</v>
      </c>
      <c r="E12" s="11">
        <f t="shared" si="0"/>
        <v>2.8053627151032191E-2</v>
      </c>
      <c r="F12" s="12">
        <f t="shared" si="1"/>
        <v>2.9132756675441896E-2</v>
      </c>
      <c r="G12" s="11">
        <v>6.5000000000000002E-2</v>
      </c>
      <c r="H12" s="11">
        <v>8.48E-2</v>
      </c>
      <c r="I12" s="11">
        <v>8.1000000000000003E-2</v>
      </c>
      <c r="J12" s="11">
        <f t="shared" si="2"/>
        <v>7.693333333333334E-2</v>
      </c>
      <c r="K12" s="13">
        <f t="shared" si="3"/>
        <v>9.3965370033440743E-2</v>
      </c>
      <c r="L12" s="11">
        <f t="shared" si="4"/>
        <v>0.10606609000877523</v>
      </c>
      <c r="M12" s="11">
        <f t="shared" si="5"/>
        <v>0.11404310094223596</v>
      </c>
      <c r="O12" s="13">
        <f t="shared" si="6"/>
        <v>9.3965370033440743E-2</v>
      </c>
      <c r="P12" s="13">
        <f t="shared" si="6"/>
        <v>0.10606609000877523</v>
      </c>
      <c r="Q12" s="13">
        <f t="shared" si="6"/>
        <v>0.11404310094223596</v>
      </c>
    </row>
    <row r="13" spans="1:17" x14ac:dyDescent="0.25">
      <c r="A13" s="1" t="s">
        <v>82</v>
      </c>
      <c r="B13" s="9" t="s">
        <v>83</v>
      </c>
      <c r="C13" s="10">
        <v>3.94</v>
      </c>
      <c r="D13" s="10">
        <v>105.44</v>
      </c>
      <c r="E13" s="11">
        <f t="shared" si="0"/>
        <v>3.736722306525038E-2</v>
      </c>
      <c r="F13" s="12">
        <f t="shared" si="1"/>
        <v>3.8477029590288321E-2</v>
      </c>
      <c r="G13" s="11">
        <v>0.06</v>
      </c>
      <c r="H13" s="11">
        <v>5.8200000000000002E-2</v>
      </c>
      <c r="I13" s="11">
        <v>0.06</v>
      </c>
      <c r="J13" s="11">
        <f t="shared" si="2"/>
        <v>5.9400000000000001E-2</v>
      </c>
      <c r="K13" s="13">
        <f t="shared" si="3"/>
        <v>9.665460925644917E-2</v>
      </c>
      <c r="L13" s="11">
        <f t="shared" si="4"/>
        <v>9.7877029590288323E-2</v>
      </c>
      <c r="M13" s="11">
        <f t="shared" si="5"/>
        <v>9.8488239757207885E-2</v>
      </c>
      <c r="O13" s="13">
        <f t="shared" si="6"/>
        <v>9.665460925644917E-2</v>
      </c>
      <c r="P13" s="13">
        <f t="shared" si="6"/>
        <v>9.7877029590288323E-2</v>
      </c>
      <c r="Q13" s="13">
        <f t="shared" si="6"/>
        <v>9.8488239757207885E-2</v>
      </c>
    </row>
    <row r="14" spans="1:17" x14ac:dyDescent="0.25">
      <c r="A14" s="1" t="s">
        <v>84</v>
      </c>
      <c r="B14" s="9" t="s">
        <v>85</v>
      </c>
      <c r="C14" s="10">
        <v>1.55</v>
      </c>
      <c r="D14" s="10">
        <v>76.892666666666656</v>
      </c>
      <c r="E14" s="11">
        <f t="shared" si="0"/>
        <v>2.0157969117124308E-2</v>
      </c>
      <c r="F14" s="12">
        <f t="shared" si="1"/>
        <v>2.0581286468583915E-2</v>
      </c>
      <c r="G14" s="212" t="s">
        <v>1341</v>
      </c>
      <c r="H14" s="11">
        <v>4.2000000000000003E-2</v>
      </c>
      <c r="I14" s="11">
        <v>4.2000000000000003E-2</v>
      </c>
      <c r="J14" s="11">
        <f t="shared" si="2"/>
        <v>4.2000000000000003E-2</v>
      </c>
      <c r="K14" s="13">
        <f t="shared" si="3"/>
        <v>6.2581286468583922E-2</v>
      </c>
      <c r="L14" s="11">
        <f t="shared" si="4"/>
        <v>6.2581286468583922E-2</v>
      </c>
      <c r="M14" s="11">
        <f t="shared" si="5"/>
        <v>6.2581286468583922E-2</v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</row>
    <row r="15" spans="1:17" x14ac:dyDescent="0.25">
      <c r="A15" s="1" t="s">
        <v>86</v>
      </c>
      <c r="B15" s="9" t="s">
        <v>87</v>
      </c>
      <c r="C15" s="10">
        <v>1.7</v>
      </c>
      <c r="D15" s="10">
        <v>78.529666666666671</v>
      </c>
      <c r="E15" s="11">
        <f t="shared" si="0"/>
        <v>2.1647869807164169E-2</v>
      </c>
      <c r="F15" s="12">
        <f t="shared" si="1"/>
        <v>2.2761652708742766E-2</v>
      </c>
      <c r="G15" s="11">
        <v>0.125</v>
      </c>
      <c r="H15" s="11">
        <v>9.0700000000000003E-2</v>
      </c>
      <c r="I15" s="11">
        <v>9.3000000000000013E-2</v>
      </c>
      <c r="J15" s="11">
        <f t="shared" si="2"/>
        <v>0.10290000000000001</v>
      </c>
      <c r="K15" s="13">
        <f t="shared" si="3"/>
        <v>0.11332960070291906</v>
      </c>
      <c r="L15" s="11">
        <f t="shared" si="4"/>
        <v>0.12566165270874277</v>
      </c>
      <c r="M15" s="11">
        <f t="shared" si="5"/>
        <v>0.14800086167011192</v>
      </c>
      <c r="O15" s="13">
        <f t="shared" si="6"/>
        <v>0.11332960070291906</v>
      </c>
      <c r="P15" s="13">
        <f t="shared" si="6"/>
        <v>0.12566165270874277</v>
      </c>
      <c r="Q15" s="13">
        <f t="shared" si="6"/>
        <v>0.14800086167011192</v>
      </c>
    </row>
    <row r="16" spans="1:17" x14ac:dyDescent="0.25">
      <c r="A16" s="1" t="s">
        <v>88</v>
      </c>
      <c r="B16" s="9" t="s">
        <v>89</v>
      </c>
      <c r="C16" s="10">
        <v>2.52</v>
      </c>
      <c r="D16" s="10">
        <v>56.69533333333333</v>
      </c>
      <c r="E16" s="11">
        <f t="shared" si="0"/>
        <v>4.4448102724504078E-2</v>
      </c>
      <c r="F16" s="12">
        <f t="shared" si="1"/>
        <v>4.5174088402337643E-2</v>
      </c>
      <c r="G16" s="11">
        <v>0.03</v>
      </c>
      <c r="H16" s="11">
        <v>4.4999999999999998E-2</v>
      </c>
      <c r="I16" s="11">
        <v>2.3E-2</v>
      </c>
      <c r="J16" s="11">
        <f t="shared" si="2"/>
        <v>3.266666666666667E-2</v>
      </c>
      <c r="K16" s="13">
        <f t="shared" si="3"/>
        <v>6.7959255905835875E-2</v>
      </c>
      <c r="L16" s="11">
        <f t="shared" si="4"/>
        <v>7.7840755069004314E-2</v>
      </c>
      <c r="M16" s="11">
        <f t="shared" si="5"/>
        <v>9.0448185035805415E-2</v>
      </c>
      <c r="O16" s="13" t="str">
        <f t="shared" si="6"/>
        <v/>
      </c>
      <c r="P16" s="13">
        <f t="shared" si="6"/>
        <v>7.7840755069004314E-2</v>
      </c>
      <c r="Q16" s="13">
        <f t="shared" si="6"/>
        <v>9.0448185035805415E-2</v>
      </c>
    </row>
    <row r="17" spans="1:17" x14ac:dyDescent="0.25">
      <c r="A17" s="1" t="s">
        <v>90</v>
      </c>
      <c r="B17" s="9" t="s">
        <v>91</v>
      </c>
      <c r="C17" s="10">
        <v>2.72</v>
      </c>
      <c r="D17" s="10">
        <v>71.166666666666686</v>
      </c>
      <c r="E17" s="11">
        <f t="shared" si="0"/>
        <v>3.8220140515222475E-2</v>
      </c>
      <c r="F17" s="12">
        <f t="shared" si="1"/>
        <v>3.9278838407494139E-2</v>
      </c>
      <c r="G17" s="11">
        <v>6.5000000000000002E-2</v>
      </c>
      <c r="H17" s="11">
        <v>6.1200000000000004E-2</v>
      </c>
      <c r="I17" s="11">
        <v>0.04</v>
      </c>
      <c r="J17" s="11">
        <f t="shared" si="2"/>
        <v>5.5400000000000005E-2</v>
      </c>
      <c r="K17" s="13">
        <f t="shared" si="3"/>
        <v>7.8984543325526929E-2</v>
      </c>
      <c r="L17" s="11">
        <f t="shared" si="4"/>
        <v>9.4678838407494137E-2</v>
      </c>
      <c r="M17" s="11">
        <f t="shared" si="5"/>
        <v>0.10446229508196721</v>
      </c>
      <c r="O17" s="13">
        <f t="shared" si="6"/>
        <v>7.8984543325526929E-2</v>
      </c>
      <c r="P17" s="13">
        <f t="shared" si="6"/>
        <v>9.4678838407494137E-2</v>
      </c>
      <c r="Q17" s="13">
        <f t="shared" si="6"/>
        <v>0.10446229508196721</v>
      </c>
    </row>
    <row r="18" spans="1:17" x14ac:dyDescent="0.25">
      <c r="A18" s="1" t="s">
        <v>92</v>
      </c>
      <c r="B18" s="9" t="s">
        <v>93</v>
      </c>
      <c r="C18" s="10">
        <v>2.91</v>
      </c>
      <c r="D18" s="10">
        <v>98.557666666666634</v>
      </c>
      <c r="E18" s="11">
        <f t="shared" si="0"/>
        <v>2.9525861340061497E-2</v>
      </c>
      <c r="F18" s="12">
        <f t="shared" si="1"/>
        <v>3.041705025484235E-2</v>
      </c>
      <c r="G18" s="11">
        <v>0.06</v>
      </c>
      <c r="H18" s="11">
        <v>6.0100000000000001E-2</v>
      </c>
      <c r="I18" s="11">
        <v>6.0999999999999999E-2</v>
      </c>
      <c r="J18" s="11">
        <f t="shared" si="2"/>
        <v>6.0366666666666659E-2</v>
      </c>
      <c r="K18" s="13">
        <f t="shared" si="3"/>
        <v>9.0411637180263335E-2</v>
      </c>
      <c r="L18" s="11">
        <f t="shared" si="4"/>
        <v>9.0783716921509008E-2</v>
      </c>
      <c r="M18" s="11">
        <f t="shared" si="5"/>
        <v>9.1426400110933365E-2</v>
      </c>
      <c r="O18" s="13">
        <f t="shared" si="6"/>
        <v>9.0411637180263335E-2</v>
      </c>
      <c r="P18" s="13">
        <f t="shared" si="6"/>
        <v>9.0783716921509008E-2</v>
      </c>
      <c r="Q18" s="13">
        <f t="shared" si="6"/>
        <v>9.1426400110933365E-2</v>
      </c>
    </row>
    <row r="19" spans="1:17" x14ac:dyDescent="0.25">
      <c r="A19" s="1" t="s">
        <v>94</v>
      </c>
      <c r="B19" s="9" t="s">
        <v>95</v>
      </c>
      <c r="C19" s="10">
        <v>1.95</v>
      </c>
      <c r="D19" s="10">
        <v>69.093000000000004</v>
      </c>
      <c r="E19" s="14">
        <f t="shared" si="0"/>
        <v>2.8222830098562805E-2</v>
      </c>
      <c r="F19" s="12">
        <f t="shared" si="1"/>
        <v>2.9137249793756238E-2</v>
      </c>
      <c r="G19" s="11">
        <v>0.06</v>
      </c>
      <c r="H19" s="11">
        <v>7.0400000000000004E-2</v>
      </c>
      <c r="I19" s="11">
        <v>6.4000000000000001E-2</v>
      </c>
      <c r="J19" s="11">
        <f t="shared" si="2"/>
        <v>6.480000000000001E-2</v>
      </c>
      <c r="K19" s="13">
        <f t="shared" si="3"/>
        <v>8.9069515001519689E-2</v>
      </c>
      <c r="L19" s="11">
        <f t="shared" si="4"/>
        <v>9.3937249793756256E-2</v>
      </c>
      <c r="M19" s="11">
        <f t="shared" si="5"/>
        <v>9.9616273718032222E-2</v>
      </c>
      <c r="O19" s="13">
        <f t="shared" si="6"/>
        <v>8.9069515001519689E-2</v>
      </c>
      <c r="P19" s="13">
        <f t="shared" si="6"/>
        <v>9.3937249793756256E-2</v>
      </c>
      <c r="Q19" s="13">
        <f t="shared" si="6"/>
        <v>9.9616273718032222E-2</v>
      </c>
    </row>
    <row r="20" spans="1:17" x14ac:dyDescent="0.25">
      <c r="A20" s="15" t="s">
        <v>18</v>
      </c>
      <c r="B20" s="7"/>
      <c r="C20" s="7"/>
      <c r="D20" s="7"/>
      <c r="E20" s="16">
        <f t="shared" ref="E20:M20" si="7">AVERAGE(E7:E19)</f>
        <v>3.1706722057309206E-2</v>
      </c>
      <c r="F20" s="16">
        <f t="shared" si="7"/>
        <v>3.2655828864727642E-2</v>
      </c>
      <c r="G20" s="16">
        <f t="shared" si="7"/>
        <v>6.458333333333334E-2</v>
      </c>
      <c r="H20" s="16">
        <f t="shared" si="7"/>
        <v>6.2169230769230768E-2</v>
      </c>
      <c r="I20" s="16">
        <f t="shared" si="7"/>
        <v>6.0461538461538462E-2</v>
      </c>
      <c r="J20" s="16">
        <f t="shared" si="7"/>
        <v>6.1825641025641025E-2</v>
      </c>
      <c r="K20" s="16">
        <f>AVERAGE(K7:K19)</f>
        <v>8.6772197037809723E-2</v>
      </c>
      <c r="L20" s="16">
        <f t="shared" si="7"/>
        <v>9.448146989036868E-2</v>
      </c>
      <c r="M20" s="16">
        <f t="shared" si="7"/>
        <v>0.10217776151440042</v>
      </c>
      <c r="N20" s="16"/>
      <c r="O20" s="16">
        <f>AVERAGE(O7:O19)</f>
        <v>9.0681638101555148E-2</v>
      </c>
      <c r="P20" s="16">
        <f>AVERAGE(P7:P19)</f>
        <v>9.7139818508850728E-2</v>
      </c>
      <c r="Q20" s="16">
        <f>AVERAGE(Q7:Q19)</f>
        <v>0.10547746776821847</v>
      </c>
    </row>
    <row r="21" spans="1:17" x14ac:dyDescent="0.25">
      <c r="A21" s="17" t="s">
        <v>19</v>
      </c>
      <c r="B21" s="18"/>
      <c r="C21" s="18"/>
      <c r="D21" s="18"/>
      <c r="E21" s="14">
        <f t="shared" ref="E21:M21" si="8">MEDIAN(E7:E19)</f>
        <v>2.9678568949158813E-2</v>
      </c>
      <c r="F21" s="14">
        <f t="shared" si="8"/>
        <v>3.052440816420984E-2</v>
      </c>
      <c r="G21" s="14">
        <f t="shared" si="8"/>
        <v>0.06</v>
      </c>
      <c r="H21" s="14">
        <f t="shared" si="8"/>
        <v>6.0100000000000001E-2</v>
      </c>
      <c r="I21" s="14">
        <f t="shared" si="8"/>
        <v>6.0999999999999999E-2</v>
      </c>
      <c r="J21" s="14">
        <f t="shared" si="8"/>
        <v>5.9400000000000001E-2</v>
      </c>
      <c r="K21" s="14">
        <f t="shared" si="8"/>
        <v>8.9069515001519689E-2</v>
      </c>
      <c r="L21" s="14">
        <f t="shared" si="8"/>
        <v>9.3937249793756256E-2</v>
      </c>
      <c r="M21" s="14">
        <f t="shared" si="8"/>
        <v>9.9616273718032222E-2</v>
      </c>
      <c r="N21" s="14"/>
      <c r="O21" s="14">
        <f>MEDIAN(O7:O19)</f>
        <v>9.0411637180263335E-2</v>
      </c>
      <c r="P21" s="14">
        <f>MEDIAN(P7:P19)</f>
        <v>9.4308044100625196E-2</v>
      </c>
      <c r="Q21" s="14">
        <f>MEDIAN(Q7:Q19)</f>
        <v>9.9765299940716812E-2</v>
      </c>
    </row>
    <row r="22" spans="1:17" x14ac:dyDescent="0.25">
      <c r="A22" s="15"/>
      <c r="B22" s="7"/>
      <c r="C22" s="1"/>
      <c r="D22" s="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8" t="s">
        <v>20</v>
      </c>
      <c r="B23" s="18"/>
      <c r="C23" s="1"/>
      <c r="D23" s="1"/>
      <c r="E23" s="1"/>
      <c r="F23" s="1"/>
      <c r="G23" s="1"/>
      <c r="H23" s="1"/>
      <c r="I23" s="1"/>
      <c r="J23" s="1"/>
      <c r="K23" s="19"/>
      <c r="L23" s="1"/>
      <c r="M23" s="1"/>
      <c r="O23" s="20"/>
      <c r="P23" s="11"/>
      <c r="Q23" s="21"/>
    </row>
    <row r="24" spans="1:17" x14ac:dyDescent="0.25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9"/>
      <c r="L24" s="1"/>
      <c r="M24" s="1"/>
      <c r="O24" s="20"/>
      <c r="P24" s="11"/>
      <c r="Q24" s="21"/>
    </row>
    <row r="25" spans="1:17" x14ac:dyDescent="0.25">
      <c r="A25" s="1" t="s">
        <v>1333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20"/>
      <c r="P25" s="11"/>
    </row>
    <row r="26" spans="1:17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22"/>
      <c r="P26" s="11"/>
    </row>
    <row r="27" spans="1:17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22"/>
      <c r="P27" s="11"/>
    </row>
    <row r="28" spans="1:17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22"/>
      <c r="P28" s="11"/>
    </row>
    <row r="29" spans="1:17" x14ac:dyDescent="0.25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22"/>
      <c r="P29" s="11"/>
    </row>
    <row r="30" spans="1:17" x14ac:dyDescent="0.2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22"/>
    </row>
    <row r="31" spans="1:17" x14ac:dyDescent="0.25">
      <c r="A31" s="23" t="s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22"/>
    </row>
    <row r="32" spans="1:17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24"/>
    </row>
    <row r="33" spans="1:17" x14ac:dyDescent="0.25">
      <c r="A33" s="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24"/>
    </row>
    <row r="34" spans="1:17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24"/>
    </row>
    <row r="35" spans="1:17" x14ac:dyDescent="0.25">
      <c r="A35" s="25" t="s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O35" s="24"/>
    </row>
    <row r="36" spans="1:17" x14ac:dyDescent="0.25">
      <c r="O36" s="24"/>
    </row>
    <row r="37" spans="1:17" x14ac:dyDescent="0.25">
      <c r="A37" s="222" t="s">
        <v>32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219" t="s">
        <v>1</v>
      </c>
      <c r="P38" s="219"/>
      <c r="Q38" s="219"/>
    </row>
    <row r="39" spans="1:17" ht="13.8" thickBot="1" x14ac:dyDescent="0.3">
      <c r="A39" s="1"/>
      <c r="B39" s="1"/>
      <c r="C39" s="2">
        <v>1</v>
      </c>
      <c r="D39" s="2">
        <v>2</v>
      </c>
      <c r="E39" s="2">
        <v>3</v>
      </c>
      <c r="F39" s="2">
        <v>4</v>
      </c>
      <c r="G39" s="2">
        <v>5</v>
      </c>
      <c r="H39" s="2">
        <v>6</v>
      </c>
      <c r="I39" s="2">
        <v>7</v>
      </c>
      <c r="J39" s="2">
        <v>8</v>
      </c>
      <c r="K39" s="2">
        <v>9</v>
      </c>
      <c r="L39" s="2">
        <v>10</v>
      </c>
      <c r="M39" s="2">
        <v>11</v>
      </c>
      <c r="O39" s="2" t="s">
        <v>2</v>
      </c>
      <c r="P39" s="2" t="s">
        <v>3</v>
      </c>
      <c r="Q39" s="2" t="s">
        <v>4</v>
      </c>
    </row>
    <row r="40" spans="1:17" ht="52.8" x14ac:dyDescent="0.25">
      <c r="A40" s="3" t="s">
        <v>5</v>
      </c>
      <c r="B40" s="26"/>
      <c r="C40" s="5" t="s">
        <v>7</v>
      </c>
      <c r="D40" s="5" t="s">
        <v>8</v>
      </c>
      <c r="E40" s="5" t="s">
        <v>9</v>
      </c>
      <c r="F40" s="5" t="s">
        <v>10</v>
      </c>
      <c r="G40" s="5" t="s">
        <v>11</v>
      </c>
      <c r="H40" s="5" t="s">
        <v>12</v>
      </c>
      <c r="I40" s="5" t="s">
        <v>13</v>
      </c>
      <c r="J40" s="5" t="s">
        <v>14</v>
      </c>
      <c r="K40" s="4" t="s">
        <v>15</v>
      </c>
      <c r="L40" s="5" t="s">
        <v>16</v>
      </c>
      <c r="M40" s="4" t="s">
        <v>17</v>
      </c>
      <c r="O40" s="4" t="s">
        <v>15</v>
      </c>
      <c r="P40" s="5" t="s">
        <v>16</v>
      </c>
      <c r="Q40" s="4" t="s">
        <v>17</v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8"/>
      <c r="P41" s="8"/>
      <c r="Q41" s="8"/>
    </row>
    <row r="42" spans="1:17" x14ac:dyDescent="0.25">
      <c r="A42" s="1" t="str">
        <f t="shared" ref="A42:B54" si="9">A7</f>
        <v>NiSource Inc.</v>
      </c>
      <c r="B42" s="9" t="str">
        <f t="shared" si="9"/>
        <v>NI</v>
      </c>
      <c r="C42" s="20">
        <v>0.94</v>
      </c>
      <c r="D42" s="20">
        <v>30.038666666666661</v>
      </c>
      <c r="E42" s="11">
        <f>C42/D42</f>
        <v>3.1293000133161705E-2</v>
      </c>
      <c r="F42" s="12">
        <f>IFERROR(E42*(1+0.5*J42),"")</f>
        <v>3.2531681388432689E-2</v>
      </c>
      <c r="G42" s="11">
        <f t="shared" ref="G42:I54" si="10">G7</f>
        <v>9.5000000000000001E-2</v>
      </c>
      <c r="H42" s="11">
        <f t="shared" si="10"/>
        <v>7.1500000000000008E-2</v>
      </c>
      <c r="I42" s="11">
        <f t="shared" si="10"/>
        <v>7.0999999999999994E-2</v>
      </c>
      <c r="J42" s="11">
        <f>AVERAGE(G42:I42)</f>
        <v>7.9166666666666663E-2</v>
      </c>
      <c r="K42" s="13">
        <f t="shared" ref="K42:K54" si="11">$E42*(1+0.5*MIN($G42:$I42))+MIN($G42:$I42)</f>
        <v>0.10340390163788894</v>
      </c>
      <c r="L42" s="11">
        <f>F42+J42</f>
        <v>0.11169834805509934</v>
      </c>
      <c r="M42" s="11">
        <f t="shared" ref="M42:M54" si="12">$E42*(1+0.5*MAX($G42:$I42))+MAX($G42:$I42)</f>
        <v>0.12777941763948689</v>
      </c>
      <c r="O42" s="13">
        <f>IF(K42&lt;$N$5,"",K42)</f>
        <v>0.10340390163788894</v>
      </c>
      <c r="P42" s="13">
        <f>IF(L42&lt;$N$5,"",L42)</f>
        <v>0.11169834805509934</v>
      </c>
      <c r="Q42" s="13">
        <f>IF(M42&lt;$N$5,"",M42)</f>
        <v>0.12777941763948689</v>
      </c>
    </row>
    <row r="43" spans="1:17" x14ac:dyDescent="0.25">
      <c r="A43" s="1" t="str">
        <f>A8</f>
        <v>Alliant Energy Corporation</v>
      </c>
      <c r="B43" s="9" t="str">
        <f t="shared" si="9"/>
        <v>LNT</v>
      </c>
      <c r="C43" s="20">
        <v>1.71</v>
      </c>
      <c r="D43" s="20">
        <v>59.96200000000001</v>
      </c>
      <c r="E43" s="11">
        <f t="shared" ref="E43:E54" si="13">C43/D43</f>
        <v>2.8518061438911304E-2</v>
      </c>
      <c r="F43" s="12">
        <f t="shared" ref="F43:F54" si="14">IFERROR(E43*(1+0.5*J43),"")</f>
        <v>2.9330826189920275E-2</v>
      </c>
      <c r="G43" s="11">
        <f t="shared" si="10"/>
        <v>0.06</v>
      </c>
      <c r="H43" s="11">
        <f t="shared" si="10"/>
        <v>5.4000000000000006E-2</v>
      </c>
      <c r="I43" s="11">
        <f t="shared" si="10"/>
        <v>5.7000000000000002E-2</v>
      </c>
      <c r="J43" s="11">
        <f t="shared" ref="J43:J54" si="15">AVERAGE(G43:I43)</f>
        <v>5.7000000000000002E-2</v>
      </c>
      <c r="K43" s="13">
        <f t="shared" si="11"/>
        <v>8.3288049097761913E-2</v>
      </c>
      <c r="L43" s="11">
        <f t="shared" ref="L43:L54" si="16">F43+J43</f>
        <v>8.6330826189920273E-2</v>
      </c>
      <c r="M43" s="11">
        <f t="shared" si="12"/>
        <v>8.9373603282078634E-2</v>
      </c>
      <c r="O43" s="13">
        <f t="shared" ref="O43:Q54" si="17">IF(K43&lt;$N$5,"",K43)</f>
        <v>8.3288049097761913E-2</v>
      </c>
      <c r="P43" s="13">
        <f t="shared" si="17"/>
        <v>8.6330826189920273E-2</v>
      </c>
      <c r="Q43" s="13">
        <f t="shared" si="17"/>
        <v>8.9373603282078634E-2</v>
      </c>
    </row>
    <row r="44" spans="1:17" x14ac:dyDescent="0.25">
      <c r="A44" s="1" t="str">
        <f t="shared" si="9"/>
        <v>Ameren Corporation</v>
      </c>
      <c r="B44" s="9" t="str">
        <f t="shared" si="9"/>
        <v>AEE</v>
      </c>
      <c r="C44" s="20">
        <v>2.36</v>
      </c>
      <c r="D44" s="20">
        <v>91.501999999999981</v>
      </c>
      <c r="E44" s="11">
        <f t="shared" si="13"/>
        <v>2.5791785971891329E-2</v>
      </c>
      <c r="F44" s="12">
        <f t="shared" si="14"/>
        <v>2.6658389980546881E-2</v>
      </c>
      <c r="G44" s="11">
        <f t="shared" si="10"/>
        <v>6.5000000000000002E-2</v>
      </c>
      <c r="H44" s="11">
        <f t="shared" si="10"/>
        <v>6.4600000000000005E-2</v>
      </c>
      <c r="I44" s="11">
        <f t="shared" si="10"/>
        <v>7.2000000000000008E-2</v>
      </c>
      <c r="J44" s="11">
        <f t="shared" si="15"/>
        <v>6.7199999999999996E-2</v>
      </c>
      <c r="K44" s="13">
        <f t="shared" si="11"/>
        <v>9.1224860658783422E-2</v>
      </c>
      <c r="L44" s="11">
        <f t="shared" si="16"/>
        <v>9.385838998054688E-2</v>
      </c>
      <c r="M44" s="11">
        <f t="shared" si="12"/>
        <v>9.8720290266879424E-2</v>
      </c>
      <c r="O44" s="13">
        <f t="shared" si="17"/>
        <v>9.1224860658783422E-2</v>
      </c>
      <c r="P44" s="13">
        <f t="shared" si="17"/>
        <v>9.385838998054688E-2</v>
      </c>
      <c r="Q44" s="13">
        <f t="shared" si="17"/>
        <v>9.8720290266879424E-2</v>
      </c>
    </row>
    <row r="45" spans="1:17" x14ac:dyDescent="0.25">
      <c r="A45" s="1" t="str">
        <f t="shared" si="9"/>
        <v>Avista Corporation</v>
      </c>
      <c r="B45" s="9" t="str">
        <f t="shared" si="9"/>
        <v>AVA</v>
      </c>
      <c r="C45" s="20">
        <v>1.76</v>
      </c>
      <c r="D45" s="20">
        <v>42.95077777777778</v>
      </c>
      <c r="E45" s="11">
        <f t="shared" si="13"/>
        <v>4.097713920586097E-2</v>
      </c>
      <c r="F45" s="12">
        <f t="shared" si="14"/>
        <v>4.198790863960554E-2</v>
      </c>
      <c r="G45" s="11">
        <f t="shared" si="10"/>
        <v>0.03</v>
      </c>
      <c r="H45" s="11">
        <f t="shared" si="10"/>
        <v>5.9000000000000004E-2</v>
      </c>
      <c r="I45" s="11">
        <f t="shared" si="10"/>
        <v>5.9000000000000004E-2</v>
      </c>
      <c r="J45" s="11">
        <f t="shared" si="15"/>
        <v>4.9333333333333333E-2</v>
      </c>
      <c r="K45" s="13">
        <f t="shared" si="11"/>
        <v>7.1591796293948878E-2</v>
      </c>
      <c r="L45" s="11">
        <f t="shared" si="16"/>
        <v>9.1321241972938866E-2</v>
      </c>
      <c r="M45" s="11">
        <f t="shared" si="12"/>
        <v>0.10118596481243387</v>
      </c>
      <c r="O45" s="13">
        <f t="shared" si="17"/>
        <v>7.1591796293948878E-2</v>
      </c>
      <c r="P45" s="13">
        <f t="shared" si="17"/>
        <v>9.1321241972938866E-2</v>
      </c>
      <c r="Q45" s="13">
        <f t="shared" si="17"/>
        <v>0.10118596481243387</v>
      </c>
    </row>
    <row r="46" spans="1:17" x14ac:dyDescent="0.25">
      <c r="A46" s="1" t="str">
        <f t="shared" si="9"/>
        <v>Black Hills Corporation</v>
      </c>
      <c r="B46" s="9" t="str">
        <f t="shared" si="9"/>
        <v>BKH</v>
      </c>
      <c r="C46" s="20">
        <v>2.38</v>
      </c>
      <c r="D46" s="20">
        <v>74.485444444444411</v>
      </c>
      <c r="E46" s="11">
        <f t="shared" si="13"/>
        <v>3.1952551505215795E-2</v>
      </c>
      <c r="F46" s="12">
        <f t="shared" si="14"/>
        <v>3.2856276170288322E-2</v>
      </c>
      <c r="G46" s="11">
        <f t="shared" si="10"/>
        <v>0.06</v>
      </c>
      <c r="H46" s="11">
        <f t="shared" si="10"/>
        <v>4.6699999999999998E-2</v>
      </c>
      <c r="I46" s="11">
        <f t="shared" si="10"/>
        <v>6.3E-2</v>
      </c>
      <c r="J46" s="11">
        <f t="shared" si="15"/>
        <v>5.6566666666666661E-2</v>
      </c>
      <c r="K46" s="13">
        <f t="shared" si="11"/>
        <v>7.9398643582862583E-2</v>
      </c>
      <c r="L46" s="11">
        <f t="shared" si="16"/>
        <v>8.9422942836954983E-2</v>
      </c>
      <c r="M46" s="11">
        <f t="shared" si="12"/>
        <v>9.5959056877630095E-2</v>
      </c>
      <c r="O46" s="13">
        <f t="shared" si="17"/>
        <v>7.9398643582862583E-2</v>
      </c>
      <c r="P46" s="13">
        <f t="shared" si="17"/>
        <v>8.9422942836954983E-2</v>
      </c>
      <c r="Q46" s="13">
        <f t="shared" si="17"/>
        <v>9.5959056877630095E-2</v>
      </c>
    </row>
    <row r="47" spans="1:17" x14ac:dyDescent="0.25">
      <c r="A47" s="1" t="str">
        <f t="shared" si="9"/>
        <v>CMS Energy Corporation</v>
      </c>
      <c r="B47" s="9" t="str">
        <f t="shared" si="9"/>
        <v>CMS</v>
      </c>
      <c r="C47" s="20">
        <v>1.84</v>
      </c>
      <c r="D47" s="20">
        <v>68.395222222222216</v>
      </c>
      <c r="E47" s="11">
        <f t="shared" si="13"/>
        <v>2.6902463947286771E-2</v>
      </c>
      <c r="F47" s="12">
        <f t="shared" si="14"/>
        <v>2.7937312060459067E-2</v>
      </c>
      <c r="G47" s="11">
        <f t="shared" si="10"/>
        <v>6.5000000000000002E-2</v>
      </c>
      <c r="H47" s="11">
        <f t="shared" si="10"/>
        <v>8.48E-2</v>
      </c>
      <c r="I47" s="11">
        <f t="shared" si="10"/>
        <v>8.1000000000000003E-2</v>
      </c>
      <c r="J47" s="11">
        <f t="shared" si="15"/>
        <v>7.693333333333334E-2</v>
      </c>
      <c r="K47" s="13">
        <f t="shared" si="11"/>
        <v>9.2776794025573595E-2</v>
      </c>
      <c r="L47" s="11">
        <f t="shared" si="16"/>
        <v>0.1048706453937924</v>
      </c>
      <c r="M47" s="11">
        <f t="shared" si="12"/>
        <v>0.11284312841865174</v>
      </c>
      <c r="O47" s="13">
        <f t="shared" si="17"/>
        <v>9.2776794025573595E-2</v>
      </c>
      <c r="P47" s="13">
        <f t="shared" si="17"/>
        <v>0.1048706453937924</v>
      </c>
      <c r="Q47" s="13">
        <f t="shared" si="17"/>
        <v>0.11284312841865174</v>
      </c>
    </row>
    <row r="48" spans="1:17" x14ac:dyDescent="0.25">
      <c r="A48" s="1" t="str">
        <f t="shared" si="9"/>
        <v>Duke Energy Corporation</v>
      </c>
      <c r="B48" s="9" t="str">
        <f t="shared" si="9"/>
        <v>DUK</v>
      </c>
      <c r="C48" s="20">
        <v>3.94</v>
      </c>
      <c r="D48" s="20">
        <v>109.17555555555555</v>
      </c>
      <c r="E48" s="11">
        <f t="shared" si="13"/>
        <v>3.608866453622097E-2</v>
      </c>
      <c r="F48" s="12">
        <f t="shared" si="14"/>
        <v>3.7160497872946736E-2</v>
      </c>
      <c r="G48" s="11">
        <f t="shared" si="10"/>
        <v>0.06</v>
      </c>
      <c r="H48" s="11">
        <f t="shared" si="10"/>
        <v>5.8200000000000002E-2</v>
      </c>
      <c r="I48" s="11">
        <f t="shared" si="10"/>
        <v>0.06</v>
      </c>
      <c r="J48" s="11">
        <f t="shared" si="15"/>
        <v>5.9400000000000001E-2</v>
      </c>
      <c r="K48" s="13">
        <f t="shared" si="11"/>
        <v>9.5338844674225001E-2</v>
      </c>
      <c r="L48" s="11">
        <f t="shared" si="16"/>
        <v>9.6560497872946738E-2</v>
      </c>
      <c r="M48" s="11">
        <f t="shared" si="12"/>
        <v>9.7171324472307599E-2</v>
      </c>
      <c r="O48" s="13">
        <f t="shared" si="17"/>
        <v>9.5338844674225001E-2</v>
      </c>
      <c r="P48" s="13">
        <f t="shared" si="17"/>
        <v>9.6560497872946738E-2</v>
      </c>
      <c r="Q48" s="13">
        <f t="shared" si="17"/>
        <v>9.7171324472307599E-2</v>
      </c>
    </row>
    <row r="49" spans="1:17" x14ac:dyDescent="0.25">
      <c r="A49" s="1" t="str">
        <f t="shared" si="9"/>
        <v>MGE Energy, Inc.</v>
      </c>
      <c r="B49" s="9" t="str">
        <f t="shared" si="9"/>
        <v>MGEE</v>
      </c>
      <c r="C49" s="20">
        <v>1.55</v>
      </c>
      <c r="D49" s="20">
        <v>79.086333333333314</v>
      </c>
      <c r="E49" s="11">
        <f t="shared" si="13"/>
        <v>1.9598835028386705E-2</v>
      </c>
      <c r="F49" s="12">
        <f t="shared" si="14"/>
        <v>2.0010410563982825E-2</v>
      </c>
      <c r="G49" s="11" t="str">
        <f t="shared" si="10"/>
        <v>N/A</v>
      </c>
      <c r="H49" s="11">
        <f t="shared" si="10"/>
        <v>4.2000000000000003E-2</v>
      </c>
      <c r="I49" s="11">
        <f t="shared" si="10"/>
        <v>4.2000000000000003E-2</v>
      </c>
      <c r="J49" s="11">
        <f t="shared" si="15"/>
        <v>4.2000000000000003E-2</v>
      </c>
      <c r="K49" s="13">
        <f t="shared" si="11"/>
        <v>6.2010410563982828E-2</v>
      </c>
      <c r="L49" s="11">
        <f t="shared" si="16"/>
        <v>6.2010410563982828E-2</v>
      </c>
      <c r="M49" s="11">
        <f t="shared" si="12"/>
        <v>6.2010410563982828E-2</v>
      </c>
      <c r="O49" s="13" t="str">
        <f t="shared" si="17"/>
        <v/>
      </c>
      <c r="P49" s="13" t="str">
        <f t="shared" si="17"/>
        <v/>
      </c>
      <c r="Q49" s="13" t="str">
        <f t="shared" si="17"/>
        <v/>
      </c>
    </row>
    <row r="50" spans="1:17" x14ac:dyDescent="0.25">
      <c r="A50" s="1" t="str">
        <f t="shared" si="9"/>
        <v>NextEra Energy, Inc.</v>
      </c>
      <c r="B50" s="9" t="str">
        <f t="shared" si="9"/>
        <v>NEE</v>
      </c>
      <c r="C50" s="20">
        <v>1.7</v>
      </c>
      <c r="D50" s="20">
        <v>77.736666666666693</v>
      </c>
      <c r="E50" s="11">
        <f t="shared" si="13"/>
        <v>2.1868702028214906E-2</v>
      </c>
      <c r="F50" s="12">
        <f t="shared" si="14"/>
        <v>2.2993846747566563E-2</v>
      </c>
      <c r="G50" s="11">
        <f t="shared" si="10"/>
        <v>0.125</v>
      </c>
      <c r="H50" s="11">
        <f t="shared" si="10"/>
        <v>9.0700000000000003E-2</v>
      </c>
      <c r="I50" s="11">
        <f t="shared" si="10"/>
        <v>9.3000000000000013E-2</v>
      </c>
      <c r="J50" s="11">
        <f t="shared" si="15"/>
        <v>0.10290000000000001</v>
      </c>
      <c r="K50" s="13">
        <f t="shared" si="11"/>
        <v>0.11356044766519446</v>
      </c>
      <c r="L50" s="11">
        <f t="shared" si="16"/>
        <v>0.12589384674756657</v>
      </c>
      <c r="M50" s="11">
        <f t="shared" si="12"/>
        <v>0.14823549590497834</v>
      </c>
      <c r="O50" s="13">
        <f t="shared" si="17"/>
        <v>0.11356044766519446</v>
      </c>
      <c r="P50" s="13">
        <f t="shared" si="17"/>
        <v>0.12589384674756657</v>
      </c>
      <c r="Q50" s="13">
        <f t="shared" si="17"/>
        <v>0.14823549590497834</v>
      </c>
    </row>
    <row r="51" spans="1:17" x14ac:dyDescent="0.25">
      <c r="A51" s="1" t="str">
        <f t="shared" si="9"/>
        <v>NorthWestern Corporation</v>
      </c>
      <c r="B51" s="9" t="str">
        <f t="shared" si="9"/>
        <v>NWE</v>
      </c>
      <c r="C51" s="20">
        <v>2.52</v>
      </c>
      <c r="D51" s="20">
        <v>58.806333333333342</v>
      </c>
      <c r="E51" s="11">
        <f t="shared" si="13"/>
        <v>4.2852527222124598E-2</v>
      </c>
      <c r="F51" s="12">
        <f t="shared" si="14"/>
        <v>4.3552451833419298E-2</v>
      </c>
      <c r="G51" s="11">
        <f t="shared" si="10"/>
        <v>0.03</v>
      </c>
      <c r="H51" s="11">
        <f t="shared" si="10"/>
        <v>4.4999999999999998E-2</v>
      </c>
      <c r="I51" s="11">
        <f t="shared" si="10"/>
        <v>2.3E-2</v>
      </c>
      <c r="J51" s="11">
        <f t="shared" si="15"/>
        <v>3.266666666666667E-2</v>
      </c>
      <c r="K51" s="13">
        <f t="shared" si="11"/>
        <v>6.6345331285179027E-2</v>
      </c>
      <c r="L51" s="11">
        <f t="shared" si="16"/>
        <v>7.6219118500085975E-2</v>
      </c>
      <c r="M51" s="11">
        <f t="shared" si="12"/>
        <v>8.88167090846224E-2</v>
      </c>
      <c r="O51" s="13" t="str">
        <f t="shared" si="17"/>
        <v/>
      </c>
      <c r="P51" s="13">
        <f t="shared" si="17"/>
        <v>7.6219118500085975E-2</v>
      </c>
      <c r="Q51" s="13">
        <f t="shared" si="17"/>
        <v>8.88167090846224E-2</v>
      </c>
    </row>
    <row r="52" spans="1:17" x14ac:dyDescent="0.25">
      <c r="A52" s="1" t="str">
        <f t="shared" si="9"/>
        <v>Southern Company</v>
      </c>
      <c r="B52" s="9" t="str">
        <f t="shared" si="9"/>
        <v>SO</v>
      </c>
      <c r="C52" s="20">
        <v>2.72</v>
      </c>
      <c r="D52" s="20">
        <v>72.940000000000012</v>
      </c>
      <c r="E52" s="11">
        <f t="shared" si="13"/>
        <v>3.7290924047162048E-2</v>
      </c>
      <c r="F52" s="12">
        <f t="shared" si="14"/>
        <v>3.8323882643268442E-2</v>
      </c>
      <c r="G52" s="11">
        <f t="shared" si="10"/>
        <v>6.5000000000000002E-2</v>
      </c>
      <c r="H52" s="11">
        <f t="shared" si="10"/>
        <v>6.1200000000000004E-2</v>
      </c>
      <c r="I52" s="11">
        <f t="shared" si="10"/>
        <v>0.04</v>
      </c>
      <c r="J52" s="11">
        <f t="shared" si="15"/>
        <v>5.5400000000000005E-2</v>
      </c>
      <c r="K52" s="13">
        <f t="shared" si="11"/>
        <v>7.8036742528105288E-2</v>
      </c>
      <c r="L52" s="11">
        <f t="shared" si="16"/>
        <v>9.3723882643268447E-2</v>
      </c>
      <c r="M52" s="11">
        <f t="shared" si="12"/>
        <v>0.10350287907869482</v>
      </c>
      <c r="O52" s="13">
        <f t="shared" si="17"/>
        <v>7.8036742528105288E-2</v>
      </c>
      <c r="P52" s="13">
        <f t="shared" si="17"/>
        <v>9.3723882643268447E-2</v>
      </c>
      <c r="Q52" s="13">
        <f t="shared" si="17"/>
        <v>0.10350287907869482</v>
      </c>
    </row>
    <row r="53" spans="1:17" x14ac:dyDescent="0.25">
      <c r="A53" s="1" t="str">
        <f t="shared" si="9"/>
        <v>Wisconsin Energy Corporation</v>
      </c>
      <c r="B53" s="9" t="str">
        <f t="shared" si="9"/>
        <v>WEC</v>
      </c>
      <c r="C53" s="20">
        <v>2.91</v>
      </c>
      <c r="D53" s="20">
        <v>100.76199999999997</v>
      </c>
      <c r="E53" s="11">
        <f t="shared" si="13"/>
        <v>2.8879934896091791E-2</v>
      </c>
      <c r="F53" s="12">
        <f t="shared" si="14"/>
        <v>2.9751627597705492E-2</v>
      </c>
      <c r="G53" s="11">
        <f t="shared" si="10"/>
        <v>0.06</v>
      </c>
      <c r="H53" s="11">
        <f t="shared" si="10"/>
        <v>6.0100000000000001E-2</v>
      </c>
      <c r="I53" s="11">
        <f t="shared" si="10"/>
        <v>6.0999999999999999E-2</v>
      </c>
      <c r="J53" s="11">
        <f t="shared" si="15"/>
        <v>6.0366666666666659E-2</v>
      </c>
      <c r="K53" s="13">
        <f t="shared" si="11"/>
        <v>8.9746332942974544E-2</v>
      </c>
      <c r="L53" s="11">
        <f t="shared" si="16"/>
        <v>9.0118294264372151E-2</v>
      </c>
      <c r="M53" s="11">
        <f t="shared" si="12"/>
        <v>9.0760772910422588E-2</v>
      </c>
      <c r="O53" s="13">
        <f t="shared" si="17"/>
        <v>8.9746332942974544E-2</v>
      </c>
      <c r="P53" s="13">
        <f t="shared" si="17"/>
        <v>9.0118294264372151E-2</v>
      </c>
      <c r="Q53" s="13">
        <f t="shared" si="17"/>
        <v>9.0760772910422588E-2</v>
      </c>
    </row>
    <row r="54" spans="1:17" ht="13.2" customHeight="1" x14ac:dyDescent="0.25">
      <c r="A54" s="1" t="str">
        <f t="shared" si="9"/>
        <v>Xcel Energy Inc.</v>
      </c>
      <c r="B54" s="9" t="str">
        <f t="shared" si="9"/>
        <v>XEL</v>
      </c>
      <c r="C54" s="27">
        <v>1.95</v>
      </c>
      <c r="D54" s="20">
        <v>71.940111111111094</v>
      </c>
      <c r="E54" s="14">
        <f t="shared" si="13"/>
        <v>2.7105879736385674E-2</v>
      </c>
      <c r="F54" s="12">
        <f t="shared" si="14"/>
        <v>2.7984110239844571E-2</v>
      </c>
      <c r="G54" s="11">
        <f t="shared" si="10"/>
        <v>0.06</v>
      </c>
      <c r="H54" s="11">
        <f t="shared" si="10"/>
        <v>7.0400000000000004E-2</v>
      </c>
      <c r="I54" s="11">
        <f t="shared" si="10"/>
        <v>6.4000000000000001E-2</v>
      </c>
      <c r="J54" s="11">
        <f t="shared" si="15"/>
        <v>6.480000000000001E-2</v>
      </c>
      <c r="K54" s="13">
        <f t="shared" si="11"/>
        <v>8.7919056128477238E-2</v>
      </c>
      <c r="L54" s="11">
        <f t="shared" si="16"/>
        <v>9.2784110239844578E-2</v>
      </c>
      <c r="M54" s="11">
        <f t="shared" si="12"/>
        <v>9.8460006703106451E-2</v>
      </c>
      <c r="O54" s="13">
        <f t="shared" si="17"/>
        <v>8.7919056128477238E-2</v>
      </c>
      <c r="P54" s="13">
        <f t="shared" si="17"/>
        <v>9.2784110239844578E-2</v>
      </c>
      <c r="Q54" s="13">
        <f t="shared" si="17"/>
        <v>9.8460006703106451E-2</v>
      </c>
    </row>
    <row r="55" spans="1:17" x14ac:dyDescent="0.25">
      <c r="A55" s="15" t="s">
        <v>18</v>
      </c>
      <c r="B55" s="7"/>
      <c r="C55" s="28"/>
      <c r="D55" s="7"/>
      <c r="E55" s="16">
        <f t="shared" ref="E55:M55" si="18">AVERAGE(E42:E54)</f>
        <v>3.070157459207035E-2</v>
      </c>
      <c r="F55" s="16">
        <f t="shared" si="18"/>
        <v>3.1621478609845141E-2</v>
      </c>
      <c r="G55" s="16">
        <f t="shared" si="18"/>
        <v>6.458333333333334E-2</v>
      </c>
      <c r="H55" s="16">
        <f t="shared" si="18"/>
        <v>6.2169230769230768E-2</v>
      </c>
      <c r="I55" s="16">
        <f t="shared" si="18"/>
        <v>6.0461538461538462E-2</v>
      </c>
      <c r="J55" s="16">
        <f t="shared" si="18"/>
        <v>6.1825641025641025E-2</v>
      </c>
      <c r="K55" s="16">
        <f t="shared" si="18"/>
        <v>8.5741631621919848E-2</v>
      </c>
      <c r="L55" s="16">
        <f t="shared" si="18"/>
        <v>9.3447119635486159E-2</v>
      </c>
      <c r="M55" s="16">
        <f t="shared" si="18"/>
        <v>0.10113992769348276</v>
      </c>
      <c r="N55" s="16"/>
      <c r="O55" s="16">
        <f>AVERAGE(O42:O54)</f>
        <v>8.9662315385072369E-2</v>
      </c>
      <c r="P55" s="16">
        <f>AVERAGE(P42:P54)</f>
        <v>9.6066845391444777E-2</v>
      </c>
      <c r="Q55" s="16">
        <f>AVERAGE(Q42:Q54)</f>
        <v>0.10440072078760772</v>
      </c>
    </row>
    <row r="56" spans="1:17" x14ac:dyDescent="0.25">
      <c r="A56" s="17" t="s">
        <v>19</v>
      </c>
      <c r="B56" s="18"/>
      <c r="C56" s="18"/>
      <c r="D56" s="18"/>
      <c r="E56" s="14">
        <f t="shared" ref="E56:M56" si="19">MEDIAN(E42:E54)</f>
        <v>2.8879934896091791E-2</v>
      </c>
      <c r="F56" s="14">
        <f t="shared" si="19"/>
        <v>2.9751627597705492E-2</v>
      </c>
      <c r="G56" s="14">
        <f t="shared" si="19"/>
        <v>0.06</v>
      </c>
      <c r="H56" s="14">
        <f t="shared" si="19"/>
        <v>6.0100000000000001E-2</v>
      </c>
      <c r="I56" s="14">
        <f t="shared" si="19"/>
        <v>6.0999999999999999E-2</v>
      </c>
      <c r="J56" s="14">
        <f t="shared" si="19"/>
        <v>5.9400000000000001E-2</v>
      </c>
      <c r="K56" s="14">
        <f t="shared" si="19"/>
        <v>8.7919056128477238E-2</v>
      </c>
      <c r="L56" s="14">
        <f t="shared" si="19"/>
        <v>9.2784110239844578E-2</v>
      </c>
      <c r="M56" s="14">
        <f t="shared" si="19"/>
        <v>9.8460006703106451E-2</v>
      </c>
      <c r="N56" s="14"/>
      <c r="O56" s="14">
        <f>MEDIAN(O42:O54)</f>
        <v>8.9746332942974544E-2</v>
      </c>
      <c r="P56" s="14">
        <f>MEDIAN(P42:P54)</f>
        <v>9.3253996441556519E-2</v>
      </c>
      <c r="Q56" s="14">
        <f>MEDIAN(Q42:Q54)</f>
        <v>9.8590148484992937E-2</v>
      </c>
    </row>
    <row r="57" spans="1:17" x14ac:dyDescent="0.25">
      <c r="A57" s="15"/>
      <c r="B57" s="7"/>
      <c r="C57" s="1"/>
      <c r="D57" s="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8" t="s">
        <v>20</v>
      </c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20"/>
    </row>
    <row r="59" spans="1:17" x14ac:dyDescent="0.25">
      <c r="A59" s="1" t="s">
        <v>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20"/>
    </row>
    <row r="60" spans="1:17" x14ac:dyDescent="0.25">
      <c r="A60" s="1" t="str">
        <f>A25</f>
        <v>[2] Source: Bloomberg Professional, equals 30-day average as of July 28, 2022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20"/>
    </row>
    <row r="61" spans="1:17" x14ac:dyDescent="0.25">
      <c r="A61" s="1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20"/>
    </row>
    <row r="62" spans="1:17" x14ac:dyDescent="0.25">
      <c r="A62" s="1" t="s">
        <v>23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20"/>
    </row>
    <row r="63" spans="1:17" x14ac:dyDescent="0.25">
      <c r="A63" s="1" t="s">
        <v>24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20"/>
    </row>
    <row r="64" spans="1:17" x14ac:dyDescent="0.25">
      <c r="A64" s="1" t="s">
        <v>25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20"/>
    </row>
    <row r="65" spans="1:20" x14ac:dyDescent="0.25">
      <c r="A65" s="25" t="s">
        <v>26</v>
      </c>
      <c r="B65" s="1"/>
      <c r="C65" s="1"/>
      <c r="D65" s="25"/>
      <c r="E65" s="1"/>
      <c r="F65" s="1"/>
      <c r="G65" s="1"/>
      <c r="H65" s="1"/>
      <c r="I65" s="1"/>
      <c r="J65" s="1"/>
      <c r="K65" s="1"/>
      <c r="L65" s="1"/>
      <c r="M65" s="1"/>
      <c r="O65" s="20"/>
    </row>
    <row r="66" spans="1:20" x14ac:dyDescent="0.25">
      <c r="A66" s="23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20"/>
    </row>
    <row r="67" spans="1:20" x14ac:dyDescent="0.25">
      <c r="A67" s="1" t="s">
        <v>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20"/>
    </row>
    <row r="68" spans="1:20" x14ac:dyDescent="0.25">
      <c r="A68" s="1" t="s">
        <v>29</v>
      </c>
      <c r="B68" s="1"/>
      <c r="C68" s="1"/>
      <c r="D68" s="1"/>
      <c r="E68" s="1"/>
      <c r="F68" s="1"/>
      <c r="G68" s="1"/>
      <c r="H68" s="1"/>
      <c r="I68" s="9"/>
      <c r="J68" s="10"/>
      <c r="K68" s="10"/>
      <c r="L68" s="11"/>
      <c r="M68" s="12"/>
      <c r="N68" s="13"/>
      <c r="O68" s="11"/>
      <c r="P68" s="11"/>
      <c r="Q68" s="11"/>
      <c r="R68" s="13"/>
      <c r="S68" s="13"/>
      <c r="T68" s="13"/>
    </row>
    <row r="69" spans="1:20" x14ac:dyDescent="0.25">
      <c r="A69" s="1" t="s">
        <v>30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20"/>
    </row>
    <row r="70" spans="1:20" x14ac:dyDescent="0.25">
      <c r="A70" s="25" t="s">
        <v>31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O70" s="20"/>
    </row>
    <row r="71" spans="1:20" x14ac:dyDescent="0.25">
      <c r="O71" s="20"/>
    </row>
    <row r="72" spans="1:20" x14ac:dyDescent="0.25">
      <c r="A72" s="222" t="s">
        <v>33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219" t="s">
        <v>1</v>
      </c>
      <c r="P73" s="219"/>
      <c r="Q73" s="219"/>
    </row>
    <row r="74" spans="1:20" ht="13.8" thickBot="1" x14ac:dyDescent="0.3">
      <c r="A74" s="1"/>
      <c r="B74" s="1"/>
      <c r="C74" s="2">
        <v>1</v>
      </c>
      <c r="D74" s="2">
        <v>2</v>
      </c>
      <c r="E74" s="2">
        <v>3</v>
      </c>
      <c r="F74" s="2">
        <v>4</v>
      </c>
      <c r="G74" s="2">
        <v>5</v>
      </c>
      <c r="H74" s="2">
        <v>6</v>
      </c>
      <c r="I74" s="2">
        <v>7</v>
      </c>
      <c r="J74" s="2">
        <v>8</v>
      </c>
      <c r="K74" s="2">
        <v>9</v>
      </c>
      <c r="L74" s="2">
        <v>10</v>
      </c>
      <c r="M74" s="2">
        <v>11</v>
      </c>
      <c r="O74" s="2" t="s">
        <v>2</v>
      </c>
      <c r="P74" s="2" t="s">
        <v>3</v>
      </c>
      <c r="Q74" s="2" t="s">
        <v>4</v>
      </c>
    </row>
    <row r="75" spans="1:20" ht="52.8" x14ac:dyDescent="0.25">
      <c r="A75" s="3" t="s">
        <v>5</v>
      </c>
      <c r="B75" s="26"/>
      <c r="C75" s="5" t="s">
        <v>7</v>
      </c>
      <c r="D75" s="5" t="s">
        <v>8</v>
      </c>
      <c r="E75" s="5" t="s">
        <v>9</v>
      </c>
      <c r="F75" s="5" t="s">
        <v>10</v>
      </c>
      <c r="G75" s="5" t="s">
        <v>11</v>
      </c>
      <c r="H75" s="5" t="s">
        <v>12</v>
      </c>
      <c r="I75" s="5" t="s">
        <v>13</v>
      </c>
      <c r="J75" s="5" t="s">
        <v>14</v>
      </c>
      <c r="K75" s="4" t="s">
        <v>15</v>
      </c>
      <c r="L75" s="5" t="s">
        <v>16</v>
      </c>
      <c r="M75" s="4" t="s">
        <v>17</v>
      </c>
      <c r="O75" s="4" t="s">
        <v>15</v>
      </c>
      <c r="P75" s="5" t="s">
        <v>16</v>
      </c>
      <c r="Q75" s="4" t="s">
        <v>17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8"/>
      <c r="P76" s="8"/>
      <c r="Q76" s="8"/>
    </row>
    <row r="77" spans="1:20" x14ac:dyDescent="0.25">
      <c r="A77" s="1" t="str">
        <f t="shared" ref="A77:B89" si="20">A7</f>
        <v>NiSource Inc.</v>
      </c>
      <c r="B77" s="9" t="str">
        <f t="shared" si="20"/>
        <v>NI</v>
      </c>
      <c r="C77" s="20">
        <v>0.94</v>
      </c>
      <c r="D77" s="20">
        <v>28.830444444444453</v>
      </c>
      <c r="E77" s="11">
        <f>IFERROR(C77/D77,"")</f>
        <v>3.2604422793805918E-2</v>
      </c>
      <c r="F77" s="12">
        <f>IFERROR(E77*(1+0.5*J77),"")</f>
        <v>3.3895014529394064E-2</v>
      </c>
      <c r="G77" s="11">
        <f t="shared" ref="G77:I89" si="21">G7</f>
        <v>9.5000000000000001E-2</v>
      </c>
      <c r="H77" s="11">
        <f t="shared" si="21"/>
        <v>7.1500000000000008E-2</v>
      </c>
      <c r="I77" s="11">
        <f>I7</f>
        <v>7.0999999999999994E-2</v>
      </c>
      <c r="J77" s="11">
        <f t="shared" ref="J77:J89" si="22">AVERAGE(G77:I77)</f>
        <v>7.9166666666666663E-2</v>
      </c>
      <c r="K77" s="13">
        <f t="shared" ref="K77:K89" si="23">$E77*(1+0.5*MIN($G77:$I77))+MIN($G77:$I77)</f>
        <v>0.10476187980298603</v>
      </c>
      <c r="L77" s="11">
        <f t="shared" ref="L77:L89" si="24">F77+J77</f>
        <v>0.11306168119606072</v>
      </c>
      <c r="M77" s="11">
        <f t="shared" ref="M77:M89" si="25">$E77*(1+0.5*MAX($G77:$I77))+MAX($G77:$I77)</f>
        <v>0.1291531328765117</v>
      </c>
      <c r="O77" s="13">
        <f>IF(K77&lt;$N$5,"",K77)</f>
        <v>0.10476187980298603</v>
      </c>
      <c r="P77" s="13">
        <f>IF(L77&lt;$N$5,"",L77)</f>
        <v>0.11306168119606072</v>
      </c>
      <c r="Q77" s="13">
        <f>IF(M77&lt;$N$5,"",M77)</f>
        <v>0.1291531328765117</v>
      </c>
    </row>
    <row r="78" spans="1:20" x14ac:dyDescent="0.25">
      <c r="A78" s="1" t="str">
        <f t="shared" si="20"/>
        <v>Alliant Energy Corporation</v>
      </c>
      <c r="B78" s="9" t="str">
        <f t="shared" si="20"/>
        <v>LNT</v>
      </c>
      <c r="C78" s="20">
        <v>1.71</v>
      </c>
      <c r="D78" s="20">
        <v>59.365611111111136</v>
      </c>
      <c r="E78" s="11">
        <f t="shared" ref="E78:E89" si="26">IFERROR(C78/D78,"")</f>
        <v>2.8804554825511579E-2</v>
      </c>
      <c r="F78" s="12">
        <f t="shared" ref="F78:F89" si="27">IFERROR(E78*(1+0.5*J78),"")</f>
        <v>2.9625484638038657E-2</v>
      </c>
      <c r="G78" s="11">
        <f t="shared" si="21"/>
        <v>0.06</v>
      </c>
      <c r="H78" s="11">
        <f t="shared" si="21"/>
        <v>5.4000000000000006E-2</v>
      </c>
      <c r="I78" s="11">
        <f t="shared" si="21"/>
        <v>5.7000000000000002E-2</v>
      </c>
      <c r="J78" s="11">
        <f t="shared" si="22"/>
        <v>5.7000000000000002E-2</v>
      </c>
      <c r="K78" s="13">
        <f t="shared" si="23"/>
        <v>8.3582277805800395E-2</v>
      </c>
      <c r="L78" s="11">
        <f t="shared" si="24"/>
        <v>8.6625484638038652E-2</v>
      </c>
      <c r="M78" s="11">
        <f t="shared" si="25"/>
        <v>8.9668691470276923E-2</v>
      </c>
      <c r="O78" s="13">
        <f t="shared" ref="O78:Q89" si="28">IF(K78&lt;$N$5,"",K78)</f>
        <v>8.3582277805800395E-2</v>
      </c>
      <c r="P78" s="13">
        <f t="shared" si="28"/>
        <v>8.6625484638038652E-2</v>
      </c>
      <c r="Q78" s="13">
        <f t="shared" si="28"/>
        <v>8.9668691470276923E-2</v>
      </c>
    </row>
    <row r="79" spans="1:20" x14ac:dyDescent="0.25">
      <c r="A79" s="1" t="str">
        <f t="shared" si="20"/>
        <v>Ameren Corporation</v>
      </c>
      <c r="B79" s="9" t="str">
        <f t="shared" si="20"/>
        <v>AEE</v>
      </c>
      <c r="C79" s="20">
        <v>2.36</v>
      </c>
      <c r="D79" s="20">
        <v>89.092277777777724</v>
      </c>
      <c r="E79" s="11">
        <f t="shared" si="26"/>
        <v>2.6489388966870194E-2</v>
      </c>
      <c r="F79" s="12">
        <f t="shared" si="27"/>
        <v>2.7379432436157036E-2</v>
      </c>
      <c r="G79" s="11">
        <f t="shared" si="21"/>
        <v>6.5000000000000002E-2</v>
      </c>
      <c r="H79" s="11">
        <f t="shared" si="21"/>
        <v>6.4600000000000005E-2</v>
      </c>
      <c r="I79" s="11">
        <f t="shared" si="21"/>
        <v>7.2000000000000008E-2</v>
      </c>
      <c r="J79" s="11">
        <f t="shared" si="22"/>
        <v>6.7199999999999996E-2</v>
      </c>
      <c r="K79" s="13">
        <f t="shared" si="23"/>
        <v>9.1944996230500106E-2</v>
      </c>
      <c r="L79" s="11">
        <f t="shared" si="24"/>
        <v>9.4579432436157032E-2</v>
      </c>
      <c r="M79" s="11">
        <f t="shared" si="25"/>
        <v>9.9443006969677533E-2</v>
      </c>
      <c r="O79" s="13">
        <f t="shared" si="28"/>
        <v>9.1944996230500106E-2</v>
      </c>
      <c r="P79" s="13">
        <f t="shared" si="28"/>
        <v>9.4579432436157032E-2</v>
      </c>
      <c r="Q79" s="13">
        <f t="shared" si="28"/>
        <v>9.9443006969677533E-2</v>
      </c>
    </row>
    <row r="80" spans="1:20" x14ac:dyDescent="0.25">
      <c r="A80" s="1" t="str">
        <f t="shared" si="20"/>
        <v>Avista Corporation</v>
      </c>
      <c r="B80" s="9" t="str">
        <f t="shared" si="20"/>
        <v>AVA</v>
      </c>
      <c r="C80" s="20">
        <v>1.76</v>
      </c>
      <c r="D80" s="20">
        <v>42.742833333333309</v>
      </c>
      <c r="E80" s="11">
        <f t="shared" si="26"/>
        <v>4.1176493525230375E-2</v>
      </c>
      <c r="F80" s="12">
        <f t="shared" si="27"/>
        <v>4.2192180365519388E-2</v>
      </c>
      <c r="G80" s="11">
        <f t="shared" si="21"/>
        <v>0.03</v>
      </c>
      <c r="H80" s="11">
        <f t="shared" si="21"/>
        <v>5.9000000000000004E-2</v>
      </c>
      <c r="I80" s="11">
        <f t="shared" si="21"/>
        <v>5.9000000000000004E-2</v>
      </c>
      <c r="J80" s="11">
        <f t="shared" si="22"/>
        <v>4.9333333333333333E-2</v>
      </c>
      <c r="K80" s="13">
        <f t="shared" si="23"/>
        <v>7.1794140928108818E-2</v>
      </c>
      <c r="L80" s="11">
        <f t="shared" si="24"/>
        <v>9.1525513698852728E-2</v>
      </c>
      <c r="M80" s="11">
        <f t="shared" si="25"/>
        <v>0.10139120008422467</v>
      </c>
      <c r="O80" s="13">
        <f t="shared" si="28"/>
        <v>7.1794140928108818E-2</v>
      </c>
      <c r="P80" s="13">
        <f t="shared" si="28"/>
        <v>9.1525513698852728E-2</v>
      </c>
      <c r="Q80" s="13">
        <f t="shared" si="28"/>
        <v>0.10139120008422467</v>
      </c>
    </row>
    <row r="81" spans="1:17" x14ac:dyDescent="0.25">
      <c r="A81" s="1" t="str">
        <f t="shared" si="20"/>
        <v>Black Hills Corporation</v>
      </c>
      <c r="B81" s="9" t="str">
        <f t="shared" si="20"/>
        <v>BKH</v>
      </c>
      <c r="C81" s="20">
        <v>2.38</v>
      </c>
      <c r="D81" s="20">
        <v>71.316333333333304</v>
      </c>
      <c r="E81" s="11">
        <f t="shared" si="26"/>
        <v>3.3372439226170732E-2</v>
      </c>
      <c r="F81" s="12">
        <f t="shared" si="27"/>
        <v>3.4316323048950929E-2</v>
      </c>
      <c r="G81" s="11">
        <f t="shared" si="21"/>
        <v>0.06</v>
      </c>
      <c r="H81" s="11">
        <f t="shared" si="21"/>
        <v>4.6699999999999998E-2</v>
      </c>
      <c r="I81" s="11">
        <f t="shared" si="21"/>
        <v>6.3E-2</v>
      </c>
      <c r="J81" s="11">
        <f t="shared" si="22"/>
        <v>5.6566666666666661E-2</v>
      </c>
      <c r="K81" s="13">
        <f t="shared" si="23"/>
        <v>8.0851685682101826E-2</v>
      </c>
      <c r="L81" s="11">
        <f t="shared" si="24"/>
        <v>9.088298971561759E-2</v>
      </c>
      <c r="M81" s="11">
        <f t="shared" si="25"/>
        <v>9.7423671061795114E-2</v>
      </c>
      <c r="O81" s="13">
        <f t="shared" si="28"/>
        <v>8.0851685682101826E-2</v>
      </c>
      <c r="P81" s="13">
        <f t="shared" si="28"/>
        <v>9.088298971561759E-2</v>
      </c>
      <c r="Q81" s="13">
        <f t="shared" si="28"/>
        <v>9.7423671061795114E-2</v>
      </c>
    </row>
    <row r="82" spans="1:17" x14ac:dyDescent="0.25">
      <c r="A82" s="1" t="str">
        <f t="shared" si="20"/>
        <v>CMS Energy Corporation</v>
      </c>
      <c r="B82" s="9" t="str">
        <f t="shared" si="20"/>
        <v>CMS</v>
      </c>
      <c r="C82" s="20">
        <v>1.84</v>
      </c>
      <c r="D82" s="20">
        <v>65.924555555555557</v>
      </c>
      <c r="E82" s="11">
        <f t="shared" si="26"/>
        <v>2.7910692525631151E-2</v>
      </c>
      <c r="F82" s="12">
        <f t="shared" si="27"/>
        <v>2.8984323831450429E-2</v>
      </c>
      <c r="G82" s="11">
        <f t="shared" si="21"/>
        <v>6.5000000000000002E-2</v>
      </c>
      <c r="H82" s="11">
        <f t="shared" si="21"/>
        <v>8.48E-2</v>
      </c>
      <c r="I82" s="11">
        <f t="shared" si="21"/>
        <v>8.1000000000000003E-2</v>
      </c>
      <c r="J82" s="11">
        <f t="shared" si="22"/>
        <v>7.693333333333334E-2</v>
      </c>
      <c r="K82" s="13">
        <f t="shared" si="23"/>
        <v>9.3817790032714163E-2</v>
      </c>
      <c r="L82" s="11">
        <f t="shared" si="24"/>
        <v>0.10591765716478377</v>
      </c>
      <c r="M82" s="11">
        <f t="shared" si="25"/>
        <v>0.11389410588871791</v>
      </c>
      <c r="O82" s="13">
        <f t="shared" si="28"/>
        <v>9.3817790032714163E-2</v>
      </c>
      <c r="P82" s="13">
        <f t="shared" si="28"/>
        <v>0.10591765716478377</v>
      </c>
      <c r="Q82" s="13">
        <f t="shared" si="28"/>
        <v>0.11389410588871791</v>
      </c>
    </row>
    <row r="83" spans="1:17" x14ac:dyDescent="0.25">
      <c r="A83" s="1" t="str">
        <f t="shared" si="20"/>
        <v>Duke Energy Corporation</v>
      </c>
      <c r="B83" s="9" t="str">
        <f t="shared" si="20"/>
        <v>DUK</v>
      </c>
      <c r="C83" s="20">
        <v>3.94</v>
      </c>
      <c r="D83" s="20">
        <v>105.76538888888885</v>
      </c>
      <c r="E83" s="11">
        <f t="shared" si="26"/>
        <v>3.7252262213484051E-2</v>
      </c>
      <c r="F83" s="12">
        <f t="shared" si="27"/>
        <v>3.8358654401224532E-2</v>
      </c>
      <c r="G83" s="11">
        <f t="shared" si="21"/>
        <v>0.06</v>
      </c>
      <c r="H83" s="11">
        <f t="shared" si="21"/>
        <v>5.8200000000000002E-2</v>
      </c>
      <c r="I83" s="11">
        <f t="shared" si="21"/>
        <v>0.06</v>
      </c>
      <c r="J83" s="11">
        <f t="shared" si="22"/>
        <v>5.9400000000000001E-2</v>
      </c>
      <c r="K83" s="13">
        <f t="shared" si="23"/>
        <v>9.6536303043896432E-2</v>
      </c>
      <c r="L83" s="11">
        <f t="shared" si="24"/>
        <v>9.7758654401224526E-2</v>
      </c>
      <c r="M83" s="11">
        <f t="shared" si="25"/>
        <v>9.8369830079888573E-2</v>
      </c>
      <c r="O83" s="13">
        <f t="shared" si="28"/>
        <v>9.6536303043896432E-2</v>
      </c>
      <c r="P83" s="13">
        <f t="shared" si="28"/>
        <v>9.7758654401224526E-2</v>
      </c>
      <c r="Q83" s="13">
        <f t="shared" si="28"/>
        <v>9.8369830079888573E-2</v>
      </c>
    </row>
    <row r="84" spans="1:17" x14ac:dyDescent="0.25">
      <c r="A84" s="1" t="str">
        <f t="shared" si="20"/>
        <v>MGE Energy, Inc.</v>
      </c>
      <c r="B84" s="9" t="str">
        <f t="shared" si="20"/>
        <v>MGEE</v>
      </c>
      <c r="C84" s="20">
        <v>1.55</v>
      </c>
      <c r="D84" s="20">
        <v>77.736833333333379</v>
      </c>
      <c r="E84" s="11">
        <f t="shared" si="26"/>
        <v>1.9939067923614062E-2</v>
      </c>
      <c r="F84" s="12">
        <f t="shared" si="27"/>
        <v>2.0357788350009953E-2</v>
      </c>
      <c r="G84" s="11" t="str">
        <f t="shared" si="21"/>
        <v>N/A</v>
      </c>
      <c r="H84" s="11">
        <f t="shared" si="21"/>
        <v>4.2000000000000003E-2</v>
      </c>
      <c r="I84" s="11">
        <f t="shared" si="21"/>
        <v>4.2000000000000003E-2</v>
      </c>
      <c r="J84" s="11">
        <f t="shared" si="22"/>
        <v>4.2000000000000003E-2</v>
      </c>
      <c r="K84" s="13">
        <f t="shared" si="23"/>
        <v>6.2357788350009956E-2</v>
      </c>
      <c r="L84" s="11">
        <f t="shared" si="24"/>
        <v>6.2357788350009956E-2</v>
      </c>
      <c r="M84" s="11">
        <f t="shared" si="25"/>
        <v>6.2357788350009956E-2</v>
      </c>
      <c r="O84" s="13" t="str">
        <f t="shared" si="28"/>
        <v/>
      </c>
      <c r="P84" s="13" t="str">
        <f t="shared" si="28"/>
        <v/>
      </c>
      <c r="Q84" s="13" t="str">
        <f t="shared" si="28"/>
        <v/>
      </c>
    </row>
    <row r="85" spans="1:17" x14ac:dyDescent="0.25">
      <c r="A85" s="1" t="str">
        <f t="shared" si="20"/>
        <v>NextEra Energy, Inc.</v>
      </c>
      <c r="B85" s="9" t="str">
        <f t="shared" si="20"/>
        <v>NEE</v>
      </c>
      <c r="C85" s="20">
        <v>1.7</v>
      </c>
      <c r="D85" s="20">
        <v>80.587722222222268</v>
      </c>
      <c r="E85" s="11">
        <f t="shared" si="26"/>
        <v>2.1095024814229341E-2</v>
      </c>
      <c r="F85" s="12">
        <f t="shared" si="27"/>
        <v>2.2180363840921442E-2</v>
      </c>
      <c r="G85" s="11">
        <f t="shared" si="21"/>
        <v>0.125</v>
      </c>
      <c r="H85" s="11">
        <f t="shared" si="21"/>
        <v>9.0700000000000003E-2</v>
      </c>
      <c r="I85" s="11">
        <f t="shared" si="21"/>
        <v>9.3000000000000013E-2</v>
      </c>
      <c r="J85" s="11">
        <f t="shared" si="22"/>
        <v>0.10290000000000001</v>
      </c>
      <c r="K85" s="13">
        <f t="shared" si="23"/>
        <v>0.11275168418955464</v>
      </c>
      <c r="L85" s="11">
        <f t="shared" si="24"/>
        <v>0.12508036384092144</v>
      </c>
      <c r="M85" s="11">
        <f t="shared" si="25"/>
        <v>0.14741346386511867</v>
      </c>
      <c r="O85" s="13">
        <f t="shared" si="28"/>
        <v>0.11275168418955464</v>
      </c>
      <c r="P85" s="13">
        <f t="shared" si="28"/>
        <v>0.12508036384092144</v>
      </c>
      <c r="Q85" s="13">
        <f t="shared" si="28"/>
        <v>0.14741346386511867</v>
      </c>
    </row>
    <row r="86" spans="1:17" x14ac:dyDescent="0.25">
      <c r="A86" s="1" t="str">
        <f t="shared" si="20"/>
        <v>NorthWestern Corporation</v>
      </c>
      <c r="B86" s="9" t="str">
        <f t="shared" si="20"/>
        <v>NWE</v>
      </c>
      <c r="C86" s="20">
        <v>2.52</v>
      </c>
      <c r="D86" s="20">
        <v>58.17122222222222</v>
      </c>
      <c r="E86" s="11">
        <f t="shared" si="26"/>
        <v>4.3320389425088007E-2</v>
      </c>
      <c r="F86" s="12">
        <f t="shared" si="27"/>
        <v>4.4027955785697778E-2</v>
      </c>
      <c r="G86" s="11">
        <f t="shared" si="21"/>
        <v>0.03</v>
      </c>
      <c r="H86" s="11">
        <f t="shared" si="21"/>
        <v>4.4999999999999998E-2</v>
      </c>
      <c r="I86" s="11">
        <f t="shared" si="21"/>
        <v>2.3E-2</v>
      </c>
      <c r="J86" s="11">
        <f t="shared" si="22"/>
        <v>3.266666666666667E-2</v>
      </c>
      <c r="K86" s="13">
        <f t="shared" si="23"/>
        <v>6.6818573903476522E-2</v>
      </c>
      <c r="L86" s="11">
        <f t="shared" si="24"/>
        <v>7.6694622452364442E-2</v>
      </c>
      <c r="M86" s="11">
        <f t="shared" si="25"/>
        <v>8.9295098187152477E-2</v>
      </c>
      <c r="O86" s="13" t="str">
        <f t="shared" si="28"/>
        <v/>
      </c>
      <c r="P86" s="13">
        <f t="shared" si="28"/>
        <v>7.6694622452364442E-2</v>
      </c>
      <c r="Q86" s="13">
        <f t="shared" si="28"/>
        <v>8.9295098187152477E-2</v>
      </c>
    </row>
    <row r="87" spans="1:17" x14ac:dyDescent="0.25">
      <c r="A87" s="1" t="str">
        <f t="shared" si="20"/>
        <v>Southern Company</v>
      </c>
      <c r="B87" s="9" t="str">
        <f t="shared" si="20"/>
        <v>SO</v>
      </c>
      <c r="C87" s="20">
        <v>2.72</v>
      </c>
      <c r="D87" s="20">
        <v>69.564055555555555</v>
      </c>
      <c r="E87" s="11">
        <f t="shared" si="26"/>
        <v>3.9100653035212152E-2</v>
      </c>
      <c r="F87" s="12">
        <f t="shared" si="27"/>
        <v>4.0183741124287534E-2</v>
      </c>
      <c r="G87" s="11">
        <f t="shared" si="21"/>
        <v>6.5000000000000002E-2</v>
      </c>
      <c r="H87" s="11">
        <f t="shared" si="21"/>
        <v>6.1200000000000004E-2</v>
      </c>
      <c r="I87" s="11">
        <f t="shared" si="21"/>
        <v>0.04</v>
      </c>
      <c r="J87" s="11">
        <f t="shared" si="22"/>
        <v>5.5400000000000005E-2</v>
      </c>
      <c r="K87" s="13">
        <f t="shared" si="23"/>
        <v>7.9882666095916405E-2</v>
      </c>
      <c r="L87" s="11">
        <f t="shared" si="24"/>
        <v>9.5583741124287538E-2</v>
      </c>
      <c r="M87" s="11">
        <f t="shared" si="25"/>
        <v>0.10537142425885654</v>
      </c>
      <c r="O87" s="13">
        <f t="shared" si="28"/>
        <v>7.9882666095916405E-2</v>
      </c>
      <c r="P87" s="13">
        <f t="shared" si="28"/>
        <v>9.5583741124287538E-2</v>
      </c>
      <c r="Q87" s="13">
        <f t="shared" si="28"/>
        <v>0.10537142425885654</v>
      </c>
    </row>
    <row r="88" spans="1:17" x14ac:dyDescent="0.25">
      <c r="A88" s="1" t="str">
        <f t="shared" si="20"/>
        <v>Wisconsin Energy Corporation</v>
      </c>
      <c r="B88" s="9" t="str">
        <f t="shared" si="20"/>
        <v>WEC</v>
      </c>
      <c r="C88" s="20">
        <v>2.91</v>
      </c>
      <c r="D88" s="20">
        <v>97.091666666666683</v>
      </c>
      <c r="E88" s="11">
        <f t="shared" si="26"/>
        <v>2.9971676250965577E-2</v>
      </c>
      <c r="F88" s="12">
        <f t="shared" si="27"/>
        <v>3.0876321345807218E-2</v>
      </c>
      <c r="G88" s="11">
        <f t="shared" si="21"/>
        <v>0.06</v>
      </c>
      <c r="H88" s="11">
        <f t="shared" si="21"/>
        <v>6.0100000000000001E-2</v>
      </c>
      <c r="I88" s="11">
        <f t="shared" si="21"/>
        <v>6.0999999999999999E-2</v>
      </c>
      <c r="J88" s="11">
        <f t="shared" si="22"/>
        <v>6.0366666666666659E-2</v>
      </c>
      <c r="K88" s="13">
        <f t="shared" si="23"/>
        <v>9.0870826538494542E-2</v>
      </c>
      <c r="L88" s="11">
        <f t="shared" si="24"/>
        <v>9.124298801247388E-2</v>
      </c>
      <c r="M88" s="11">
        <f t="shared" si="25"/>
        <v>9.1885812376620024E-2</v>
      </c>
      <c r="O88" s="13">
        <f t="shared" si="28"/>
        <v>9.0870826538494542E-2</v>
      </c>
      <c r="P88" s="13">
        <f t="shared" si="28"/>
        <v>9.124298801247388E-2</v>
      </c>
      <c r="Q88" s="13">
        <f t="shared" si="28"/>
        <v>9.1885812376620024E-2</v>
      </c>
    </row>
    <row r="89" spans="1:17" x14ac:dyDescent="0.25">
      <c r="A89" s="1" t="str">
        <f t="shared" si="20"/>
        <v>Xcel Energy Inc.</v>
      </c>
      <c r="B89" s="9" t="str">
        <f t="shared" si="20"/>
        <v>XEL</v>
      </c>
      <c r="C89" s="27">
        <v>1.95</v>
      </c>
      <c r="D89" s="20">
        <v>69.690333333333328</v>
      </c>
      <c r="E89" s="11">
        <f t="shared" si="26"/>
        <v>2.7980925140263357E-2</v>
      </c>
      <c r="F89" s="12">
        <f t="shared" si="27"/>
        <v>2.8887507114807889E-2</v>
      </c>
      <c r="G89" s="11">
        <f t="shared" si="21"/>
        <v>0.06</v>
      </c>
      <c r="H89" s="11">
        <f t="shared" si="21"/>
        <v>7.0400000000000004E-2</v>
      </c>
      <c r="I89" s="11">
        <f t="shared" si="21"/>
        <v>6.4000000000000001E-2</v>
      </c>
      <c r="J89" s="11">
        <f t="shared" si="22"/>
        <v>6.480000000000001E-2</v>
      </c>
      <c r="K89" s="13">
        <f t="shared" si="23"/>
        <v>8.8820352894471252E-2</v>
      </c>
      <c r="L89" s="11">
        <f t="shared" si="24"/>
        <v>9.3687507114807902E-2</v>
      </c>
      <c r="M89" s="11">
        <f t="shared" si="25"/>
        <v>9.9365853705200624E-2</v>
      </c>
      <c r="O89" s="13">
        <f t="shared" si="28"/>
        <v>8.8820352894471252E-2</v>
      </c>
      <c r="P89" s="13">
        <f t="shared" si="28"/>
        <v>9.3687507114807902E-2</v>
      </c>
      <c r="Q89" s="13">
        <f t="shared" si="28"/>
        <v>9.9365853705200624E-2</v>
      </c>
    </row>
    <row r="90" spans="1:17" x14ac:dyDescent="0.25">
      <c r="A90" s="15" t="s">
        <v>18</v>
      </c>
      <c r="B90" s="7"/>
      <c r="C90" s="28"/>
      <c r="D90" s="7"/>
      <c r="E90" s="16">
        <f t="shared" ref="E90:M90" si="29">AVERAGE(E77:E89)</f>
        <v>3.146292235892896E-2</v>
      </c>
      <c r="F90" s="16">
        <f t="shared" si="29"/>
        <v>3.2405006985558989E-2</v>
      </c>
      <c r="G90" s="16">
        <f t="shared" si="29"/>
        <v>6.458333333333334E-2</v>
      </c>
      <c r="H90" s="16">
        <f t="shared" si="29"/>
        <v>6.2169230769230768E-2</v>
      </c>
      <c r="I90" s="16">
        <f t="shared" si="29"/>
        <v>6.0461538461538462E-2</v>
      </c>
      <c r="J90" s="16">
        <f t="shared" si="29"/>
        <v>6.1825641025641025E-2</v>
      </c>
      <c r="K90" s="16">
        <f t="shared" si="29"/>
        <v>8.6522381961387021E-2</v>
      </c>
      <c r="L90" s="16">
        <f t="shared" si="29"/>
        <v>9.4230648011200013E-2</v>
      </c>
      <c r="M90" s="16">
        <f t="shared" si="29"/>
        <v>0.10192562147492698</v>
      </c>
      <c r="N90" s="16"/>
      <c r="O90" s="16">
        <f>AVERAGE(O77:O89)</f>
        <v>9.051041847677678E-2</v>
      </c>
      <c r="P90" s="16">
        <f>AVERAGE(P77:P89)</f>
        <v>9.6886719649632538E-2</v>
      </c>
      <c r="Q90" s="16">
        <f>AVERAGE(Q77:Q89)</f>
        <v>0.1052229409020034</v>
      </c>
    </row>
    <row r="91" spans="1:17" x14ac:dyDescent="0.25">
      <c r="A91" s="17" t="s">
        <v>19</v>
      </c>
      <c r="B91" s="18"/>
      <c r="C91" s="18"/>
      <c r="D91" s="18"/>
      <c r="E91" s="14">
        <f t="shared" ref="E91:M91" si="30">MEDIAN(E77:E89)</f>
        <v>2.9971676250965577E-2</v>
      </c>
      <c r="F91" s="14">
        <f t="shared" si="30"/>
        <v>3.0876321345807218E-2</v>
      </c>
      <c r="G91" s="14">
        <f t="shared" si="30"/>
        <v>0.06</v>
      </c>
      <c r="H91" s="14">
        <f t="shared" si="30"/>
        <v>6.0100000000000001E-2</v>
      </c>
      <c r="I91" s="14">
        <f t="shared" si="30"/>
        <v>6.0999999999999999E-2</v>
      </c>
      <c r="J91" s="14">
        <f t="shared" si="30"/>
        <v>5.9400000000000001E-2</v>
      </c>
      <c r="K91" s="14">
        <f t="shared" si="30"/>
        <v>8.8820352894471252E-2</v>
      </c>
      <c r="L91" s="14">
        <f t="shared" si="30"/>
        <v>9.3687507114807902E-2</v>
      </c>
      <c r="M91" s="14">
        <f t="shared" si="30"/>
        <v>9.9365853705200624E-2</v>
      </c>
      <c r="N91" s="14"/>
      <c r="O91" s="14">
        <f>MEDIAN(O77:O89)</f>
        <v>9.0870826538494542E-2</v>
      </c>
      <c r="P91" s="14">
        <f>MEDIAN(P77:P89)</f>
        <v>9.4133469775482467E-2</v>
      </c>
      <c r="Q91" s="14">
        <f>MEDIAN(Q77:Q89)</f>
        <v>9.9404430337439079E-2</v>
      </c>
    </row>
    <row r="92" spans="1:17" x14ac:dyDescent="0.25">
      <c r="A92" s="15"/>
      <c r="B92" s="7"/>
      <c r="C92" s="1"/>
      <c r="D92" s="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18" t="s">
        <v>20</v>
      </c>
      <c r="B93" s="1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7" x14ac:dyDescent="0.25">
      <c r="A94" s="1" t="s">
        <v>21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7" x14ac:dyDescent="0.25">
      <c r="A95" s="1" t="str">
        <f>A25</f>
        <v>[2] Source: Bloomberg Professional, equals 30-day average as of July 28, 2022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7" x14ac:dyDescent="0.25">
      <c r="A96" s="1" t="s">
        <v>22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 t="s">
        <v>23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 t="s">
        <v>24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 t="s">
        <v>25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 t="s">
        <v>26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23" t="s">
        <v>27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 t="s">
        <v>28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 t="s">
        <v>29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 t="s">
        <v>30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25" t="s">
        <v>31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</sheetData>
  <mergeCells count="6">
    <mergeCell ref="O73:Q73"/>
    <mergeCell ref="A2:Q2"/>
    <mergeCell ref="O3:Q3"/>
    <mergeCell ref="A37:Q37"/>
    <mergeCell ref="O38:Q38"/>
    <mergeCell ref="A72:Q72"/>
  </mergeCells>
  <conditionalFormatting sqref="A7:B19 A42:B54 A77:B89">
    <cfRule type="expression" dxfId="5" priority="5">
      <formula>"(blank)"</formula>
    </cfRule>
  </conditionalFormatting>
  <conditionalFormatting sqref="A7:B19 A42:B54 A77:B89">
    <cfRule type="expression" dxfId="4" priority="6">
      <formula>#REF!</formula>
    </cfRule>
  </conditionalFormatting>
  <conditionalFormatting sqref="H68">
    <cfRule type="expression" dxfId="3" priority="3">
      <formula>"(blank)"</formula>
    </cfRule>
  </conditionalFormatting>
  <conditionalFormatting sqref="H68">
    <cfRule type="expression" dxfId="2" priority="4">
      <formula>#REF!</formula>
    </cfRule>
  </conditionalFormatting>
  <conditionalFormatting sqref="I68">
    <cfRule type="expression" dxfId="1" priority="1">
      <formula>"(blank)"</formula>
    </cfRule>
  </conditionalFormatting>
  <conditionalFormatting sqref="I68">
    <cfRule type="expression" dxfId="0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55"/>
  <sheetViews>
    <sheetView showGridLines="0" tabSelected="1" view="pageLayout" topLeftCell="A10" zoomScale="115" zoomScaleNormal="70" zoomScalePageLayoutView="115" workbookViewId="0">
      <selection activeCell="E17" sqref="E17"/>
    </sheetView>
  </sheetViews>
  <sheetFormatPr defaultColWidth="8.77734375" defaultRowHeight="15" customHeight="1" x14ac:dyDescent="0.25"/>
  <cols>
    <col min="1" max="1" width="9.21875" style="205" customWidth="1"/>
    <col min="2" max="2" width="28.77734375" style="205" customWidth="1"/>
    <col min="3" max="3" width="15.21875" style="205" customWidth="1"/>
    <col min="4" max="4" width="15.5546875" style="205" customWidth="1"/>
    <col min="5" max="5" width="17.77734375" style="205" customWidth="1"/>
    <col min="6" max="7" width="9.21875" style="205" customWidth="1"/>
    <col min="8" max="16384" width="8.77734375" style="176"/>
  </cols>
  <sheetData>
    <row r="1" spans="1:7" ht="15" customHeight="1" x14ac:dyDescent="0.25">
      <c r="A1" s="177"/>
      <c r="B1" s="178"/>
      <c r="C1" s="178"/>
      <c r="D1" s="178"/>
      <c r="E1" s="178"/>
      <c r="F1" s="177"/>
      <c r="G1" s="177"/>
    </row>
    <row r="2" spans="1:7" ht="15" customHeight="1" x14ac:dyDescent="0.25">
      <c r="A2" s="177"/>
      <c r="B2" s="233" t="s">
        <v>1326</v>
      </c>
      <c r="C2" s="233"/>
      <c r="D2" s="233"/>
      <c r="E2" s="233"/>
      <c r="F2" s="177"/>
      <c r="G2" s="177"/>
    </row>
    <row r="3" spans="1:7" ht="15" customHeight="1" thickBot="1" x14ac:dyDescent="0.3">
      <c r="A3" s="177"/>
      <c r="B3" s="178"/>
      <c r="C3" s="178"/>
      <c r="D3" s="178"/>
      <c r="E3" s="178"/>
      <c r="F3" s="177"/>
      <c r="G3" s="177"/>
    </row>
    <row r="4" spans="1:7" ht="15" customHeight="1" x14ac:dyDescent="0.25">
      <c r="A4" s="179"/>
      <c r="B4" s="234" t="s">
        <v>1307</v>
      </c>
      <c r="C4" s="235"/>
      <c r="D4" s="235"/>
      <c r="E4" s="236"/>
      <c r="F4" s="180"/>
      <c r="G4" s="180"/>
    </row>
    <row r="5" spans="1:7" ht="15" customHeight="1" x14ac:dyDescent="0.25">
      <c r="A5" s="179"/>
      <c r="B5" s="181"/>
      <c r="C5" s="182" t="s">
        <v>1308</v>
      </c>
      <c r="D5" s="182" t="s">
        <v>19</v>
      </c>
      <c r="E5" s="183" t="s">
        <v>1309</v>
      </c>
      <c r="F5" s="179"/>
      <c r="G5" s="179"/>
    </row>
    <row r="6" spans="1:7" ht="15" customHeight="1" x14ac:dyDescent="0.25">
      <c r="A6" s="179"/>
      <c r="B6" s="184" t="s">
        <v>1310</v>
      </c>
      <c r="C6" s="185">
        <f>'CGP-AEB-TAS-3 Constant DCF'!K21</f>
        <v>8.9069515001519689E-2</v>
      </c>
      <c r="D6" s="185">
        <f>'CGP-AEB-TAS-3 Constant DCF'!L21</f>
        <v>9.3937249793756256E-2</v>
      </c>
      <c r="E6" s="186">
        <f>'CGP-AEB-TAS-3 Constant DCF'!M21</f>
        <v>9.9616273718032222E-2</v>
      </c>
      <c r="F6" s="179"/>
      <c r="G6" s="179"/>
    </row>
    <row r="7" spans="1:7" ht="15" customHeight="1" x14ac:dyDescent="0.25">
      <c r="A7" s="179"/>
      <c r="B7" s="184" t="s">
        <v>1311</v>
      </c>
      <c r="C7" s="185">
        <f>'CGP-AEB-TAS-3 Constant DCF'!K56</f>
        <v>8.7919056128477238E-2</v>
      </c>
      <c r="D7" s="185">
        <f>'CGP-AEB-TAS-3 Constant DCF'!L56</f>
        <v>9.2784110239844578E-2</v>
      </c>
      <c r="E7" s="186">
        <f>'CGP-AEB-TAS-3 Constant DCF'!M56</f>
        <v>9.8460006703106451E-2</v>
      </c>
      <c r="F7" s="179"/>
      <c r="G7" s="179"/>
    </row>
    <row r="8" spans="1:7" ht="15" customHeight="1" thickBot="1" x14ac:dyDescent="0.3">
      <c r="A8" s="179"/>
      <c r="B8" s="188" t="s">
        <v>1312</v>
      </c>
      <c r="C8" s="185">
        <f>'CGP-AEB-TAS-3 Constant DCF'!K91</f>
        <v>8.8820352894471252E-2</v>
      </c>
      <c r="D8" s="185">
        <f>'CGP-AEB-TAS-3 Constant DCF'!L91</f>
        <v>9.3687507114807902E-2</v>
      </c>
      <c r="E8" s="186">
        <f>'CGP-AEB-TAS-3 Constant DCF'!M91</f>
        <v>9.9365853705200624E-2</v>
      </c>
      <c r="F8" s="179"/>
      <c r="G8" s="179"/>
    </row>
    <row r="9" spans="1:7" ht="15" customHeight="1" thickBot="1" x14ac:dyDescent="0.3">
      <c r="A9" s="179"/>
      <c r="B9" s="189" t="s">
        <v>1313</v>
      </c>
      <c r="C9" s="190">
        <f>AVERAGE(C6:C8)</f>
        <v>8.860297467482274E-2</v>
      </c>
      <c r="D9" s="190">
        <f t="shared" ref="D9:E9" si="0">AVERAGE(D6:D8)</f>
        <v>9.3469622382802917E-2</v>
      </c>
      <c r="E9" s="191">
        <f t="shared" si="0"/>
        <v>9.9147378042113099E-2</v>
      </c>
      <c r="F9" s="179"/>
      <c r="G9" s="179"/>
    </row>
    <row r="10" spans="1:7" ht="15" customHeight="1" x14ac:dyDescent="0.25">
      <c r="A10" s="179"/>
      <c r="B10" s="234" t="s">
        <v>1325</v>
      </c>
      <c r="C10" s="235"/>
      <c r="D10" s="235"/>
      <c r="E10" s="236"/>
      <c r="F10" s="179"/>
      <c r="G10" s="179"/>
    </row>
    <row r="11" spans="1:7" ht="15" customHeight="1" x14ac:dyDescent="0.25">
      <c r="A11" s="179"/>
      <c r="B11" s="181"/>
      <c r="C11" s="182" t="s">
        <v>1314</v>
      </c>
      <c r="D11" s="182" t="s">
        <v>18</v>
      </c>
      <c r="E11" s="183" t="s">
        <v>1315</v>
      </c>
      <c r="F11" s="179"/>
      <c r="G11" s="179"/>
    </row>
    <row r="12" spans="1:7" ht="15" customHeight="1" x14ac:dyDescent="0.25">
      <c r="A12" s="179"/>
      <c r="B12" s="184" t="s">
        <v>1310</v>
      </c>
      <c r="C12" s="185">
        <f>'CGP-AEB-TAS-3 Constant DCF'!O20</f>
        <v>9.0681638101555148E-2</v>
      </c>
      <c r="D12" s="185">
        <f>'CGP-AEB-TAS-3 Constant DCF'!P20</f>
        <v>9.7139818508850728E-2</v>
      </c>
      <c r="E12" s="186">
        <f>'CGP-AEB-TAS-3 Constant DCF'!Q20</f>
        <v>0.10547746776821847</v>
      </c>
      <c r="F12" s="179"/>
      <c r="G12" s="179"/>
    </row>
    <row r="13" spans="1:7" ht="15" customHeight="1" x14ac:dyDescent="0.25">
      <c r="A13" s="179"/>
      <c r="B13" s="184" t="s">
        <v>1311</v>
      </c>
      <c r="C13" s="185">
        <f>'CGP-AEB-TAS-3 Constant DCF'!O55</f>
        <v>8.9662315385072369E-2</v>
      </c>
      <c r="D13" s="185">
        <f>'CGP-AEB-TAS-3 Constant DCF'!P55</f>
        <v>9.6066845391444777E-2</v>
      </c>
      <c r="E13" s="186">
        <f>'CGP-AEB-TAS-3 Constant DCF'!Q55</f>
        <v>0.10440072078760772</v>
      </c>
      <c r="F13" s="179"/>
      <c r="G13" s="179"/>
    </row>
    <row r="14" spans="1:7" ht="15" customHeight="1" thickBot="1" x14ac:dyDescent="0.3">
      <c r="A14" s="179"/>
      <c r="B14" s="188" t="s">
        <v>1312</v>
      </c>
      <c r="C14" s="185">
        <f>'CGP-AEB-TAS-3 Constant DCF'!O90</f>
        <v>9.051041847677678E-2</v>
      </c>
      <c r="D14" s="185">
        <f>'CGP-AEB-TAS-3 Constant DCF'!P90</f>
        <v>9.6886719649632538E-2</v>
      </c>
      <c r="E14" s="186">
        <f>'CGP-AEB-TAS-3 Constant DCF'!Q90</f>
        <v>0.1052229409020034</v>
      </c>
      <c r="F14" s="179"/>
      <c r="G14" s="179"/>
    </row>
    <row r="15" spans="1:7" ht="15" customHeight="1" thickBot="1" x14ac:dyDescent="0.3">
      <c r="A15" s="179"/>
      <c r="B15" s="189" t="s">
        <v>1313</v>
      </c>
      <c r="C15" s="190">
        <f>AVERAGE(C12:C14)</f>
        <v>9.0284790654468094E-2</v>
      </c>
      <c r="D15" s="190">
        <f>AVERAGE(D12:D14)</f>
        <v>9.6697794516642677E-2</v>
      </c>
      <c r="E15" s="191">
        <f>AVERAGE(E12:E14)</f>
        <v>0.10503370981927652</v>
      </c>
      <c r="F15" s="180"/>
      <c r="G15" s="180"/>
    </row>
    <row r="16" spans="1:7" ht="15" customHeight="1" x14ac:dyDescent="0.25">
      <c r="A16" s="179"/>
      <c r="B16" s="224" t="s">
        <v>1316</v>
      </c>
      <c r="C16" s="225"/>
      <c r="D16" s="225"/>
      <c r="E16" s="226"/>
      <c r="F16" s="179"/>
      <c r="G16" s="179"/>
    </row>
    <row r="17" spans="1:7" ht="55.2" x14ac:dyDescent="0.25">
      <c r="A17" s="179"/>
      <c r="B17" s="181"/>
      <c r="C17" s="182" t="s">
        <v>1318</v>
      </c>
      <c r="D17" s="182" t="s">
        <v>1319</v>
      </c>
      <c r="E17" s="183" t="s">
        <v>1320</v>
      </c>
      <c r="F17" s="179"/>
      <c r="G17" s="179"/>
    </row>
    <row r="18" spans="1:7" ht="15" customHeight="1" x14ac:dyDescent="0.25">
      <c r="A18" s="179"/>
      <c r="B18" s="193" t="s">
        <v>1321</v>
      </c>
      <c r="C18" s="185">
        <f>'CGP-AEB-TAS-4 CAPM'!H22</f>
        <v>0.11400033004374449</v>
      </c>
      <c r="D18" s="185">
        <f>'CGP-AEB-TAS-4 CAPM'!H53</f>
        <v>0.11450599671041119</v>
      </c>
      <c r="E18" s="186">
        <f>'CGP-AEB-TAS-4 CAPM'!H84</f>
        <v>0.11501061209502653</v>
      </c>
      <c r="F18" s="179"/>
      <c r="G18" s="179"/>
    </row>
    <row r="19" spans="1:7" ht="15" customHeight="1" x14ac:dyDescent="0.25">
      <c r="A19" s="179"/>
      <c r="B19" s="193" t="s">
        <v>1322</v>
      </c>
      <c r="C19" s="185">
        <f>'CGP-AEB-TAS-4 CAPM'!H115</f>
        <v>0.108324527635435</v>
      </c>
      <c r="D19" s="185">
        <f>'CGP-AEB-TAS-4 CAPM'!H146</f>
        <v>0.10901622634934054</v>
      </c>
      <c r="E19" s="186">
        <f>'CGP-AEB-TAS-4 CAPM'!H177</f>
        <v>0.10970648702018179</v>
      </c>
      <c r="F19" s="179"/>
      <c r="G19" s="179"/>
    </row>
    <row r="20" spans="1:7" ht="15" customHeight="1" thickBot="1" x14ac:dyDescent="0.3">
      <c r="A20" s="179"/>
      <c r="B20" s="193" t="s">
        <v>1323</v>
      </c>
      <c r="C20" s="185">
        <f>'CGP-AEB-TAS-4 CAPM'!H208</f>
        <v>0.1006570502980709</v>
      </c>
      <c r="D20" s="185">
        <f>'CGP-AEB-TAS-4 CAPM'!H239</f>
        <v>0.1016000608800815</v>
      </c>
      <c r="E20" s="186">
        <f>'CGP-AEB-TAS-4 CAPM'!H270</f>
        <v>0.10254111094113154</v>
      </c>
      <c r="F20" s="179"/>
      <c r="G20" s="179"/>
    </row>
    <row r="21" spans="1:7" ht="15" customHeight="1" x14ac:dyDescent="0.25">
      <c r="A21" s="179"/>
      <c r="B21" s="224" t="s">
        <v>1317</v>
      </c>
      <c r="C21" s="225"/>
      <c r="D21" s="225"/>
      <c r="E21" s="226"/>
      <c r="F21" s="179"/>
      <c r="G21" s="179"/>
    </row>
    <row r="22" spans="1:7" ht="55.2" x14ac:dyDescent="0.25">
      <c r="A22" s="179"/>
      <c r="B22" s="181"/>
      <c r="C22" s="182" t="s">
        <v>1318</v>
      </c>
      <c r="D22" s="182" t="s">
        <v>1319</v>
      </c>
      <c r="E22" s="183" t="s">
        <v>1320</v>
      </c>
      <c r="F22" s="179"/>
      <c r="G22" s="179"/>
    </row>
    <row r="23" spans="1:7" ht="15" customHeight="1" x14ac:dyDescent="0.25">
      <c r="A23" s="179"/>
      <c r="B23" s="193" t="s">
        <v>1321</v>
      </c>
      <c r="C23" s="194">
        <f>'CGP-AEB-TAS-4 CAPM'!I22</f>
        <v>0.11785727851991672</v>
      </c>
      <c r="D23" s="194">
        <f>'CGP-AEB-TAS-4 CAPM'!I53</f>
        <v>0.11823652851991674</v>
      </c>
      <c r="E23" s="195">
        <f>'CGP-AEB-TAS-4 CAPM'!I84</f>
        <v>0.11861499005837825</v>
      </c>
      <c r="F23" s="192"/>
      <c r="G23" s="179"/>
    </row>
    <row r="24" spans="1:7" ht="15" customHeight="1" x14ac:dyDescent="0.25">
      <c r="A24" s="179"/>
      <c r="B24" s="193" t="s">
        <v>1322</v>
      </c>
      <c r="C24" s="194">
        <f>'CGP-AEB-TAS-4 CAPM'!I115</f>
        <v>0.11360042671368459</v>
      </c>
      <c r="D24" s="194">
        <f>'CGP-AEB-TAS-4 CAPM'!I146</f>
        <v>0.11411920074911372</v>
      </c>
      <c r="E24" s="195">
        <f>'CGP-AEB-TAS-4 CAPM'!I177</f>
        <v>0.11463689625224469</v>
      </c>
      <c r="F24" s="187"/>
      <c r="G24" s="179"/>
    </row>
    <row r="25" spans="1:7" ht="15" customHeight="1" thickBot="1" x14ac:dyDescent="0.3">
      <c r="A25" s="179"/>
      <c r="B25" s="193" t="s">
        <v>1323</v>
      </c>
      <c r="C25" s="194">
        <f>'CGP-AEB-TAS-4 CAPM'!I208</f>
        <v>0.1078498187106615</v>
      </c>
      <c r="D25" s="194">
        <f>'CGP-AEB-TAS-4 CAPM'!I239</f>
        <v>0.10855707664716946</v>
      </c>
      <c r="E25" s="195">
        <f>'CGP-AEB-TAS-4 CAPM'!I270</f>
        <v>0.109262864192957</v>
      </c>
      <c r="F25" s="187"/>
      <c r="G25" s="192"/>
    </row>
    <row r="26" spans="1:7" ht="15" customHeight="1" x14ac:dyDescent="0.25">
      <c r="A26" s="179"/>
      <c r="B26" s="224" t="s">
        <v>1324</v>
      </c>
      <c r="C26" s="225"/>
      <c r="D26" s="225"/>
      <c r="E26" s="226"/>
      <c r="F26" s="179"/>
      <c r="G26" s="187"/>
    </row>
    <row r="27" spans="1:7" ht="55.2" x14ac:dyDescent="0.25">
      <c r="A27" s="179"/>
      <c r="B27" s="196"/>
      <c r="C27" s="182" t="s">
        <v>1318</v>
      </c>
      <c r="D27" s="182" t="s">
        <v>1319</v>
      </c>
      <c r="E27" s="197" t="s">
        <v>1320</v>
      </c>
      <c r="F27" s="179"/>
      <c r="G27" s="187"/>
    </row>
    <row r="28" spans="1:7" ht="15" customHeight="1" x14ac:dyDescent="0.25">
      <c r="A28" s="179"/>
      <c r="B28" s="198" t="s">
        <v>1327</v>
      </c>
      <c r="C28" s="194">
        <f>'CGP-AEB-TAS-7 RiskPremElec'!L50</f>
        <v>9.8997092666666675E-2</v>
      </c>
      <c r="D28" s="194">
        <f>'CGP-AEB-TAS-7 RiskPremElec'!L51</f>
        <v>9.9991479999999994E-2</v>
      </c>
      <c r="E28" s="199">
        <f>'CGP-AEB-TAS-7 RiskPremElec'!L52</f>
        <v>0.10098380000000001</v>
      </c>
      <c r="F28" s="179"/>
      <c r="G28" s="179"/>
    </row>
    <row r="29" spans="1:7" ht="15" customHeight="1" thickBot="1" x14ac:dyDescent="0.3">
      <c r="A29" s="179"/>
      <c r="B29" s="188" t="s">
        <v>1328</v>
      </c>
      <c r="C29" s="206">
        <f>'CGP-AEB-TAS-7 RiskPremGas'!M50</f>
        <v>9.8574053375116044E-2</v>
      </c>
      <c r="D29" s="206">
        <f>'CGP-AEB-TAS-7 RiskPremGas'!M51</f>
        <v>9.9920080597974831E-2</v>
      </c>
      <c r="E29" s="207">
        <f>'CGP-AEB-TAS-7 RiskPremGas'!M52</f>
        <v>0.10126330942743889</v>
      </c>
      <c r="F29" s="179"/>
      <c r="G29" s="179"/>
    </row>
    <row r="30" spans="1:7" ht="15" customHeight="1" x14ac:dyDescent="0.25">
      <c r="A30" s="179"/>
      <c r="B30" s="224" t="s">
        <v>1329</v>
      </c>
      <c r="C30" s="225"/>
      <c r="D30" s="225"/>
      <c r="E30" s="226"/>
      <c r="F30" s="179"/>
      <c r="G30" s="179"/>
    </row>
    <row r="31" spans="1:7" ht="15" customHeight="1" x14ac:dyDescent="0.25">
      <c r="A31" s="179"/>
      <c r="B31" s="196" t="s">
        <v>18</v>
      </c>
      <c r="C31" s="227">
        <f>'CGP-AEB-TAS-8 ExpEarns'!M21</f>
        <v>0.11433479792957506</v>
      </c>
      <c r="D31" s="228"/>
      <c r="E31" s="229"/>
      <c r="F31" s="179"/>
      <c r="G31" s="179"/>
    </row>
    <row r="32" spans="1:7" ht="15" customHeight="1" thickBot="1" x14ac:dyDescent="0.3">
      <c r="A32" s="179"/>
      <c r="B32" s="208" t="s">
        <v>19</v>
      </c>
      <c r="C32" s="230">
        <f>'CGP-AEB-TAS-8 ExpEarns'!M22</f>
        <v>0.11547202617796269</v>
      </c>
      <c r="D32" s="231"/>
      <c r="E32" s="232"/>
      <c r="F32" s="179"/>
      <c r="G32" s="179"/>
    </row>
    <row r="33" spans="1:7" ht="15" customHeight="1" x14ac:dyDescent="0.25">
      <c r="A33" s="179"/>
      <c r="B33" s="177"/>
      <c r="C33" s="200"/>
      <c r="D33" s="200"/>
      <c r="E33" s="200"/>
      <c r="F33" s="179"/>
      <c r="G33" s="179"/>
    </row>
    <row r="34" spans="1:7" ht="15" customHeight="1" x14ac:dyDescent="0.25">
      <c r="A34" s="179"/>
      <c r="B34" s="201" t="s">
        <v>20</v>
      </c>
      <c r="C34" s="178"/>
      <c r="D34" s="178"/>
      <c r="E34" s="178"/>
      <c r="F34" s="179"/>
      <c r="G34" s="179"/>
    </row>
    <row r="35" spans="1:7" ht="15" customHeight="1" x14ac:dyDescent="0.25">
      <c r="A35" s="179"/>
      <c r="B35" s="223" t="s">
        <v>1332</v>
      </c>
      <c r="C35" s="223"/>
      <c r="D35" s="223"/>
      <c r="E35" s="223"/>
      <c r="F35" s="179"/>
      <c r="G35" s="179"/>
    </row>
    <row r="36" spans="1:7" ht="15" customHeight="1" x14ac:dyDescent="0.25">
      <c r="A36" s="179"/>
      <c r="B36" s="223"/>
      <c r="C36" s="223"/>
      <c r="D36" s="223"/>
      <c r="E36" s="223"/>
      <c r="F36" s="180"/>
      <c r="G36" s="179"/>
    </row>
    <row r="37" spans="1:7" ht="15" customHeight="1" x14ac:dyDescent="0.25">
      <c r="A37" s="179"/>
      <c r="B37" s="223"/>
      <c r="C37" s="223"/>
      <c r="D37" s="223"/>
      <c r="E37" s="223"/>
      <c r="F37" s="179"/>
      <c r="G37" s="179"/>
    </row>
    <row r="38" spans="1:7" ht="15" customHeight="1" x14ac:dyDescent="0.25">
      <c r="A38" s="179"/>
      <c r="B38" s="223"/>
      <c r="C38" s="223"/>
      <c r="D38" s="223"/>
      <c r="E38" s="223"/>
      <c r="F38" s="179"/>
      <c r="G38" s="180"/>
    </row>
    <row r="39" spans="1:7" ht="15" customHeight="1" x14ac:dyDescent="0.25">
      <c r="A39" s="179"/>
      <c r="B39" s="223"/>
      <c r="C39" s="223"/>
      <c r="D39" s="223"/>
      <c r="E39" s="223"/>
      <c r="F39" s="179"/>
      <c r="G39" s="179"/>
    </row>
    <row r="40" spans="1:7" ht="15" customHeight="1" x14ac:dyDescent="0.25">
      <c r="A40" s="179"/>
      <c r="B40" s="202"/>
      <c r="C40" s="202"/>
      <c r="D40" s="202"/>
      <c r="E40" s="202"/>
      <c r="F40" s="179"/>
      <c r="G40" s="179"/>
    </row>
    <row r="41" spans="1:7" ht="15" customHeight="1" x14ac:dyDescent="0.25">
      <c r="A41" s="179"/>
      <c r="B41" s="202"/>
      <c r="C41" s="202"/>
      <c r="D41" s="202"/>
      <c r="E41" s="202"/>
      <c r="F41" s="179"/>
      <c r="G41" s="179"/>
    </row>
    <row r="42" spans="1:7" ht="15" customHeight="1" x14ac:dyDescent="0.25">
      <c r="A42" s="179"/>
      <c r="B42" s="203"/>
      <c r="C42" s="204"/>
      <c r="D42" s="203"/>
      <c r="E42" s="203"/>
      <c r="F42" s="179"/>
      <c r="G42" s="179"/>
    </row>
    <row r="43" spans="1:7" ht="15" customHeight="1" x14ac:dyDescent="0.25">
      <c r="A43" s="179"/>
      <c r="B43" s="203"/>
      <c r="C43" s="203"/>
      <c r="D43" s="203"/>
      <c r="E43" s="203"/>
      <c r="F43" s="180"/>
      <c r="G43" s="179"/>
    </row>
    <row r="44" spans="1:7" ht="15" customHeight="1" x14ac:dyDescent="0.25">
      <c r="A44" s="179"/>
      <c r="B44" s="203"/>
      <c r="C44" s="203"/>
      <c r="D44" s="203"/>
      <c r="E44" s="203"/>
      <c r="F44" s="179"/>
      <c r="G44" s="179"/>
    </row>
    <row r="45" spans="1:7" ht="15" customHeight="1" x14ac:dyDescent="0.25">
      <c r="A45" s="179"/>
      <c r="B45" s="203"/>
      <c r="C45" s="203"/>
      <c r="D45" s="203"/>
      <c r="E45" s="203"/>
      <c r="F45" s="179"/>
      <c r="G45" s="180"/>
    </row>
    <row r="46" spans="1:7" ht="15" customHeight="1" x14ac:dyDescent="0.25">
      <c r="A46" s="179"/>
      <c r="B46" s="203"/>
      <c r="C46" s="203"/>
      <c r="D46" s="203"/>
      <c r="E46" s="203"/>
      <c r="F46" s="180"/>
      <c r="G46" s="179"/>
    </row>
    <row r="47" spans="1:7" ht="15" customHeight="1" x14ac:dyDescent="0.25">
      <c r="A47" s="179"/>
      <c r="F47" s="179"/>
      <c r="G47" s="179"/>
    </row>
    <row r="48" spans="1:7" ht="15" customHeight="1" x14ac:dyDescent="0.25">
      <c r="A48" s="179"/>
      <c r="F48" s="179"/>
      <c r="G48" s="180"/>
    </row>
    <row r="49" spans="1:7" ht="15" customHeight="1" x14ac:dyDescent="0.25">
      <c r="A49" s="179"/>
      <c r="F49" s="179"/>
      <c r="G49" s="179"/>
    </row>
    <row r="50" spans="1:7" ht="15" customHeight="1" x14ac:dyDescent="0.25">
      <c r="A50" s="179"/>
      <c r="F50" s="177"/>
      <c r="G50" s="179"/>
    </row>
    <row r="51" spans="1:7" ht="15" customHeight="1" x14ac:dyDescent="0.25">
      <c r="A51" s="179"/>
      <c r="F51" s="177"/>
      <c r="G51" s="179"/>
    </row>
    <row r="52" spans="1:7" ht="15" customHeight="1" x14ac:dyDescent="0.25">
      <c r="A52" s="179"/>
      <c r="G52" s="177"/>
    </row>
    <row r="53" spans="1:7" ht="15" customHeight="1" x14ac:dyDescent="0.25">
      <c r="A53" s="179"/>
      <c r="G53" s="177"/>
    </row>
    <row r="54" spans="1:7" ht="15" customHeight="1" x14ac:dyDescent="0.25">
      <c r="A54" s="177"/>
    </row>
    <row r="55" spans="1:7" ht="15" customHeight="1" x14ac:dyDescent="0.25">
      <c r="A55" s="177"/>
    </row>
  </sheetData>
  <mergeCells count="10">
    <mergeCell ref="B35:E39"/>
    <mergeCell ref="B30:E30"/>
    <mergeCell ref="C31:E31"/>
    <mergeCell ref="C32:E32"/>
    <mergeCell ref="B2:E2"/>
    <mergeCell ref="B4:E4"/>
    <mergeCell ref="B10:E10"/>
    <mergeCell ref="B16:E16"/>
    <mergeCell ref="B21:E21"/>
    <mergeCell ref="B26:E26"/>
  </mergeCells>
  <printOptions horizontalCentered="1"/>
  <pageMargins left="0.7" right="0.7" top="0.75" bottom="0.75" header="0.3" footer="0.3"/>
  <pageSetup orientation="portrait" useFirstPageNumber="1" horizontalDpi="1200" verticalDpi="1200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E2E945-F385-4F79-9901-91DCC1678198}"/>
</file>

<file path=customXml/itemProps2.xml><?xml version="1.0" encoding="utf-8"?>
<ds:datastoreItem xmlns:ds="http://schemas.openxmlformats.org/officeDocument/2006/customXml" ds:itemID="{C0D504A5-5400-4E22-8562-523048CBA135}"/>
</file>

<file path=customXml/itemProps3.xml><?xml version="1.0" encoding="utf-8"?>
<ds:datastoreItem xmlns:ds="http://schemas.openxmlformats.org/officeDocument/2006/customXml" ds:itemID="{8B1CFD86-3167-4312-A403-EA9C91F9A239}"/>
</file>

<file path=customXml/itemProps4.xml><?xml version="1.0" encoding="utf-8"?>
<ds:datastoreItem xmlns:ds="http://schemas.openxmlformats.org/officeDocument/2006/customXml" ds:itemID="{78DB28E1-4C3A-47CD-94AE-6957E5D3E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CGP-AEB-TAS-8 ExpEarns</vt:lpstr>
      <vt:lpstr>CGP-AEB-TAS-7 RiskPremElec</vt:lpstr>
      <vt:lpstr>CGP-AEB-TAS-7 RiskPremGas</vt:lpstr>
      <vt:lpstr>CGP-AEB-TAS-6 MRP</vt:lpstr>
      <vt:lpstr>CGP-AEB-TAS-5 CAPM LT Beta</vt:lpstr>
      <vt:lpstr>CGP-AEB-TAS-4 CAPM</vt:lpstr>
      <vt:lpstr>CGP-AEB-TAS-3 Constant DCF</vt:lpstr>
      <vt:lpstr>CGP-AEB-TAS-2 Summary</vt:lpstr>
      <vt:lpstr>'CGP-AEB-TAS-2 Summary'!Print_Area</vt:lpstr>
      <vt:lpstr>'CGP-AEB-TAS-3 Constant DCF'!Print_Area</vt:lpstr>
      <vt:lpstr>'CGP-AEB-TAS-4 CAPM'!Print_Area</vt:lpstr>
      <vt:lpstr>'CGP-AEB-TAS-6 MRP'!Print_Area</vt:lpstr>
      <vt:lpstr>'CGP-AEB-TAS-7 RiskPremElec'!Print_Area</vt:lpstr>
      <vt:lpstr>'CGP-AEB-TAS-7 RiskPremGas'!Print_Area</vt:lpstr>
      <vt:lpstr>'CGP-AEB-TAS-8 ExpEarns'!Print_Area</vt:lpstr>
      <vt:lpstr>'CGP-AEB-TAS-6 MRP'!Print_Titles</vt:lpstr>
      <vt:lpstr>'CGP-AEB-TAS-7 RiskPremElec'!Print_Titles</vt:lpstr>
      <vt:lpstr>'CGP-AEB-TAS-7 RiskPremGas'!Print_Titles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Chris</dc:creator>
  <cp:lastModifiedBy>Ryan Thomas</cp:lastModifiedBy>
  <cp:lastPrinted>2022-08-25T18:01:55Z</cp:lastPrinted>
  <dcterms:created xsi:type="dcterms:W3CDTF">2022-07-13T20:50:18Z</dcterms:created>
  <dcterms:modified xsi:type="dcterms:W3CDTF">2022-08-25T21:52:02Z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{AAE777F6-72E8-4818-8273-A3076ECC2EBE}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