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MJS-4" sheetId="1" r:id="rId1"/>
  </sheets>
  <externalReferences>
    <externalReference r:id="rId4"/>
  </externalReferences>
  <definedNames>
    <definedName name="__123Graph_ECURRENT" hidden="1">#N/A</definedName>
    <definedName name="_4.01Summary">'MJS-4'!$A$2:$G$60</definedName>
    <definedName name="_4.02Detail1">'MJS-4'!$H$2:$M$61</definedName>
    <definedName name="_4.03Detail2">'MJS-4'!$N$2:$S$60</definedName>
    <definedName name="_4.04Detail3">'MJS-4'!$T$2:$AA$60</definedName>
    <definedName name="_4.05Detail4">'MJS-4'!$AB$2:$AH$61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MJS_4">'MJS-4'!$M$3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'MJS-4'!$A$2:$G$60</definedName>
    <definedName name="_xlnm.Print_Titles" localSheetId="0">'MJS-4'!$A:$B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UMMARY">'MJS-4'!$A$2:$G$60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Mode="autoNoTable" fullCalcOnLoad="1"/>
</workbook>
</file>

<file path=xl/sharedStrings.xml><?xml version="1.0" encoding="utf-8"?>
<sst xmlns="http://schemas.openxmlformats.org/spreadsheetml/2006/main" count="154" uniqueCount="102">
  <si>
    <t>PUGET SOUND ENERGY-GAS</t>
  </si>
  <si>
    <t>RESULTS OF OPERATIONS</t>
  </si>
  <si>
    <t>STATEMENT OF OPERATING INCOME AND ADJUSTMENTS</t>
  </si>
  <si>
    <t>ACTUAL</t>
  </si>
  <si>
    <t>ADJUSTED</t>
  </si>
  <si>
    <t>REVENUE</t>
  </si>
  <si>
    <t>AFTER</t>
  </si>
  <si>
    <t>ACTUAL RESULTS OF</t>
  </si>
  <si>
    <t>WATER HEATER</t>
  </si>
  <si>
    <t>RECLASS BARE TO</t>
  </si>
  <si>
    <t>CONTRACT</t>
  </si>
  <si>
    <t>TEMPERATURE</t>
  </si>
  <si>
    <t>REVENUE &amp;</t>
  </si>
  <si>
    <t>PASS THROUGH</t>
  </si>
  <si>
    <t xml:space="preserve">FEDERAL </t>
  </si>
  <si>
    <t>TAX BENEFIT OF</t>
  </si>
  <si>
    <t>MISCELLANEOUS</t>
  </si>
  <si>
    <t>GENERAL PLANT</t>
  </si>
  <si>
    <t xml:space="preserve">NORMALIZE </t>
  </si>
  <si>
    <t xml:space="preserve">BAD </t>
  </si>
  <si>
    <t>INCENTIVE</t>
  </si>
  <si>
    <t xml:space="preserve">PROPERTY </t>
  </si>
  <si>
    <t>EXCISE</t>
  </si>
  <si>
    <t>D&amp;O</t>
  </si>
  <si>
    <t>INTEREST ON</t>
  </si>
  <si>
    <t>RATE CASE</t>
  </si>
  <si>
    <t>DEFERRED GAINS/</t>
  </si>
  <si>
    <t>PROPERTY&amp;</t>
  </si>
  <si>
    <t>PENSION</t>
  </si>
  <si>
    <t>WAGE</t>
  </si>
  <si>
    <t>INVESTMENT</t>
  </si>
  <si>
    <t>EMPLOYEE</t>
  </si>
  <si>
    <t>TOTAL</t>
  </si>
  <si>
    <t>LINE</t>
  </si>
  <si>
    <t>RESULTS OF</t>
  </si>
  <si>
    <t>REQUIREMENT</t>
  </si>
  <si>
    <t>RATE</t>
  </si>
  <si>
    <t>OPERATIONS</t>
  </si>
  <si>
    <t>DEPRECIATION</t>
  </si>
  <si>
    <t>WRAPPED STEEL</t>
  </si>
  <si>
    <t>CHANGES</t>
  </si>
  <si>
    <t>NORMALIZATION</t>
  </si>
  <si>
    <t>EXPENSES</t>
  </si>
  <si>
    <t>REVENUE &amp; EXPENSE</t>
  </si>
  <si>
    <t>INCOME TAX</t>
  </si>
  <si>
    <t>PRO FORMA INTEREST</t>
  </si>
  <si>
    <t>OPERATING EXPENSE</t>
  </si>
  <si>
    <t>INJURIES &amp; DAMAGES</t>
  </si>
  <si>
    <t>DEBTS</t>
  </si>
  <si>
    <t>PAY</t>
  </si>
  <si>
    <t>TAXES</t>
  </si>
  <si>
    <t>INSURANCE</t>
  </si>
  <si>
    <t>CUSTOMER DEPOSITS</t>
  </si>
  <si>
    <t>LOSSES PROP SALES</t>
  </si>
  <si>
    <t>LIABILITY INS</t>
  </si>
  <si>
    <t>PLAN</t>
  </si>
  <si>
    <t>INCREASE</t>
  </si>
  <si>
    <t>ADJUSTMENTS</t>
  </si>
  <si>
    <t>NO.</t>
  </si>
  <si>
    <t>DEFICIENCY</t>
  </si>
  <si>
    <t>12ME December 31, 2010</t>
  </si>
  <si>
    <t>-</t>
  </si>
  <si>
    <t>OPERATING REVENUES:</t>
  </si>
  <si>
    <t>SALES TO CUSTOMERS</t>
  </si>
  <si>
    <t>MUNICIPAL ADDITIONS</t>
  </si>
  <si>
    <t>OTHER OPERATING REVENUES</t>
  </si>
  <si>
    <t xml:space="preserve"> </t>
  </si>
  <si>
    <t>TOTAL OPERATING REVENUES</t>
  </si>
  <si>
    <t>OPERATING REVENUE DEDUCTIONS:</t>
  </si>
  <si>
    <t>GAS COSTS:</t>
  </si>
  <si>
    <t xml:space="preserve"> PURCHASED GAS</t>
  </si>
  <si>
    <t>TOTAL PRODUCTION EXPENSES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</si>
  <si>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</si>
  <si>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</si>
  <si>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</si>
  <si>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</si>
  <si>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</si>
  <si>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</si>
  <si>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</si>
  <si>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AMORTIZATION</t>
  </si>
  <si>
    <t>AMORTIZATION OF PROPERTY LOSS</t>
  </si>
  <si>
    <t>OTHER OPERATING EXPENSES</t>
  </si>
  <si>
    <t>FAS 133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</si>
  <si>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</si>
  <si>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</si>
  <si>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</si>
  <si>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</si>
  <si>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</si>
  <si>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</si>
  <si>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</si>
  <si>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</si>
  <si>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 xml:space="preserve">  UTILITY PLANT IN SERVICE</t>
  </si>
  <si>
    <t xml:space="preserve">  ACCUMULATED DEPRECIATION</t>
  </si>
  <si>
    <t xml:space="preserve">  ACCUMULATED DEFERRED FIT</t>
  </si>
  <si>
    <t xml:space="preserve">  OTHER</t>
  </si>
  <si>
    <t>TOTAL NET INVESTMENT</t>
  </si>
  <si>
    <t xml:space="preserve">  ALLOWANCE FOR WORKING CAPITAL</t>
  </si>
  <si>
    <t>TOTAL RATE BASE</t>
  </si>
  <si>
    <t xml:space="preserve">PUGET SOUND ENERGY-GAS </t>
  </si>
  <si>
    <t>FOR THE TWELVE MONTHS ENDED DECEMBER 31, 2010</t>
  </si>
  <si>
    <t>GENERAL RATE INCREASE</t>
  </si>
  <si>
    <t>Adjustment Summary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</si>
</sst>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;\(#,##0\)"/>
    <numFmt numFmtId="166" formatCode="0.0%"/>
    <numFmt numFmtId="167" formatCode="_(&quot;$&quot;* #,##0.0000_);_(&quot;$&quot;* \(#,##0.0000\);_(&quot;$&quot;* &quot;-&quot;??_);_(@_)"/>
    <numFmt numFmtId="168" formatCode="_(&quot;$&quot;* #,##0_);[Red]_(&quot;$&quot;* \(#,##0\);_(&quot;$&quot;* &quot;-&quot;_);_(@_)"/>
    <numFmt numFmtId="169" formatCode="_(* #,##0_);[Red]_(* \(#,##0\);_(* &quot;-&quot;_);_(@_)"/>
    <numFmt numFmtId="170" formatCode="0.0000%"/>
    <numFmt numFmtId="171" formatCode="0.00000%"/>
    <numFmt numFmtId="172" formatCode="#,##0.0"/>
    <numFmt numFmtId="173" formatCode="_(* #,##0.00000_);_(* \(#,##0.00000\);_(* &quot;-&quot;??_);_(@_)"/>
    <numFmt numFmtId="174" formatCode="0.0000000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[$€-2]* #,##0.00_);_([$€-2]* \(#,##0.00\);_([$€-2]* &quot;-&quot;??_)"/>
    <numFmt numFmtId="180" formatCode="_(&quot;$&quot;* #,##0.000000_);_(&quot;$&quot;* \(#,##0.000000\);_(&quot;$&quot;* &quot;-&quot;??????_);_(@_)"/>
    <numFmt numFmtId="181" formatCode="0.00_)"/>
    <numFmt numFmtId="182" formatCode="&quot;$&quot;#,##0;\-&quot;$&quot;#,##0"/>
    <numFmt numFmtId="183" formatCode="#,##0.00\ ;\(#,##0.00\)"/>
    <numFmt numFmtId="184" formatCode="#,##0.00000000000;[Red]\-#,##0.00000000000"/>
    <numFmt numFmtId="185" formatCode="_(&quot;$&quot;* #,##0.0000_);_(&quot;$&quot;* \(#,##0.0000\);_(&quot;$&quot;* &quot;-&quot;????_);_(@_)"/>
    <numFmt numFmtId="186" formatCode="_(* #,##0_);_(* \(#,##0\);_(* &quot;-&quot;??_);_(@_)"/>
    <numFmt numFmtId="187" formatCode="_(* #,##0.0_);_(* \(#,##0.0\);_(* &quot;-&quot;_);_(@_)"/>
    <numFmt numFmtId="188" formatCode="0.000%"/>
    <numFmt numFmtId="189" formatCode="&quot;$&quot;#,##0.00"/>
  </numFmts>
  <fonts count="77">
    <font>
      <sz val="8"/>
      <name val="Helv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univers (E1)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Helv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48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7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4" fontId="9" fillId="0" borderId="0">
      <alignment horizontal="left" wrapText="1"/>
      <protection/>
    </xf>
    <xf numFmtId="174" fontId="9" fillId="0" borderId="0">
      <alignment horizontal="left" wrapText="1"/>
      <protection/>
    </xf>
    <xf numFmtId="17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0" fontId="10" fillId="0" borderId="0">
      <alignment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7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0" fontId="10" fillId="0" borderId="0">
      <alignment/>
      <protection/>
    </xf>
    <xf numFmtId="0" fontId="10" fillId="0" borderId="0">
      <alignment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173" fontId="9" fillId="0" borderId="0">
      <alignment horizontal="left" wrapText="1"/>
      <protection/>
    </xf>
    <xf numFmtId="0" fontId="1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175" fontId="11" fillId="0" borderId="0" applyFill="0" applyBorder="0" applyAlignment="0">
      <protection/>
    </xf>
    <xf numFmtId="0" fontId="62" fillId="27" borderId="1" applyNumberFormat="0" applyAlignment="0" applyProtection="0"/>
    <xf numFmtId="0" fontId="63" fillId="28" borderId="2" applyNumberFormat="0" applyAlignment="0" applyProtection="0"/>
    <xf numFmtId="41" fontId="9" fillId="29" borderId="0">
      <alignment/>
      <protection/>
    </xf>
    <xf numFmtId="41" fontId="9" fillId="29" borderId="0">
      <alignment/>
      <protection/>
    </xf>
    <xf numFmtId="41" fontId="9" fillId="29" borderId="0">
      <alignment/>
      <protection/>
    </xf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7" fillId="0" borderId="0" applyFill="0" applyBorder="0" applyAlignment="0" applyProtection="0"/>
    <xf numFmtId="176" fontId="18" fillId="0" borderId="0">
      <alignment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19" fillId="0" borderId="0" applyNumberFormat="0" applyAlignment="0">
      <protection/>
    </xf>
    <xf numFmtId="0" fontId="20" fillId="0" borderId="0" applyNumberFormat="0" applyAlignment="0">
      <protection/>
    </xf>
    <xf numFmtId="0" fontId="20" fillId="0" borderId="0" applyNumberFormat="0" applyAlignment="0">
      <protection/>
    </xf>
    <xf numFmtId="0" fontId="20" fillId="0" borderId="0" applyNumberFormat="0" applyAlignment="0"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8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5" fontId="17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 applyFont="0" applyFill="0" applyBorder="0" applyAlignment="0" applyProtection="0"/>
    <xf numFmtId="178" fontId="17" fillId="0" borderId="0" applyFill="0" applyBorder="0" applyAlignment="0" applyProtection="0"/>
    <xf numFmtId="164" fontId="9" fillId="0" borderId="0">
      <alignment/>
      <protection/>
    </xf>
    <xf numFmtId="179" fontId="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2" fontId="17" fillId="0" borderId="0" applyFill="0" applyBorder="0" applyAlignment="0" applyProtection="0"/>
    <xf numFmtId="0" fontId="14" fillId="0" borderId="0">
      <alignment/>
      <protection/>
    </xf>
    <xf numFmtId="0" fontId="65" fillId="30" borderId="0" applyNumberFormat="0" applyBorder="0" applyAlignment="0" applyProtection="0"/>
    <xf numFmtId="38" fontId="21" fillId="29" borderId="0" applyNumberFormat="0" applyBorder="0" applyAlignment="0" applyProtection="0"/>
    <xf numFmtId="38" fontId="21" fillId="29" borderId="0" applyNumberFormat="0" applyBorder="0" applyAlignment="0" applyProtection="0"/>
    <xf numFmtId="38" fontId="21" fillId="29" borderId="0" applyNumberFormat="0" applyBorder="0" applyAlignment="0" applyProtection="0"/>
    <xf numFmtId="38" fontId="21" fillId="29" borderId="0" applyNumberFormat="0" applyBorder="0" applyAlignment="0" applyProtection="0"/>
    <xf numFmtId="0" fontId="22" fillId="0" borderId="3" applyNumberFormat="0" applyAlignment="0" applyProtection="0"/>
    <xf numFmtId="0" fontId="22" fillId="0" borderId="3" applyNumberFormat="0" applyAlignment="0" applyProtection="0"/>
    <xf numFmtId="0" fontId="22" fillId="0" borderId="3" applyNumberFormat="0" applyAlignment="0" applyProtection="0"/>
    <xf numFmtId="0" fontId="22" fillId="0" borderId="4">
      <alignment horizontal="left"/>
      <protection/>
    </xf>
    <xf numFmtId="0" fontId="22" fillId="0" borderId="4">
      <alignment horizontal="left"/>
      <protection/>
    </xf>
    <xf numFmtId="0" fontId="22" fillId="0" borderId="4">
      <alignment horizontal="left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38" fontId="23" fillId="0" borderId="0">
      <alignment/>
      <protection/>
    </xf>
    <xf numFmtId="38" fontId="23" fillId="0" borderId="0">
      <alignment/>
      <protection/>
    </xf>
    <xf numFmtId="38" fontId="23" fillId="0" borderId="0">
      <alignment/>
      <protection/>
    </xf>
    <xf numFmtId="40" fontId="23" fillId="0" borderId="0">
      <alignment/>
      <protection/>
    </xf>
    <xf numFmtId="40" fontId="23" fillId="0" borderId="0">
      <alignment/>
      <protection/>
    </xf>
    <xf numFmtId="40" fontId="23" fillId="0" borderId="0">
      <alignment/>
      <protection/>
    </xf>
    <xf numFmtId="0" fontId="69" fillId="31" borderId="1" applyNumberFormat="0" applyAlignment="0" applyProtection="0"/>
    <xf numFmtId="10" fontId="21" fillId="32" borderId="8" applyNumberFormat="0" applyBorder="0" applyAlignment="0" applyProtection="0"/>
    <xf numFmtId="10" fontId="21" fillId="32" borderId="8" applyNumberFormat="0" applyBorder="0" applyAlignment="0" applyProtection="0"/>
    <xf numFmtId="10" fontId="21" fillId="32" borderId="8" applyNumberFormat="0" applyBorder="0" applyAlignment="0" applyProtection="0"/>
    <xf numFmtId="10" fontId="21" fillId="32" borderId="8" applyNumberFormat="0" applyBorder="0" applyAlignment="0" applyProtection="0"/>
    <xf numFmtId="41" fontId="24" fillId="33" borderId="9">
      <alignment horizontal="left"/>
      <protection locked="0"/>
    </xf>
    <xf numFmtId="10" fontId="24" fillId="33" borderId="9">
      <alignment horizontal="right"/>
      <protection locked="0"/>
    </xf>
    <xf numFmtId="41" fontId="24" fillId="33" borderId="9">
      <alignment horizontal="left"/>
      <protection locked="0"/>
    </xf>
    <xf numFmtId="0" fontId="21" fillId="29" borderId="0">
      <alignment/>
      <protection/>
    </xf>
    <xf numFmtId="0" fontId="21" fillId="29" borderId="0">
      <alignment/>
      <protection/>
    </xf>
    <xf numFmtId="0" fontId="21" fillId="29" borderId="0">
      <alignment/>
      <protection/>
    </xf>
    <xf numFmtId="3" fontId="25" fillId="0" borderId="0" applyFill="0" applyBorder="0" applyAlignment="0" applyProtection="0"/>
    <xf numFmtId="0" fontId="70" fillId="0" borderId="10" applyNumberFormat="0" applyFill="0" applyAlignment="0" applyProtection="0"/>
    <xf numFmtId="44" fontId="26" fillId="0" borderId="11" applyNumberFormat="0" applyFont="0" applyAlignment="0">
      <protection/>
    </xf>
    <xf numFmtId="44" fontId="26" fillId="0" borderId="11" applyNumberFormat="0" applyFont="0" applyAlignment="0">
      <protection/>
    </xf>
    <xf numFmtId="44" fontId="26" fillId="0" borderId="11" applyNumberFormat="0" applyFont="0" applyAlignment="0">
      <protection/>
    </xf>
    <xf numFmtId="44" fontId="26" fillId="0" borderId="11" applyNumberFormat="0" applyFont="0" applyAlignment="0">
      <protection/>
    </xf>
    <xf numFmtId="44" fontId="26" fillId="0" borderId="12" applyNumberFormat="0" applyFont="0" applyAlignment="0">
      <protection/>
    </xf>
    <xf numFmtId="44" fontId="26" fillId="0" borderId="12" applyNumberFormat="0" applyFont="0" applyAlignment="0">
      <protection/>
    </xf>
    <xf numFmtId="44" fontId="26" fillId="0" borderId="12" applyNumberFormat="0" applyFont="0" applyAlignment="0">
      <protection/>
    </xf>
    <xf numFmtId="44" fontId="26" fillId="0" borderId="12" applyNumberFormat="0" applyFont="0" applyAlignment="0">
      <protection/>
    </xf>
    <xf numFmtId="0" fontId="71" fillId="34" borderId="0" applyNumberFormat="0" applyBorder="0" applyAlignment="0" applyProtection="0"/>
    <xf numFmtId="37" fontId="27" fillId="0" borderId="0">
      <alignment/>
      <protection/>
    </xf>
    <xf numFmtId="37" fontId="27" fillId="0" borderId="0">
      <alignment/>
      <protection/>
    </xf>
    <xf numFmtId="37" fontId="27" fillId="0" borderId="0">
      <alignment/>
      <protection/>
    </xf>
    <xf numFmtId="180" fontId="0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2" fontId="9" fillId="0" borderId="0">
      <alignment/>
      <protection/>
    </xf>
    <xf numFmtId="183" fontId="9" fillId="0" borderId="0">
      <alignment/>
      <protection/>
    </xf>
    <xf numFmtId="18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178" fontId="9" fillId="0" borderId="0">
      <alignment horizontal="left" wrapText="1"/>
      <protection/>
    </xf>
    <xf numFmtId="0" fontId="72" fillId="0" borderId="0">
      <alignment/>
      <protection/>
    </xf>
    <xf numFmtId="0" fontId="29" fillId="0" borderId="0">
      <alignment/>
      <protection/>
    </xf>
    <xf numFmtId="0" fontId="1" fillId="35" borderId="13" applyNumberFormat="0" applyFont="0" applyAlignment="0" applyProtection="0"/>
    <xf numFmtId="0" fontId="1" fillId="35" borderId="13" applyNumberFormat="0" applyFont="0" applyAlignment="0" applyProtection="0"/>
    <xf numFmtId="0" fontId="73" fillId="27" borderId="1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3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36" borderId="9">
      <alignment/>
      <protection/>
    </xf>
    <xf numFmtId="41" fontId="9" fillId="36" borderId="9">
      <alignment/>
      <protection/>
    </xf>
    <xf numFmtId="41" fontId="9" fillId="36" borderId="9">
      <alignment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15">
      <alignment horizontal="center"/>
      <protection/>
    </xf>
    <xf numFmtId="0" fontId="30" fillId="0" borderId="15">
      <alignment horizontal="center"/>
      <protection/>
    </xf>
    <xf numFmtId="0" fontId="30" fillId="0" borderId="15">
      <alignment horizontal="center"/>
      <protection/>
    </xf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29" fillId="37" borderId="0" applyNumberFormat="0" applyFont="0" applyBorder="0" applyAlignment="0" applyProtection="0"/>
    <xf numFmtId="0" fontId="29" fillId="37" borderId="0" applyNumberFormat="0" applyFont="0" applyBorder="0" applyAlignment="0" applyProtection="0"/>
    <xf numFmtId="0" fontId="29" fillId="37" borderId="0" applyNumberFormat="0" applyFon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3" fontId="31" fillId="0" borderId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3" fontId="31" fillId="0" borderId="0" applyFill="0" applyBorder="0" applyAlignment="0" applyProtection="0"/>
    <xf numFmtId="42" fontId="9" fillId="32" borderId="0">
      <alignment/>
      <protection/>
    </xf>
    <xf numFmtId="0" fontId="33" fillId="38" borderId="0">
      <alignment/>
      <protection/>
    </xf>
    <xf numFmtId="0" fontId="34" fillId="38" borderId="16">
      <alignment/>
      <protection/>
    </xf>
    <xf numFmtId="0" fontId="35" fillId="39" borderId="17">
      <alignment/>
      <protection/>
    </xf>
    <xf numFmtId="0" fontId="36" fillId="38" borderId="18">
      <alignment/>
      <protection/>
    </xf>
    <xf numFmtId="42" fontId="9" fillId="32" borderId="0">
      <alignment/>
      <protection/>
    </xf>
    <xf numFmtId="42" fontId="9" fillId="32" borderId="19">
      <alignment vertical="center"/>
      <protection/>
    </xf>
    <xf numFmtId="42" fontId="9" fillId="32" borderId="19">
      <alignment vertical="center"/>
      <protection/>
    </xf>
    <xf numFmtId="42" fontId="9" fillId="32" borderId="19">
      <alignment vertical="center"/>
      <protection/>
    </xf>
    <xf numFmtId="0" fontId="26" fillId="32" borderId="20" applyNumberFormat="0">
      <alignment horizontal="center" vertical="center" wrapText="1"/>
      <protection/>
    </xf>
    <xf numFmtId="0" fontId="26" fillId="32" borderId="20" applyNumberFormat="0">
      <alignment horizontal="center" vertical="center" wrapText="1"/>
      <protection/>
    </xf>
    <xf numFmtId="0" fontId="26" fillId="32" borderId="20" applyNumberFormat="0">
      <alignment horizontal="center" vertical="center" wrapText="1"/>
      <protection/>
    </xf>
    <xf numFmtId="10" fontId="9" fillId="32" borderId="0">
      <alignment/>
      <protection/>
    </xf>
    <xf numFmtId="10" fontId="9" fillId="32" borderId="0">
      <alignment/>
      <protection/>
    </xf>
    <xf numFmtId="10" fontId="9" fillId="32" borderId="0">
      <alignment/>
      <protection/>
    </xf>
    <xf numFmtId="185" fontId="9" fillId="32" borderId="0">
      <alignment/>
      <protection/>
    </xf>
    <xf numFmtId="185" fontId="9" fillId="32" borderId="0">
      <alignment/>
      <protection/>
    </xf>
    <xf numFmtId="185" fontId="9" fillId="32" borderId="0">
      <alignment/>
      <protection/>
    </xf>
    <xf numFmtId="42" fontId="9" fillId="32" borderId="0">
      <alignment/>
      <protection/>
    </xf>
    <xf numFmtId="186" fontId="23" fillId="0" borderId="0" applyBorder="0" applyAlignment="0">
      <protection/>
    </xf>
    <xf numFmtId="42" fontId="9" fillId="32" borderId="21">
      <alignment horizontal="left"/>
      <protection/>
    </xf>
    <xf numFmtId="42" fontId="9" fillId="32" borderId="21">
      <alignment horizontal="left"/>
      <protection/>
    </xf>
    <xf numFmtId="42" fontId="9" fillId="32" borderId="21">
      <alignment horizontal="left"/>
      <protection/>
    </xf>
    <xf numFmtId="185" fontId="37" fillId="32" borderId="21">
      <alignment horizontal="left"/>
      <protection/>
    </xf>
    <xf numFmtId="186" fontId="23" fillId="0" borderId="0" applyBorder="0" applyAlignment="0">
      <protection/>
    </xf>
    <xf numFmtId="14" fontId="0" fillId="0" borderId="0" applyNumberFormat="0" applyFill="0" applyBorder="0" applyAlignment="0" applyProtection="0"/>
    <xf numFmtId="187" fontId="9" fillId="0" borderId="0" applyFont="0" applyFill="0" applyAlignment="0">
      <protection/>
    </xf>
    <xf numFmtId="187" fontId="9" fillId="0" borderId="0" applyFont="0" applyFill="0" applyAlignment="0">
      <protection/>
    </xf>
    <xf numFmtId="187" fontId="9" fillId="0" borderId="0" applyFont="0" applyFill="0" applyAlignment="0">
      <protection/>
    </xf>
    <xf numFmtId="4" fontId="38" fillId="40" borderId="22" applyNumberFormat="0" applyProtection="0">
      <alignment horizontal="right" vertical="center"/>
    </xf>
    <xf numFmtId="39" fontId="9" fillId="41" borderId="0">
      <alignment/>
      <protection/>
    </xf>
    <xf numFmtId="39" fontId="9" fillId="41" borderId="0">
      <alignment/>
      <protection/>
    </xf>
    <xf numFmtId="39" fontId="9" fillId="41" borderId="0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8" fontId="21" fillId="0" borderId="23">
      <alignment/>
      <protection/>
    </xf>
    <xf numFmtId="38" fontId="23" fillId="0" borderId="21">
      <alignment/>
      <protection/>
    </xf>
    <xf numFmtId="38" fontId="23" fillId="0" borderId="21">
      <alignment/>
      <protection/>
    </xf>
    <xf numFmtId="38" fontId="23" fillId="0" borderId="21">
      <alignment/>
      <protection/>
    </xf>
    <xf numFmtId="39" fontId="0" fillId="42" borderId="0">
      <alignment/>
      <protection/>
    </xf>
    <xf numFmtId="164" fontId="9" fillId="0" borderId="0">
      <alignment horizontal="left" wrapText="1"/>
      <protection/>
    </xf>
    <xf numFmtId="173" fontId="9" fillId="0" borderId="0">
      <alignment horizontal="left" wrapText="1"/>
      <protection/>
    </xf>
    <xf numFmtId="164" fontId="9" fillId="0" borderId="0">
      <alignment horizontal="left" wrapText="1"/>
      <protection/>
    </xf>
    <xf numFmtId="164" fontId="9" fillId="0" borderId="0">
      <alignment horizontal="left" wrapText="1"/>
      <protection/>
    </xf>
    <xf numFmtId="188" fontId="9" fillId="0" borderId="0">
      <alignment horizontal="left" wrapText="1"/>
      <protection/>
    </xf>
    <xf numFmtId="40" fontId="39" fillId="0" borderId="0" applyBorder="0">
      <alignment horizontal="right"/>
      <protection/>
    </xf>
    <xf numFmtId="41" fontId="40" fillId="32" borderId="0">
      <alignment horizontal="left"/>
      <protection/>
    </xf>
    <xf numFmtId="0" fontId="9" fillId="0" borderId="0" applyNumberFormat="0" applyBorder="0" applyAlignment="0">
      <protection/>
    </xf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34" fillId="38" borderId="0">
      <alignment/>
      <protection/>
    </xf>
    <xf numFmtId="189" fontId="41" fillId="32" borderId="0">
      <alignment horizontal="left" vertical="center"/>
      <protection/>
    </xf>
    <xf numFmtId="0" fontId="26" fillId="32" borderId="0">
      <alignment horizontal="left" wrapText="1"/>
      <protection/>
    </xf>
    <xf numFmtId="0" fontId="26" fillId="32" borderId="0">
      <alignment horizontal="left" wrapText="1"/>
      <protection/>
    </xf>
    <xf numFmtId="0" fontId="26" fillId="32" borderId="0">
      <alignment horizontal="left" wrapText="1"/>
      <protection/>
    </xf>
    <xf numFmtId="0" fontId="42" fillId="0" borderId="0">
      <alignment horizontal="left" vertical="center"/>
      <protection/>
    </xf>
    <xf numFmtId="0" fontId="75" fillId="0" borderId="24" applyNumberFormat="0" applyFill="0" applyAlignment="0" applyProtection="0"/>
    <xf numFmtId="0" fontId="15" fillId="0" borderId="25">
      <alignment/>
      <protection/>
    </xf>
    <xf numFmtId="0" fontId="15" fillId="0" borderId="25">
      <alignment/>
      <protection/>
    </xf>
    <xf numFmtId="0" fontId="15" fillId="0" borderId="25">
      <alignment/>
      <protection/>
    </xf>
    <xf numFmtId="0" fontId="76" fillId="0" borderId="0" applyNumberFormat="0" applyFill="0" applyBorder="0" applyAlignment="0" applyProtection="0"/>
  </cellStyleXfs>
  <cellXfs count="117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164" fontId="2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4" fontId="5" fillId="0" borderId="0" xfId="0" applyNumberFormat="1" applyFont="1" applyFill="1" applyAlignment="1">
      <alignment/>
    </xf>
    <xf numFmtId="164" fontId="2" fillId="0" borderId="0" xfId="0" applyFont="1" applyFill="1" applyAlignment="1">
      <alignment horizontal="right"/>
    </xf>
    <xf numFmtId="42" fontId="4" fillId="0" borderId="0" xfId="240" applyNumberFormat="1" applyFont="1" applyFill="1" applyAlignment="1" applyProtection="1">
      <alignment/>
      <protection locked="0"/>
    </xf>
    <xf numFmtId="3" fontId="4" fillId="0" borderId="0" xfId="197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 vertical="center"/>
    </xf>
    <xf numFmtId="3" fontId="4" fillId="0" borderId="0" xfId="197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 vertical="center"/>
      <protection locked="0"/>
    </xf>
    <xf numFmtId="0" fontId="6" fillId="0" borderId="0" xfId="0" applyNumberFormat="1" applyFont="1" applyFill="1" applyAlignment="1">
      <alignment horizontal="centerContinuous" vertical="center"/>
    </xf>
    <xf numFmtId="164" fontId="2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 quotePrefix="1">
      <alignment horizontal="fill"/>
    </xf>
    <xf numFmtId="0" fontId="7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quotePrefix="1">
      <alignment horizontal="fill"/>
    </xf>
    <xf numFmtId="0" fontId="4" fillId="0" borderId="0" xfId="0" applyNumberFormat="1" applyFont="1" applyFill="1" applyAlignment="1" applyProtection="1">
      <alignment horizontal="fill"/>
      <protection locked="0"/>
    </xf>
    <xf numFmtId="0" fontId="4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 applyProtection="1">
      <alignment/>
      <protection locked="0"/>
    </xf>
    <xf numFmtId="4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42" fontId="4" fillId="0" borderId="0" xfId="240" applyNumberFormat="1" applyFont="1" applyFill="1" applyAlignment="1">
      <alignment/>
    </xf>
    <xf numFmtId="42" fontId="4" fillId="0" borderId="0" xfId="240" applyNumberFormat="1" applyFont="1" applyFill="1" applyAlignment="1">
      <alignment horizontal="right"/>
    </xf>
    <xf numFmtId="42" fontId="4" fillId="0" borderId="0" xfId="240" applyNumberFormat="1" applyFont="1" applyFill="1" applyAlignment="1">
      <alignment/>
    </xf>
    <xf numFmtId="41" fontId="4" fillId="0" borderId="0" xfId="197" applyNumberFormat="1" applyFont="1" applyFill="1" applyAlignment="1">
      <alignment/>
    </xf>
    <xf numFmtId="37" fontId="4" fillId="0" borderId="0" xfId="197" applyNumberFormat="1" applyFont="1" applyFill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20" xfId="197" applyNumberFormat="1" applyFont="1" applyFill="1" applyBorder="1" applyAlignment="1">
      <alignment/>
    </xf>
    <xf numFmtId="37" fontId="4" fillId="0" borderId="20" xfId="197" applyNumberFormat="1" applyFont="1" applyFill="1" applyBorder="1" applyAlignment="1">
      <alignment/>
    </xf>
    <xf numFmtId="41" fontId="4" fillId="0" borderId="20" xfId="0" applyNumberFormat="1" applyFont="1" applyFill="1" applyBorder="1" applyAlignment="1">
      <alignment horizontal="right"/>
    </xf>
    <xf numFmtId="41" fontId="4" fillId="0" borderId="2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1" fontId="4" fillId="0" borderId="20" xfId="0" applyNumberFormat="1" applyFont="1" applyFill="1" applyBorder="1" applyAlignment="1" applyProtection="1">
      <alignment/>
      <protection locked="0"/>
    </xf>
    <xf numFmtId="42" fontId="4" fillId="0" borderId="21" xfId="240" applyNumberFormat="1" applyFont="1" applyFill="1" applyBorder="1" applyAlignment="1" applyProtection="1">
      <alignment/>
      <protection locked="0"/>
    </xf>
    <xf numFmtId="6" fontId="4" fillId="0" borderId="21" xfId="240" applyNumberFormat="1" applyFont="1" applyFill="1" applyBorder="1" applyAlignment="1" applyProtection="1">
      <alignment/>
      <protection locked="0"/>
    </xf>
    <xf numFmtId="42" fontId="4" fillId="0" borderId="0" xfId="24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Border="1" applyAlignment="1" applyProtection="1">
      <alignment/>
      <protection locked="0"/>
    </xf>
    <xf numFmtId="6" fontId="4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 applyProtection="1">
      <alignment horizontal="left"/>
      <protection locked="0"/>
    </xf>
    <xf numFmtId="165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0" xfId="240" applyNumberFormat="1" applyFont="1" applyFill="1" applyAlignment="1">
      <alignment/>
    </xf>
    <xf numFmtId="41" fontId="4" fillId="0" borderId="0" xfId="240" applyNumberFormat="1" applyFont="1" applyFill="1" applyAlignment="1">
      <alignment horizontal="right"/>
    </xf>
    <xf numFmtId="41" fontId="4" fillId="0" borderId="0" xfId="240" applyNumberFormat="1" applyFont="1" applyFill="1" applyAlignment="1" applyProtection="1">
      <alignment/>
      <protection locked="0"/>
    </xf>
    <xf numFmtId="42" fontId="4" fillId="0" borderId="0" xfId="0" applyNumberFormat="1" applyFont="1" applyFill="1" applyBorder="1" applyAlignment="1">
      <alignment/>
    </xf>
    <xf numFmtId="42" fontId="4" fillId="0" borderId="21" xfId="240" applyNumberFormat="1" applyFont="1" applyFill="1" applyBorder="1" applyAlignment="1">
      <alignment/>
    </xf>
    <xf numFmtId="42" fontId="4" fillId="0" borderId="0" xfId="24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top"/>
    </xf>
    <xf numFmtId="165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42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2" fontId="4" fillId="0" borderId="0" xfId="240" applyNumberFormat="1" applyFont="1" applyFill="1" applyAlignment="1">
      <alignment horizontal="left"/>
    </xf>
    <xf numFmtId="42" fontId="4" fillId="0" borderId="0" xfId="0" applyNumberFormat="1" applyFont="1" applyFill="1" applyAlignment="1">
      <alignment horizontal="left"/>
    </xf>
    <xf numFmtId="42" fontId="4" fillId="0" borderId="0" xfId="240" applyNumberFormat="1" applyFont="1" applyFill="1" applyAlignment="1" applyProtection="1">
      <alignment horizontal="left"/>
      <protection locked="0"/>
    </xf>
    <xf numFmtId="42" fontId="4" fillId="0" borderId="26" xfId="240" applyNumberFormat="1" applyFont="1" applyFill="1" applyBorder="1" applyAlignment="1" applyProtection="1">
      <alignment/>
      <protection locked="0"/>
    </xf>
    <xf numFmtId="5" fontId="4" fillId="0" borderId="0" xfId="0" applyNumberFormat="1" applyFont="1" applyFill="1" applyAlignment="1">
      <alignment/>
    </xf>
    <xf numFmtId="42" fontId="4" fillId="0" borderId="26" xfId="0" applyNumberFormat="1" applyFont="1" applyFill="1" applyBorder="1" applyAlignment="1">
      <alignment/>
    </xf>
    <xf numFmtId="42" fontId="4" fillId="0" borderId="26" xfId="0" applyNumberFormat="1" applyFont="1" applyFill="1" applyBorder="1" applyAlignment="1" applyProtection="1">
      <alignment/>
      <protection locked="0"/>
    </xf>
    <xf numFmtId="42" fontId="7" fillId="0" borderId="26" xfId="0" applyNumberFormat="1" applyFont="1" applyFill="1" applyBorder="1" applyAlignment="1">
      <alignment/>
    </xf>
    <xf numFmtId="165" fontId="4" fillId="0" borderId="26" xfId="0" applyNumberFormat="1" applyFont="1" applyFill="1" applyBorder="1" applyAlignment="1">
      <alignment/>
    </xf>
    <xf numFmtId="10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Fill="1" applyAlignment="1" applyProtection="1">
      <alignment horizontal="left"/>
      <protection/>
    </xf>
    <xf numFmtId="42" fontId="4" fillId="0" borderId="0" xfId="240" applyNumberFormat="1" applyFont="1" applyFill="1" applyAlignment="1" applyProtection="1">
      <alignment/>
      <protection/>
    </xf>
    <xf numFmtId="37" fontId="4" fillId="0" borderId="0" xfId="197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 horizontal="left"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left"/>
      <protection locked="0"/>
    </xf>
    <xf numFmtId="42" fontId="4" fillId="0" borderId="0" xfId="240" applyNumberFormat="1" applyFont="1" applyFill="1" applyBorder="1" applyAlignment="1" applyProtection="1">
      <alignment/>
      <protection/>
    </xf>
    <xf numFmtId="41" fontId="7" fillId="0" borderId="20" xfId="0" applyNumberFormat="1" applyFont="1" applyFill="1" applyBorder="1" applyAlignment="1" applyProtection="1">
      <alignment/>
      <protection locked="0"/>
    </xf>
    <xf numFmtId="41" fontId="4" fillId="0" borderId="20" xfId="240" applyNumberFormat="1" applyFont="1" applyFill="1" applyBorder="1" applyAlignment="1" applyProtection="1">
      <alignment/>
      <protection locked="0"/>
    </xf>
    <xf numFmtId="169" fontId="4" fillId="0" borderId="0" xfId="0" applyNumberFormat="1" applyFont="1" applyFill="1" applyAlignment="1" applyProtection="1">
      <alignment horizontal="left"/>
      <protection/>
    </xf>
    <xf numFmtId="42" fontId="7" fillId="0" borderId="0" xfId="240" applyNumberFormat="1" applyFont="1" applyFill="1" applyAlignment="1" applyProtection="1">
      <alignment/>
      <protection/>
    </xf>
    <xf numFmtId="10" fontId="4" fillId="0" borderId="0" xfId="0" applyNumberFormat="1" applyFont="1" applyFill="1" applyAlignment="1" applyProtection="1">
      <alignment/>
      <protection/>
    </xf>
    <xf numFmtId="42" fontId="4" fillId="0" borderId="26" xfId="240" applyNumberFormat="1" applyFont="1" applyFill="1" applyBorder="1" applyAlignment="1" applyProtection="1">
      <alignment vertical="top"/>
      <protection/>
    </xf>
    <xf numFmtId="9" fontId="4" fillId="0" borderId="0" xfId="347" applyFont="1" applyFill="1" applyBorder="1" applyAlignment="1">
      <alignment/>
    </xf>
    <xf numFmtId="42" fontId="4" fillId="0" borderId="26" xfId="240" applyNumberFormat="1" applyFont="1" applyFill="1" applyBorder="1" applyAlignment="1" applyProtection="1">
      <alignment/>
      <protection/>
    </xf>
    <xf numFmtId="42" fontId="7" fillId="0" borderId="26" xfId="240" applyNumberFormat="1" applyFont="1" applyFill="1" applyBorder="1" applyAlignment="1" applyProtection="1">
      <alignment/>
      <protection/>
    </xf>
    <xf numFmtId="1" fontId="2" fillId="0" borderId="0" xfId="0" applyNumberFormat="1" applyFont="1" applyFill="1" applyAlignment="1">
      <alignment/>
    </xf>
    <xf numFmtId="41" fontId="2" fillId="0" borderId="0" xfId="197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Border="1" applyAlignment="1">
      <alignment/>
    </xf>
  </cellXfs>
  <cellStyles count="434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heck Cell" xfId="193"/>
    <cellStyle name="CheckCell" xfId="194"/>
    <cellStyle name="CheckCell 2" xfId="195"/>
    <cellStyle name="CheckCell_Electric Rev Req Model (2009 GRC) Rebuttal" xfId="196"/>
    <cellStyle name="Comma" xfId="197"/>
    <cellStyle name="Comma [0]" xfId="198"/>
    <cellStyle name="Comma 10" xfId="199"/>
    <cellStyle name="Comma 11" xfId="200"/>
    <cellStyle name="Comma 12" xfId="201"/>
    <cellStyle name="Comma 2 2" xfId="202"/>
    <cellStyle name="Comma 2 3" xfId="203"/>
    <cellStyle name="Comma 2 4" xfId="204"/>
    <cellStyle name="Comma 3" xfId="205"/>
    <cellStyle name="Comma 3 2" xfId="206"/>
    <cellStyle name="Comma 4" xfId="207"/>
    <cellStyle name="Comma 4 2" xfId="208"/>
    <cellStyle name="Comma 5" xfId="209"/>
    <cellStyle name="Comma 6" xfId="210"/>
    <cellStyle name="Comma 9" xfId="211"/>
    <cellStyle name="Comma0" xfId="212"/>
    <cellStyle name="Comma0 - Style2" xfId="213"/>
    <cellStyle name="Comma0 - Style4" xfId="214"/>
    <cellStyle name="Comma0 - Style5" xfId="215"/>
    <cellStyle name="Comma0 - Style5 2" xfId="216"/>
    <cellStyle name="Comma0 - Style5_Electric Rev Req Model (2009 GRC) Rebuttal" xfId="217"/>
    <cellStyle name="Comma0 2" xfId="218"/>
    <cellStyle name="Comma0 3" xfId="219"/>
    <cellStyle name="Comma0 4" xfId="220"/>
    <cellStyle name="Comma0 5" xfId="221"/>
    <cellStyle name="Comma0_00COS Ind Allocators" xfId="222"/>
    <cellStyle name="Comma1 - Style1" xfId="223"/>
    <cellStyle name="Comma1 - Style1 2" xfId="224"/>
    <cellStyle name="Comma1 - Style1_Electric Rev Req Model (2009 GRC) Rebuttal" xfId="225"/>
    <cellStyle name="Copied" xfId="226"/>
    <cellStyle name="Copied 2" xfId="227"/>
    <cellStyle name="Copied 3" xfId="228"/>
    <cellStyle name="COST1" xfId="229"/>
    <cellStyle name="COST1 2" xfId="230"/>
    <cellStyle name="COST1 3" xfId="231"/>
    <cellStyle name="Curren - Style1" xfId="232"/>
    <cellStyle name="Curren - Style2" xfId="233"/>
    <cellStyle name="Curren - Style2 2" xfId="234"/>
    <cellStyle name="Curren - Style2_Electric Rev Req Model (2009 GRC) Rebuttal" xfId="235"/>
    <cellStyle name="Curren - Style5" xfId="236"/>
    <cellStyle name="Curren - Style6" xfId="237"/>
    <cellStyle name="Curren - Style6 2" xfId="238"/>
    <cellStyle name="Curren - Style6_Electric Rev Req Model (2009 GRC) Rebuttal" xfId="239"/>
    <cellStyle name="Currency" xfId="240"/>
    <cellStyle name="Currency [0]" xfId="241"/>
    <cellStyle name="Currency 10" xfId="242"/>
    <cellStyle name="Currency 2 2" xfId="243"/>
    <cellStyle name="Currency 2 3" xfId="244"/>
    <cellStyle name="Currency 2 4" xfId="245"/>
    <cellStyle name="Currency 3 2" xfId="246"/>
    <cellStyle name="Currency 5" xfId="247"/>
    <cellStyle name="Currency 6" xfId="248"/>
    <cellStyle name="Currency 7" xfId="249"/>
    <cellStyle name="Currency 8" xfId="250"/>
    <cellStyle name="Currency 9" xfId="251"/>
    <cellStyle name="Currency0" xfId="252"/>
    <cellStyle name="Currency0 2" xfId="253"/>
    <cellStyle name="Currency0 3" xfId="254"/>
    <cellStyle name="Currency0 4" xfId="255"/>
    <cellStyle name="Date" xfId="256"/>
    <cellStyle name="Date 2" xfId="257"/>
    <cellStyle name="Date 3" xfId="258"/>
    <cellStyle name="Date 4" xfId="259"/>
    <cellStyle name="Date 5" xfId="260"/>
    <cellStyle name="Entered" xfId="261"/>
    <cellStyle name="Euro" xfId="262"/>
    <cellStyle name="Explanatory Text" xfId="263"/>
    <cellStyle name="Fixed" xfId="264"/>
    <cellStyle name="Fixed 2" xfId="265"/>
    <cellStyle name="Fixed 3" xfId="266"/>
    <cellStyle name="Fixed 4" xfId="267"/>
    <cellStyle name="Fixed3 - Style3" xfId="268"/>
    <cellStyle name="Good" xfId="269"/>
    <cellStyle name="Grey" xfId="270"/>
    <cellStyle name="Grey 2" xfId="271"/>
    <cellStyle name="Grey 3" xfId="272"/>
    <cellStyle name="Grey 4" xfId="273"/>
    <cellStyle name="Header1" xfId="274"/>
    <cellStyle name="Header1 2" xfId="275"/>
    <cellStyle name="Header1 3" xfId="276"/>
    <cellStyle name="Header2" xfId="277"/>
    <cellStyle name="Header2 2" xfId="278"/>
    <cellStyle name="Header2 3" xfId="279"/>
    <cellStyle name="Heading 1" xfId="280"/>
    <cellStyle name="Heading 2" xfId="281"/>
    <cellStyle name="Heading 3" xfId="282"/>
    <cellStyle name="Heading 4" xfId="283"/>
    <cellStyle name="Heading1" xfId="284"/>
    <cellStyle name="Heading1 2" xfId="285"/>
    <cellStyle name="Heading1 3" xfId="286"/>
    <cellStyle name="Heading2" xfId="287"/>
    <cellStyle name="Heading2 2" xfId="288"/>
    <cellStyle name="Heading2 3" xfId="289"/>
    <cellStyle name="Input" xfId="290"/>
    <cellStyle name="Input [yellow]" xfId="291"/>
    <cellStyle name="Input [yellow] 2" xfId="292"/>
    <cellStyle name="Input [yellow] 3" xfId="293"/>
    <cellStyle name="Input [yellow] 4" xfId="294"/>
    <cellStyle name="Input Cells" xfId="295"/>
    <cellStyle name="Input Cells Percent" xfId="296"/>
    <cellStyle name="Input Cells_Book9" xfId="297"/>
    <cellStyle name="Lines" xfId="298"/>
    <cellStyle name="Lines 2" xfId="299"/>
    <cellStyle name="Lines_Electric Rev Req Model (2009 GRC) Rebuttal" xfId="300"/>
    <cellStyle name="LINKED" xfId="301"/>
    <cellStyle name="Linked Cell" xfId="302"/>
    <cellStyle name="modified border" xfId="303"/>
    <cellStyle name="modified border 2" xfId="304"/>
    <cellStyle name="modified border 3" xfId="305"/>
    <cellStyle name="modified border 4" xfId="306"/>
    <cellStyle name="modified border1" xfId="307"/>
    <cellStyle name="modified border1 2" xfId="308"/>
    <cellStyle name="modified border1 3" xfId="309"/>
    <cellStyle name="modified border1 4" xfId="310"/>
    <cellStyle name="Neutral" xfId="311"/>
    <cellStyle name="no dec" xfId="312"/>
    <cellStyle name="no dec 2" xfId="313"/>
    <cellStyle name="no dec 3" xfId="314"/>
    <cellStyle name="Normal - Style1" xfId="315"/>
    <cellStyle name="Normal - Style1 2" xfId="316"/>
    <cellStyle name="Normal - Style1 3" xfId="317"/>
    <cellStyle name="Normal - Style1 4" xfId="318"/>
    <cellStyle name="Normal - Style1 5" xfId="319"/>
    <cellStyle name="Normal - Style1_Book2" xfId="320"/>
    <cellStyle name="Normal 12" xfId="321"/>
    <cellStyle name="Normal 13" xfId="322"/>
    <cellStyle name="Normal 2 2" xfId="323"/>
    <cellStyle name="Normal 2 3" xfId="324"/>
    <cellStyle name="Normal 2 4" xfId="325"/>
    <cellStyle name="Normal 2 5" xfId="326"/>
    <cellStyle name="Normal 2 6" xfId="327"/>
    <cellStyle name="Normal 3" xfId="328"/>
    <cellStyle name="Normal 3 2" xfId="329"/>
    <cellStyle name="Normal 3_Electric Rev Req Model (2009 GRC) Rebuttal" xfId="330"/>
    <cellStyle name="Normal 4" xfId="331"/>
    <cellStyle name="Normal 4 2" xfId="332"/>
    <cellStyle name="Normal 4_Electric Rev Req Model (2009 GRC) Rebuttal" xfId="333"/>
    <cellStyle name="Normal 5" xfId="334"/>
    <cellStyle name="Normal 6" xfId="335"/>
    <cellStyle name="Normal 7" xfId="336"/>
    <cellStyle name="Normal 8" xfId="337"/>
    <cellStyle name="Normal 9" xfId="338"/>
    <cellStyle name="Note" xfId="339"/>
    <cellStyle name="Note 2" xfId="340"/>
    <cellStyle name="Output" xfId="341"/>
    <cellStyle name="Percen - Style1" xfId="342"/>
    <cellStyle name="Percen - Style2" xfId="343"/>
    <cellStyle name="Percen - Style3" xfId="344"/>
    <cellStyle name="Percen - Style3 2" xfId="345"/>
    <cellStyle name="Percen - Style3_Electric Rev Req Model (2009 GRC) Rebuttal" xfId="346"/>
    <cellStyle name="Percent" xfId="347"/>
    <cellStyle name="Percent [2]" xfId="348"/>
    <cellStyle name="Percent 2 2" xfId="349"/>
    <cellStyle name="Percent 2 3" xfId="350"/>
    <cellStyle name="Percent 2 4" xfId="351"/>
    <cellStyle name="Percent 3" xfId="352"/>
    <cellStyle name="Percent 4 2" xfId="353"/>
    <cellStyle name="Percent 5" xfId="354"/>
    <cellStyle name="Percent 7" xfId="355"/>
    <cellStyle name="Percent 8" xfId="356"/>
    <cellStyle name="Processing" xfId="357"/>
    <cellStyle name="Processing 2" xfId="358"/>
    <cellStyle name="Processing_Electric Rev Req Model (2009 GRC) Rebuttal" xfId="359"/>
    <cellStyle name="PSChar" xfId="360"/>
    <cellStyle name="PSChar 2" xfId="361"/>
    <cellStyle name="PSChar 3" xfId="362"/>
    <cellStyle name="PSDate" xfId="363"/>
    <cellStyle name="PSDate 2" xfId="364"/>
    <cellStyle name="PSDate 3" xfId="365"/>
    <cellStyle name="PSDec" xfId="366"/>
    <cellStyle name="PSDec 2" xfId="367"/>
    <cellStyle name="PSDec 3" xfId="368"/>
    <cellStyle name="PSHeading" xfId="369"/>
    <cellStyle name="PSHeading 2" xfId="370"/>
    <cellStyle name="PSHeading 3" xfId="371"/>
    <cellStyle name="PSInt" xfId="372"/>
    <cellStyle name="PSInt 2" xfId="373"/>
    <cellStyle name="PSInt 3" xfId="374"/>
    <cellStyle name="PSSpacer" xfId="375"/>
    <cellStyle name="PSSpacer 2" xfId="376"/>
    <cellStyle name="PSSpacer 3" xfId="377"/>
    <cellStyle name="purple - Style8" xfId="378"/>
    <cellStyle name="purple - Style8 2" xfId="379"/>
    <cellStyle name="purple - Style8_Electric Rev Req Model (2009 GRC) Rebuttal" xfId="380"/>
    <cellStyle name="RED" xfId="381"/>
    <cellStyle name="Red - Style7" xfId="382"/>
    <cellStyle name="Red - Style7 2" xfId="383"/>
    <cellStyle name="Red - Style7_Electric Rev Req Model (2009 GRC) Rebuttal" xfId="384"/>
    <cellStyle name="RED_04 07E Wild Horse Wind Expansion (C) (2)" xfId="385"/>
    <cellStyle name="Report" xfId="386"/>
    <cellStyle name="Report - Style5" xfId="387"/>
    <cellStyle name="Report - Style6" xfId="388"/>
    <cellStyle name="Report - Style7" xfId="389"/>
    <cellStyle name="Report - Style8" xfId="390"/>
    <cellStyle name="Report 2" xfId="391"/>
    <cellStyle name="Report Bar" xfId="392"/>
    <cellStyle name="Report Bar 2" xfId="393"/>
    <cellStyle name="Report Bar_Electric Rev Req Model (2009 GRC) Rebuttal" xfId="394"/>
    <cellStyle name="Report Heading" xfId="395"/>
    <cellStyle name="Report Heading 2" xfId="396"/>
    <cellStyle name="Report Heading_Electric Rev Req Model (2009 GRC) Rebuttal" xfId="397"/>
    <cellStyle name="Report Percent" xfId="398"/>
    <cellStyle name="Report Percent 2" xfId="399"/>
    <cellStyle name="Report Percent_Electric Rev Req Model (2009 GRC) Rebuttal" xfId="400"/>
    <cellStyle name="Report Unit Cost" xfId="401"/>
    <cellStyle name="Report Unit Cost 2" xfId="402"/>
    <cellStyle name="Report Unit Cost_Electric Rev Req Model (2009 GRC) Rebuttal" xfId="403"/>
    <cellStyle name="Report_Electric Rev Req Model (2009 GRC) Rebuttal" xfId="404"/>
    <cellStyle name="Reports" xfId="405"/>
    <cellStyle name="Reports Total" xfId="406"/>
    <cellStyle name="Reports Total 2" xfId="407"/>
    <cellStyle name="Reports Total_Electric Rev Req Model (2009 GRC) Rebuttal" xfId="408"/>
    <cellStyle name="Reports Unit Cost Total" xfId="409"/>
    <cellStyle name="Reports_Book9" xfId="410"/>
    <cellStyle name="RevList" xfId="411"/>
    <cellStyle name="round100" xfId="412"/>
    <cellStyle name="round100 2" xfId="413"/>
    <cellStyle name="round100 3" xfId="414"/>
    <cellStyle name="SAPBEXstdData" xfId="415"/>
    <cellStyle name="shade" xfId="416"/>
    <cellStyle name="shade 2" xfId="417"/>
    <cellStyle name="shade 3" xfId="418"/>
    <cellStyle name="StmtTtl1" xfId="419"/>
    <cellStyle name="StmtTtl1 2" xfId="420"/>
    <cellStyle name="StmtTtl1 3" xfId="421"/>
    <cellStyle name="StmtTtl1 4" xfId="422"/>
    <cellStyle name="StmtTtl2" xfId="423"/>
    <cellStyle name="StmtTtl2 2" xfId="424"/>
    <cellStyle name="StmtTtl2 3" xfId="425"/>
    <cellStyle name="STYL1 - Style1" xfId="426"/>
    <cellStyle name="Style 1" xfId="427"/>
    <cellStyle name="Style 1 2" xfId="428"/>
    <cellStyle name="Style 1 3" xfId="429"/>
    <cellStyle name="Style 1 4" xfId="430"/>
    <cellStyle name="Style 1_Book9" xfId="431"/>
    <cellStyle name="Subtotal" xfId="432"/>
    <cellStyle name="Sub-total" xfId="433"/>
    <cellStyle name="Test" xfId="434"/>
    <cellStyle name="Title" xfId="435"/>
    <cellStyle name="Title: - Style3" xfId="436"/>
    <cellStyle name="Title: - Style4" xfId="437"/>
    <cellStyle name="Title: Major" xfId="438"/>
    <cellStyle name="Title: Minor" xfId="439"/>
    <cellStyle name="Title: Minor 2" xfId="440"/>
    <cellStyle name="Title: Minor_Electric Rev Req Model (2009 GRC) Rebuttal" xfId="441"/>
    <cellStyle name="Title: Worksheet" xfId="442"/>
    <cellStyle name="Total" xfId="443"/>
    <cellStyle name="Total4 - Style4" xfId="444"/>
    <cellStyle name="Total4 - Style4 2" xfId="445"/>
    <cellStyle name="Total4 - Style4_Electric Rev Req Model (2009 GRC) Rebuttal" xfId="446"/>
    <cellStyle name="Warning Text" xfId="447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="88" zoomScaleNormal="88" zoomScalePageLayoutView="0" workbookViewId="0" topLeftCell="A1">
      <pane xSplit="2" ySplit="13" topLeftCell="T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C3" sqref="AC3"/>
    </sheetView>
  </sheetViews>
  <sheetFormatPr defaultColWidth="9.33203125" defaultRowHeight="10.5"/>
  <cols>
    <col min="1" max="1" width="5.83203125" style="3" bestFit="1" customWidth="1"/>
    <col min="2" max="2" width="43.66015625" style="3" customWidth="1"/>
    <col min="3" max="3" width="19.83203125" style="3" bestFit="1" customWidth="1"/>
    <col min="4" max="4" width="22" style="3" bestFit="1" customWidth="1"/>
    <col min="5" max="5" width="20.5" style="3" bestFit="1" customWidth="1"/>
    <col min="6" max="6" width="24.83203125" style="3" customWidth="1"/>
    <col min="7" max="7" width="23.33203125" style="3" customWidth="1"/>
    <col min="8" max="8" width="26.83203125" style="3" customWidth="1"/>
    <col min="9" max="9" width="22.33203125" style="3" customWidth="1"/>
    <col min="10" max="10" width="22.66015625" style="3" bestFit="1" customWidth="1"/>
    <col min="11" max="11" width="26.83203125" style="3" customWidth="1"/>
    <col min="12" max="13" width="26.33203125" style="3" customWidth="1"/>
    <col min="14" max="14" width="28" style="3" bestFit="1" customWidth="1"/>
    <col min="15" max="15" width="18.66015625" style="3" customWidth="1"/>
    <col min="16" max="16" width="32.33203125" style="3" customWidth="1"/>
    <col min="17" max="17" width="26.33203125" style="3" bestFit="1" customWidth="1"/>
    <col min="18" max="18" width="23.66015625" style="3" customWidth="1"/>
    <col min="19" max="19" width="27" style="3" customWidth="1"/>
    <col min="20" max="20" width="15.5" style="3" bestFit="1" customWidth="1"/>
    <col min="21" max="21" width="23.66015625" style="3" customWidth="1"/>
    <col min="22" max="22" width="15.33203125" style="3" bestFit="1" customWidth="1"/>
    <col min="23" max="23" width="20.83203125" style="3" bestFit="1" customWidth="1"/>
    <col min="24" max="24" width="16.66015625" style="3" customWidth="1"/>
    <col min="25" max="25" width="27.5" style="3" customWidth="1"/>
    <col min="26" max="26" width="20.66015625" style="3" customWidth="1"/>
    <col min="27" max="27" width="26.5" style="3" bestFit="1" customWidth="1"/>
    <col min="28" max="28" width="24.83203125" style="3" customWidth="1"/>
    <col min="29" max="29" width="22.33203125" style="3" customWidth="1"/>
    <col min="30" max="32" width="23.66015625" style="3" customWidth="1"/>
    <col min="33" max="33" width="24.83203125" style="3" bestFit="1" customWidth="1"/>
    <col min="34" max="34" width="20.5" style="3" bestFit="1" customWidth="1"/>
    <col min="35" max="35" width="9.33203125" style="1" customWidth="1"/>
    <col min="36" max="36" width="31" style="1" customWidth="1"/>
    <col min="37" max="37" width="15.5" style="1" bestFit="1" customWidth="1"/>
    <col min="38" max="38" width="14.83203125" style="1" bestFit="1" customWidth="1"/>
    <col min="39" max="39" width="15.5" style="1" bestFit="1" customWidth="1"/>
    <col min="40" max="40" width="14.33203125" style="1" bestFit="1" customWidth="1"/>
    <col min="41" max="41" width="15.5" style="1" bestFit="1" customWidth="1"/>
    <col min="42" max="16384" width="9.33203125" style="1" customWidth="1"/>
  </cols>
  <sheetData>
    <row r="1" spans="1:41" s="112" customFormat="1" ht="12.75">
      <c r="A1" s="110"/>
      <c r="B1" s="110"/>
      <c r="C1" s="110"/>
      <c r="D1" s="110"/>
      <c r="E1" s="110"/>
      <c r="F1" s="111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1:41" s="112" customFormat="1" ht="12.75">
      <c r="A2" s="2"/>
      <c r="B2" s="3"/>
      <c r="C2" s="3"/>
      <c r="D2" s="3"/>
      <c r="E2" s="4"/>
      <c r="F2" s="5"/>
      <c r="G2" s="6"/>
      <c r="H2" s="7"/>
      <c r="I2" s="3"/>
      <c r="J2" s="7"/>
      <c r="K2" s="7"/>
      <c r="L2" s="3"/>
      <c r="M2" s="6"/>
      <c r="N2" s="3"/>
      <c r="O2" s="3"/>
      <c r="P2" s="3"/>
      <c r="Q2" s="3"/>
      <c r="R2" s="3"/>
      <c r="S2" s="6"/>
      <c r="T2" s="3"/>
      <c r="U2" s="3"/>
      <c r="V2" s="3"/>
      <c r="W2" s="7"/>
      <c r="X2" s="3"/>
      <c r="Y2" s="3"/>
      <c r="Z2" s="3"/>
      <c r="AA2" s="6"/>
      <c r="AB2" s="3"/>
      <c r="AC2" s="3"/>
      <c r="AD2" s="3"/>
      <c r="AE2" s="3"/>
      <c r="AF2" s="3"/>
      <c r="AG2" s="3"/>
      <c r="AH2" s="6"/>
      <c r="AI2" s="3"/>
      <c r="AJ2" s="3"/>
      <c r="AK2" s="3"/>
      <c r="AL2" s="3"/>
      <c r="AM2" s="3"/>
      <c r="AN2" s="3"/>
      <c r="AO2" s="3"/>
    </row>
    <row r="3" spans="1:41" s="112" customFormat="1" ht="12.75">
      <c r="A3" s="3"/>
      <c r="B3" s="3"/>
      <c r="C3" s="3"/>
      <c r="D3" s="3"/>
      <c r="E3" s="8"/>
      <c r="F3" s="3"/>
      <c r="G3" s="9"/>
      <c r="H3" s="10"/>
      <c r="I3" s="3"/>
      <c r="J3" s="10"/>
      <c r="K3" s="10"/>
      <c r="L3" s="3"/>
      <c r="M3" s="9"/>
      <c r="N3" s="3"/>
      <c r="O3" s="3"/>
      <c r="P3" s="3"/>
      <c r="Q3" s="3"/>
      <c r="R3" s="3"/>
      <c r="S3" s="9"/>
      <c r="T3" s="3"/>
      <c r="U3" s="3"/>
      <c r="V3" s="3"/>
      <c r="W3" s="10"/>
      <c r="X3" s="3"/>
      <c r="Y3" s="3"/>
      <c r="Z3" s="3"/>
      <c r="AA3" s="9"/>
      <c r="AB3" s="3"/>
      <c r="AC3" s="3"/>
      <c r="AD3" s="3"/>
      <c r="AE3" s="3"/>
      <c r="AF3" s="3"/>
      <c r="AG3" s="11"/>
      <c r="AH3" s="9"/>
      <c r="AI3" s="3"/>
      <c r="AJ3" s="3"/>
      <c r="AK3" s="3"/>
      <c r="AL3" s="3"/>
      <c r="AM3" s="3"/>
      <c r="AN3" s="3"/>
      <c r="AO3" s="3"/>
    </row>
    <row r="4" spans="1:41" s="116" customFormat="1" ht="12.75">
      <c r="A4" s="113"/>
      <c r="B4" s="113"/>
      <c r="C4" s="113"/>
      <c r="D4" s="113"/>
      <c r="E4" s="26"/>
      <c r="F4" s="26"/>
      <c r="G4" s="12"/>
      <c r="H4" s="114"/>
      <c r="I4" s="26"/>
      <c r="J4" s="114"/>
      <c r="K4" s="114"/>
      <c r="L4" s="26"/>
      <c r="M4" s="115"/>
      <c r="N4" s="26"/>
      <c r="O4" s="26"/>
      <c r="P4" s="26"/>
      <c r="Q4" s="26"/>
      <c r="R4" s="26"/>
      <c r="S4" s="12"/>
      <c r="T4" s="26"/>
      <c r="U4" s="26"/>
      <c r="V4" s="26"/>
      <c r="W4" s="114"/>
      <c r="X4" s="26"/>
      <c r="Y4" s="26"/>
      <c r="Z4" s="26"/>
      <c r="AA4" s="12"/>
      <c r="AB4" s="26"/>
      <c r="AC4" s="26"/>
      <c r="AD4" s="26"/>
      <c r="AE4" s="26"/>
      <c r="AF4" s="26"/>
      <c r="AG4" s="26"/>
      <c r="AH4" s="12"/>
      <c r="AI4" s="26"/>
      <c r="AJ4" s="26"/>
      <c r="AK4" s="26"/>
      <c r="AL4" s="26"/>
      <c r="AM4" s="26"/>
      <c r="AN4" s="26"/>
      <c r="AO4" s="26"/>
    </row>
    <row r="5" spans="1:41" ht="12.75">
      <c r="A5" s="13" t="s">
        <v>98</v>
      </c>
      <c r="B5" s="14"/>
      <c r="C5" s="14"/>
      <c r="D5" s="14"/>
      <c r="E5" s="15"/>
      <c r="F5" s="14"/>
      <c r="G5" s="14"/>
      <c r="H5" s="17" t="s">
        <v>0</v>
      </c>
      <c r="I5" s="14"/>
      <c r="J5" s="14"/>
      <c r="K5" s="14"/>
      <c r="L5" s="14"/>
      <c r="M5" s="14"/>
      <c r="N5" s="17" t="s">
        <v>0</v>
      </c>
      <c r="O5" s="11"/>
      <c r="P5" s="11"/>
      <c r="Q5" s="11"/>
      <c r="R5" s="14"/>
      <c r="S5" s="14"/>
      <c r="T5" s="17" t="s">
        <v>0</v>
      </c>
      <c r="U5" s="14"/>
      <c r="V5" s="14"/>
      <c r="W5" s="14"/>
      <c r="X5" s="14"/>
      <c r="Y5" s="11"/>
      <c r="Z5" s="14"/>
      <c r="AA5" s="14"/>
      <c r="AB5" s="17" t="s">
        <v>0</v>
      </c>
      <c r="AC5" s="17"/>
      <c r="AD5" s="14"/>
      <c r="AE5" s="11"/>
      <c r="AF5" s="14"/>
      <c r="AG5" s="14"/>
      <c r="AH5" s="14"/>
      <c r="AI5" s="4"/>
      <c r="AJ5" s="4"/>
      <c r="AK5" s="4"/>
      <c r="AL5" s="4"/>
      <c r="AM5" s="4"/>
      <c r="AN5" s="4"/>
      <c r="AO5" s="4"/>
    </row>
    <row r="6" spans="1:41" ht="12.75">
      <c r="A6" s="17" t="s">
        <v>1</v>
      </c>
      <c r="B6" s="17"/>
      <c r="C6" s="17"/>
      <c r="D6" s="17"/>
      <c r="E6" s="17"/>
      <c r="F6" s="14"/>
      <c r="G6" s="14"/>
      <c r="H6" s="17" t="s">
        <v>2</v>
      </c>
      <c r="I6" s="17"/>
      <c r="J6" s="14"/>
      <c r="K6" s="14"/>
      <c r="L6" s="18"/>
      <c r="M6" s="14"/>
      <c r="N6" s="17" t="s">
        <v>2</v>
      </c>
      <c r="O6" s="11"/>
      <c r="P6" s="11"/>
      <c r="Q6" s="11"/>
      <c r="R6" s="14"/>
      <c r="S6" s="17"/>
      <c r="T6" s="17" t="s">
        <v>2</v>
      </c>
      <c r="U6" s="14"/>
      <c r="V6" s="18"/>
      <c r="W6" s="14"/>
      <c r="X6" s="14"/>
      <c r="Y6" s="11"/>
      <c r="Z6" s="17"/>
      <c r="AA6" s="14"/>
      <c r="AB6" s="17" t="s">
        <v>2</v>
      </c>
      <c r="AC6" s="17"/>
      <c r="AD6" s="14"/>
      <c r="AE6" s="11"/>
      <c r="AF6" s="14"/>
      <c r="AG6" s="17"/>
      <c r="AH6" s="14"/>
      <c r="AI6" s="4"/>
      <c r="AJ6" s="4"/>
      <c r="AK6" s="4"/>
      <c r="AL6" s="4"/>
      <c r="AM6" s="4"/>
      <c r="AN6" s="4"/>
      <c r="AO6" s="4"/>
    </row>
    <row r="7" spans="1:41" ht="12.75">
      <c r="A7" s="14" t="s">
        <v>99</v>
      </c>
      <c r="B7" s="17"/>
      <c r="C7" s="17"/>
      <c r="D7" s="17"/>
      <c r="E7" s="17"/>
      <c r="F7" s="14"/>
      <c r="G7" s="14"/>
      <c r="H7" s="14" t="s">
        <v>99</v>
      </c>
      <c r="I7" s="17"/>
      <c r="J7" s="14"/>
      <c r="K7" s="14"/>
      <c r="L7" s="14"/>
      <c r="M7" s="14"/>
      <c r="N7" s="14" t="s">
        <v>99</v>
      </c>
      <c r="O7" s="11"/>
      <c r="P7" s="11"/>
      <c r="Q7" s="11"/>
      <c r="R7" s="14"/>
      <c r="S7" s="17"/>
      <c r="T7" s="14" t="s">
        <v>99</v>
      </c>
      <c r="U7" s="14"/>
      <c r="V7" s="14"/>
      <c r="W7" s="14"/>
      <c r="X7" s="14"/>
      <c r="Y7" s="11"/>
      <c r="Z7" s="17"/>
      <c r="AA7" s="14"/>
      <c r="AB7" s="14" t="s">
        <v>99</v>
      </c>
      <c r="AC7" s="14"/>
      <c r="AD7" s="14"/>
      <c r="AE7" s="11"/>
      <c r="AF7" s="14"/>
      <c r="AG7" s="17"/>
      <c r="AH7" s="14"/>
      <c r="AI7" s="4"/>
      <c r="AJ7" s="4"/>
      <c r="AK7" s="4"/>
      <c r="AL7" s="4"/>
      <c r="AM7" s="4"/>
      <c r="AN7" s="4"/>
      <c r="AO7" s="4"/>
    </row>
    <row r="8" spans="1:41" ht="12.75">
      <c r="A8" s="14" t="s">
        <v>100</v>
      </c>
      <c r="B8" s="14"/>
      <c r="C8" s="14"/>
      <c r="D8" s="14"/>
      <c r="E8" s="14"/>
      <c r="F8" s="14"/>
      <c r="G8" s="14"/>
      <c r="H8" s="14" t="s">
        <v>101</v>
      </c>
      <c r="I8" s="14"/>
      <c r="J8" s="14"/>
      <c r="K8" s="14"/>
      <c r="L8" s="14"/>
      <c r="M8" s="14"/>
      <c r="N8" s="14" t="s">
        <v>101</v>
      </c>
      <c r="O8" s="11"/>
      <c r="P8" s="11"/>
      <c r="Q8" s="11"/>
      <c r="R8" s="14"/>
      <c r="S8" s="14"/>
      <c r="T8" s="14" t="s">
        <v>101</v>
      </c>
      <c r="U8" s="14"/>
      <c r="V8" s="14"/>
      <c r="W8" s="14"/>
      <c r="X8" s="14"/>
      <c r="Y8" s="11"/>
      <c r="Z8" s="14"/>
      <c r="AA8" s="14"/>
      <c r="AB8" s="14" t="s">
        <v>101</v>
      </c>
      <c r="AC8" s="17"/>
      <c r="AD8" s="14"/>
      <c r="AE8" s="11"/>
      <c r="AF8" s="14"/>
      <c r="AG8" s="14"/>
      <c r="AH8" s="14"/>
      <c r="AI8" s="4"/>
      <c r="AJ8" s="4"/>
      <c r="AK8" s="4"/>
      <c r="AL8" s="4"/>
      <c r="AM8" s="4"/>
      <c r="AN8" s="4"/>
      <c r="AO8" s="4"/>
    </row>
    <row r="9" spans="1:41" ht="12.75">
      <c r="A9" s="12"/>
      <c r="B9" s="12"/>
      <c r="C9" s="12"/>
      <c r="D9" s="19"/>
      <c r="E9" s="19"/>
      <c r="F9" s="19"/>
      <c r="G9" s="19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9"/>
      <c r="AI9" s="4"/>
      <c r="AJ9" s="4"/>
      <c r="AK9" s="4"/>
      <c r="AL9" s="4"/>
      <c r="AM9" s="4"/>
      <c r="AN9" s="4"/>
      <c r="AO9" s="4"/>
    </row>
    <row r="10" spans="1:41" ht="13.5">
      <c r="A10" s="4"/>
      <c r="B10" s="4"/>
      <c r="C10" s="20"/>
      <c r="D10" s="20"/>
      <c r="E10" s="20"/>
      <c r="F10" s="20"/>
      <c r="G10" s="20"/>
      <c r="H10" s="21"/>
      <c r="I10" s="22"/>
      <c r="J10" s="16"/>
      <c r="K10" s="16"/>
      <c r="L10" s="22"/>
      <c r="M10" s="23"/>
      <c r="N10" s="22"/>
      <c r="O10" s="23"/>
      <c r="P10" s="23"/>
      <c r="Q10" s="22"/>
      <c r="R10" s="22"/>
      <c r="S10" s="22"/>
      <c r="T10" s="22"/>
      <c r="U10" s="22"/>
      <c r="V10" s="23"/>
      <c r="W10" s="16"/>
      <c r="X10" s="23"/>
      <c r="Y10" s="23"/>
      <c r="Z10" s="24"/>
      <c r="AA10" s="22"/>
      <c r="AB10" s="23"/>
      <c r="AC10" s="22"/>
      <c r="AD10" s="23"/>
      <c r="AE10" s="23"/>
      <c r="AF10" s="23"/>
      <c r="AG10" s="20"/>
      <c r="AH10" s="20"/>
      <c r="AI10" s="4"/>
      <c r="AJ10" s="4"/>
      <c r="AK10" s="4"/>
      <c r="AL10" s="4"/>
      <c r="AM10" s="4"/>
      <c r="AN10" s="4"/>
      <c r="AO10" s="4"/>
    </row>
    <row r="11" spans="1:41" ht="12.75">
      <c r="A11" s="4"/>
      <c r="B11" s="4"/>
      <c r="C11" s="21" t="s">
        <v>3</v>
      </c>
      <c r="D11" s="21"/>
      <c r="E11" s="21" t="s">
        <v>4</v>
      </c>
      <c r="F11" s="21" t="s">
        <v>5</v>
      </c>
      <c r="G11" s="21" t="s">
        <v>6</v>
      </c>
      <c r="H11" s="21" t="s">
        <v>7</v>
      </c>
      <c r="I11" s="21" t="s">
        <v>8</v>
      </c>
      <c r="J11" s="21" t="s">
        <v>9</v>
      </c>
      <c r="K11" s="21" t="s">
        <v>10</v>
      </c>
      <c r="L11" s="12" t="s">
        <v>11</v>
      </c>
      <c r="M11" s="12" t="s">
        <v>12</v>
      </c>
      <c r="N11" s="21" t="s">
        <v>13</v>
      </c>
      <c r="O11" s="12" t="s">
        <v>14</v>
      </c>
      <c r="P11" s="12" t="s">
        <v>15</v>
      </c>
      <c r="Q11" s="25" t="s">
        <v>16</v>
      </c>
      <c r="R11" s="21" t="s">
        <v>17</v>
      </c>
      <c r="S11" s="12" t="s">
        <v>18</v>
      </c>
      <c r="T11" s="12" t="s">
        <v>19</v>
      </c>
      <c r="U11" s="21" t="s">
        <v>20</v>
      </c>
      <c r="V11" s="12" t="s">
        <v>21</v>
      </c>
      <c r="W11" s="21" t="s">
        <v>22</v>
      </c>
      <c r="X11" s="21" t="s">
        <v>23</v>
      </c>
      <c r="Y11" s="21" t="s">
        <v>24</v>
      </c>
      <c r="Z11" s="21" t="s">
        <v>25</v>
      </c>
      <c r="AA11" s="21" t="s">
        <v>26</v>
      </c>
      <c r="AB11" s="21" t="s">
        <v>27</v>
      </c>
      <c r="AC11" s="21" t="s">
        <v>28</v>
      </c>
      <c r="AD11" s="21" t="s">
        <v>29</v>
      </c>
      <c r="AE11" s="21" t="s">
        <v>30</v>
      </c>
      <c r="AF11" s="21" t="s">
        <v>31</v>
      </c>
      <c r="AG11" s="21" t="s">
        <v>32</v>
      </c>
      <c r="AH11" s="21" t="s">
        <v>4</v>
      </c>
      <c r="AI11" s="4"/>
      <c r="AJ11" s="4"/>
      <c r="AK11" s="4"/>
      <c r="AL11" s="4"/>
      <c r="AM11" s="4"/>
      <c r="AN11" s="4"/>
      <c r="AO11" s="4"/>
    </row>
    <row r="12" spans="1:41" ht="12.75">
      <c r="A12" s="21" t="s">
        <v>33</v>
      </c>
      <c r="B12" s="4"/>
      <c r="C12" s="21" t="s">
        <v>34</v>
      </c>
      <c r="D12" s="21" t="s">
        <v>32</v>
      </c>
      <c r="E12" s="21" t="s">
        <v>34</v>
      </c>
      <c r="F12" s="21" t="s">
        <v>35</v>
      </c>
      <c r="G12" s="21" t="s">
        <v>36</v>
      </c>
      <c r="H12" s="21" t="s">
        <v>37</v>
      </c>
      <c r="I12" s="21" t="s">
        <v>38</v>
      </c>
      <c r="J12" s="21" t="s">
        <v>39</v>
      </c>
      <c r="K12" s="21" t="s">
        <v>40</v>
      </c>
      <c r="L12" s="12" t="s">
        <v>41</v>
      </c>
      <c r="M12" s="12" t="s">
        <v>42</v>
      </c>
      <c r="N12" s="21" t="s">
        <v>43</v>
      </c>
      <c r="O12" s="12" t="s">
        <v>44</v>
      </c>
      <c r="P12" s="12" t="s">
        <v>45</v>
      </c>
      <c r="Q12" s="25" t="s">
        <v>46</v>
      </c>
      <c r="R12" s="21" t="s">
        <v>38</v>
      </c>
      <c r="S12" s="12" t="s">
        <v>47</v>
      </c>
      <c r="T12" s="12" t="s">
        <v>48</v>
      </c>
      <c r="U12" s="21" t="s">
        <v>49</v>
      </c>
      <c r="V12" s="12" t="s">
        <v>50</v>
      </c>
      <c r="W12" s="21" t="s">
        <v>50</v>
      </c>
      <c r="X12" s="21" t="s">
        <v>51</v>
      </c>
      <c r="Y12" s="21" t="s">
        <v>52</v>
      </c>
      <c r="Z12" s="21" t="s">
        <v>42</v>
      </c>
      <c r="AA12" s="21" t="s">
        <v>53</v>
      </c>
      <c r="AB12" s="21" t="s">
        <v>54</v>
      </c>
      <c r="AC12" s="21" t="s">
        <v>55</v>
      </c>
      <c r="AD12" s="21" t="s">
        <v>56</v>
      </c>
      <c r="AE12" s="21" t="s">
        <v>55</v>
      </c>
      <c r="AF12" s="21" t="s">
        <v>51</v>
      </c>
      <c r="AG12" s="12" t="s">
        <v>57</v>
      </c>
      <c r="AH12" s="21" t="s">
        <v>34</v>
      </c>
      <c r="AI12" s="4"/>
      <c r="AJ12" s="4"/>
      <c r="AK12" s="4"/>
      <c r="AL12" s="4"/>
      <c r="AM12" s="4"/>
      <c r="AN12" s="4"/>
      <c r="AO12" s="4"/>
    </row>
    <row r="13" spans="1:41" ht="12.75">
      <c r="A13" s="12" t="s">
        <v>58</v>
      </c>
      <c r="B13" s="26"/>
      <c r="C13" s="12" t="s">
        <v>37</v>
      </c>
      <c r="D13" s="12" t="s">
        <v>57</v>
      </c>
      <c r="E13" s="12" t="s">
        <v>37</v>
      </c>
      <c r="F13" s="12" t="s">
        <v>59</v>
      </c>
      <c r="G13" s="12" t="s">
        <v>56</v>
      </c>
      <c r="H13" s="21" t="s">
        <v>60</v>
      </c>
      <c r="I13" s="27">
        <v>5.01</v>
      </c>
      <c r="J13" s="28">
        <f>I13+0.01</f>
        <v>5.02</v>
      </c>
      <c r="K13" s="28">
        <f>J13+0.01</f>
        <v>5.029999999999999</v>
      </c>
      <c r="L13" s="29">
        <v>6.01</v>
      </c>
      <c r="M13" s="29">
        <f aca="true" t="shared" si="0" ref="M13:AE13">L13+0.01</f>
        <v>6.02</v>
      </c>
      <c r="N13" s="27">
        <f t="shared" si="0"/>
        <v>6.029999999999999</v>
      </c>
      <c r="O13" s="27">
        <f t="shared" si="0"/>
        <v>6.039999999999999</v>
      </c>
      <c r="P13" s="29">
        <f t="shared" si="0"/>
        <v>6.049999999999999</v>
      </c>
      <c r="Q13" s="27">
        <f t="shared" si="0"/>
        <v>6.059999999999999</v>
      </c>
      <c r="R13" s="27">
        <f t="shared" si="0"/>
        <v>6.0699999999999985</v>
      </c>
      <c r="S13" s="27">
        <f t="shared" si="0"/>
        <v>6.079999999999998</v>
      </c>
      <c r="T13" s="27">
        <f t="shared" si="0"/>
        <v>6.089999999999998</v>
      </c>
      <c r="U13" s="27">
        <f t="shared" si="0"/>
        <v>6.099999999999998</v>
      </c>
      <c r="V13" s="27">
        <f t="shared" si="0"/>
        <v>6.109999999999998</v>
      </c>
      <c r="W13" s="27">
        <f t="shared" si="0"/>
        <v>6.119999999999997</v>
      </c>
      <c r="X13" s="27">
        <f t="shared" si="0"/>
        <v>6.129999999999997</v>
      </c>
      <c r="Y13" s="27">
        <f t="shared" si="0"/>
        <v>6.139999999999997</v>
      </c>
      <c r="Z13" s="27">
        <f t="shared" si="0"/>
        <v>6.149999999999997</v>
      </c>
      <c r="AA13" s="27">
        <f t="shared" si="0"/>
        <v>6.159999999999997</v>
      </c>
      <c r="AB13" s="27">
        <f t="shared" si="0"/>
        <v>6.169999999999996</v>
      </c>
      <c r="AC13" s="27">
        <f t="shared" si="0"/>
        <v>6.179999999999996</v>
      </c>
      <c r="AD13" s="27">
        <f t="shared" si="0"/>
        <v>6.189999999999996</v>
      </c>
      <c r="AE13" s="27">
        <f t="shared" si="0"/>
        <v>6.199999999999996</v>
      </c>
      <c r="AF13" s="27">
        <f>+AE13+0.01</f>
        <v>6.2099999999999955</v>
      </c>
      <c r="AG13" s="12"/>
      <c r="AH13" s="12" t="s">
        <v>37</v>
      </c>
      <c r="AI13" s="3"/>
      <c r="AJ13" s="3"/>
      <c r="AK13" s="3"/>
      <c r="AL13" s="3"/>
      <c r="AM13" s="3"/>
      <c r="AN13" s="3"/>
      <c r="AO13" s="3"/>
    </row>
    <row r="14" spans="1:41" ht="12.75">
      <c r="A14" s="30" t="s">
        <v>61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0"/>
      <c r="V14" s="30"/>
      <c r="W14" s="32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"/>
      <c r="AJ14" s="3"/>
      <c r="AK14" s="3"/>
      <c r="AL14" s="3"/>
      <c r="AM14" s="3"/>
      <c r="AN14" s="3"/>
      <c r="AO14" s="3"/>
    </row>
    <row r="15" spans="1:41" ht="12.75">
      <c r="A15" s="33">
        <v>1</v>
      </c>
      <c r="B15" s="34" t="s">
        <v>62</v>
      </c>
      <c r="C15" s="35"/>
      <c r="H15" s="36"/>
      <c r="J15" s="36"/>
      <c r="K15" s="36"/>
      <c r="L15" s="35"/>
      <c r="M15" s="35"/>
      <c r="O15" s="35"/>
      <c r="P15" s="35"/>
      <c r="S15" s="35"/>
      <c r="V15" s="35"/>
      <c r="W15" s="36"/>
      <c r="AD15" s="35"/>
      <c r="AG15" s="37"/>
      <c r="AH15" s="35"/>
      <c r="AI15" s="3"/>
      <c r="AJ15" s="3"/>
      <c r="AK15" s="3"/>
      <c r="AL15" s="3"/>
      <c r="AM15" s="3"/>
      <c r="AN15" s="3"/>
      <c r="AO15" s="3"/>
    </row>
    <row r="16" spans="1:41" ht="12.75">
      <c r="A16" s="33">
        <f aca="true" t="shared" si="1" ref="A16:A59">+A15+1</f>
        <v>2</v>
      </c>
      <c r="B16" s="38" t="s">
        <v>63</v>
      </c>
      <c r="C16" s="39">
        <f>'MJS-4'!H16</f>
        <v>953445525.51</v>
      </c>
      <c r="D16" s="39">
        <f>'MJS-4'!AG16</f>
        <v>86976708.49585767</v>
      </c>
      <c r="E16" s="40">
        <f>C16+D16</f>
        <v>1040422234.0058577</v>
      </c>
      <c r="F16" s="40">
        <f>+F19-F18</f>
        <v>31864884</v>
      </c>
      <c r="G16" s="40">
        <f>E16+F16</f>
        <v>1072287118.0058577</v>
      </c>
      <c r="H16" s="7">
        <v>953445525.51</v>
      </c>
      <c r="I16" s="37">
        <v>0</v>
      </c>
      <c r="J16" s="7"/>
      <c r="K16" s="7"/>
      <c r="L16" s="39">
        <v>33261442.322567675</v>
      </c>
      <c r="M16" s="39">
        <v>11352119.17329</v>
      </c>
      <c r="N16" s="41">
        <v>42363147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7"/>
      <c r="X16" s="39"/>
      <c r="Y16" s="39">
        <v>0</v>
      </c>
      <c r="Z16" s="37">
        <v>0</v>
      </c>
      <c r="AA16" s="39"/>
      <c r="AB16" s="37">
        <v>0</v>
      </c>
      <c r="AC16" s="37">
        <v>0</v>
      </c>
      <c r="AD16" s="39">
        <v>0</v>
      </c>
      <c r="AE16" s="37">
        <v>0</v>
      </c>
      <c r="AF16" s="39">
        <v>0</v>
      </c>
      <c r="AG16" s="37">
        <f>SUM(I16:AF16)</f>
        <v>86976708.49585767</v>
      </c>
      <c r="AH16" s="37">
        <f>H16+AG16</f>
        <v>1040422234.0058577</v>
      </c>
      <c r="AI16" s="3"/>
      <c r="AJ16" s="3"/>
      <c r="AK16" s="3"/>
      <c r="AL16" s="3"/>
      <c r="AM16" s="3"/>
      <c r="AN16" s="3"/>
      <c r="AO16" s="3"/>
    </row>
    <row r="17" spans="1:41" ht="12.75">
      <c r="A17" s="33">
        <f t="shared" si="1"/>
        <v>3</v>
      </c>
      <c r="B17" s="38" t="s">
        <v>64</v>
      </c>
      <c r="C17" s="42">
        <f>'MJS-4'!H17</f>
        <v>43761997</v>
      </c>
      <c r="D17" s="43">
        <f>'MJS-4'!AG17</f>
        <v>-43761997</v>
      </c>
      <c r="E17" s="44">
        <f>+C17+D17</f>
        <v>0</v>
      </c>
      <c r="F17" s="44"/>
      <c r="G17" s="44">
        <f>+E17+F17</f>
        <v>0</v>
      </c>
      <c r="H17" s="10">
        <v>43761997</v>
      </c>
      <c r="I17" s="45"/>
      <c r="J17" s="10"/>
      <c r="K17" s="10"/>
      <c r="L17" s="45"/>
      <c r="M17" s="45"/>
      <c r="N17" s="45">
        <v>-43761997</v>
      </c>
      <c r="O17" s="45"/>
      <c r="P17" s="45"/>
      <c r="Q17" s="10"/>
      <c r="R17" s="45"/>
      <c r="S17" s="45"/>
      <c r="T17" s="45"/>
      <c r="U17" s="45"/>
      <c r="V17" s="45"/>
      <c r="W17" s="10"/>
      <c r="X17" s="45"/>
      <c r="Y17" s="45"/>
      <c r="Z17" s="45"/>
      <c r="AA17" s="45"/>
      <c r="AB17" s="45"/>
      <c r="AC17" s="45"/>
      <c r="AD17" s="45"/>
      <c r="AE17" s="45"/>
      <c r="AF17" s="45"/>
      <c r="AG17" s="45">
        <f>SUM(I17:AF17)</f>
        <v>-43761997</v>
      </c>
      <c r="AH17" s="45">
        <f>H17+AG17</f>
        <v>0</v>
      </c>
      <c r="AI17" s="3"/>
      <c r="AJ17" s="3"/>
      <c r="AK17" s="3"/>
      <c r="AL17" s="3"/>
      <c r="AM17" s="3"/>
      <c r="AN17" s="3"/>
      <c r="AO17" s="3"/>
    </row>
    <row r="18" spans="1:41" ht="12.75">
      <c r="A18" s="33">
        <f t="shared" si="1"/>
        <v>4</v>
      </c>
      <c r="B18" s="38" t="s">
        <v>65</v>
      </c>
      <c r="C18" s="46">
        <f>'MJS-4'!H18</f>
        <v>14322993.74</v>
      </c>
      <c r="D18" s="47">
        <f>'MJS-4'!AG18</f>
        <v>575831</v>
      </c>
      <c r="E18" s="48">
        <f>+C18+D18</f>
        <v>14898824.74</v>
      </c>
      <c r="F18" s="48">
        <v>0</v>
      </c>
      <c r="G18" s="48">
        <f>+E18+F18</f>
        <v>14898824.74</v>
      </c>
      <c r="H18" s="10">
        <v>14322993.74</v>
      </c>
      <c r="I18" s="49"/>
      <c r="J18" s="49"/>
      <c r="K18" s="49"/>
      <c r="L18" s="45"/>
      <c r="M18" s="45">
        <v>575831</v>
      </c>
      <c r="N18" s="49"/>
      <c r="O18" s="45"/>
      <c r="P18" s="50"/>
      <c r="Q18" s="51"/>
      <c r="R18" s="49"/>
      <c r="S18" s="45"/>
      <c r="T18" s="45"/>
      <c r="U18" s="49"/>
      <c r="V18" s="49"/>
      <c r="W18" s="10"/>
      <c r="X18" s="49"/>
      <c r="Y18" s="49" t="s">
        <v>66</v>
      </c>
      <c r="Z18" s="49"/>
      <c r="AA18" s="49"/>
      <c r="AB18" s="49"/>
      <c r="AC18" s="49"/>
      <c r="AD18" s="49"/>
      <c r="AE18" s="49"/>
      <c r="AF18" s="49"/>
      <c r="AG18" s="49">
        <f>SUM(I18:AF18)</f>
        <v>575831</v>
      </c>
      <c r="AH18" s="49">
        <f>H18+AG18</f>
        <v>14898824.74</v>
      </c>
      <c r="AI18" s="3"/>
      <c r="AJ18" s="3"/>
      <c r="AK18" s="3"/>
      <c r="AL18" s="3"/>
      <c r="AM18" s="3"/>
      <c r="AN18" s="3"/>
      <c r="AO18" s="3"/>
    </row>
    <row r="19" spans="1:41" ht="12.75">
      <c r="A19" s="33">
        <f t="shared" si="1"/>
        <v>5</v>
      </c>
      <c r="B19" s="38" t="s">
        <v>67</v>
      </c>
      <c r="C19" s="39">
        <f>SUM(C16:C18)</f>
        <v>1011530516.25</v>
      </c>
      <c r="D19" s="39">
        <f>SUM(D16:D18)</f>
        <v>43790542.49585767</v>
      </c>
      <c r="E19" s="52">
        <f>SUM(E16:E18)</f>
        <v>1055321058.7458577</v>
      </c>
      <c r="F19" s="53">
        <v>31864884</v>
      </c>
      <c r="G19" s="52">
        <f>SUM(G16:G18)</f>
        <v>1087185942.7458577</v>
      </c>
      <c r="H19" s="52">
        <f aca="true" t="shared" si="2" ref="H19:P19">SUM(H16:H18)</f>
        <v>1011530516.25</v>
      </c>
      <c r="I19" s="55">
        <f>SUM(I16:I18)</f>
        <v>0</v>
      </c>
      <c r="J19" s="55">
        <f>SUM(J16:J18)</f>
        <v>0</v>
      </c>
      <c r="K19" s="55">
        <f>SUM(K16:K18)</f>
        <v>0</v>
      </c>
      <c r="L19" s="52">
        <f t="shared" si="2"/>
        <v>33261442.322567675</v>
      </c>
      <c r="M19" s="52">
        <f t="shared" si="2"/>
        <v>11927950.17329</v>
      </c>
      <c r="N19" s="52">
        <f>SUM(N16:N18)</f>
        <v>-1398850</v>
      </c>
      <c r="O19" s="52">
        <f t="shared" si="2"/>
        <v>0</v>
      </c>
      <c r="P19" s="52">
        <f t="shared" si="2"/>
        <v>0</v>
      </c>
      <c r="Q19" s="52">
        <f aca="true" t="shared" si="3" ref="Q19:W19">SUM(Q16:Q18)</f>
        <v>0</v>
      </c>
      <c r="R19" s="52">
        <f t="shared" si="3"/>
        <v>0</v>
      </c>
      <c r="S19" s="52">
        <f t="shared" si="3"/>
        <v>0</v>
      </c>
      <c r="T19" s="52">
        <f t="shared" si="3"/>
        <v>0</v>
      </c>
      <c r="U19" s="52">
        <f t="shared" si="3"/>
        <v>0</v>
      </c>
      <c r="V19" s="52">
        <f t="shared" si="3"/>
        <v>0</v>
      </c>
      <c r="W19" s="52">
        <f t="shared" si="3"/>
        <v>0</v>
      </c>
      <c r="X19" s="54">
        <f>SUM(X15:X18)</f>
        <v>0</v>
      </c>
      <c r="Y19" s="52">
        <f aca="true" t="shared" si="4" ref="Y19:AD19">SUM(Y16:Y18)</f>
        <v>0</v>
      </c>
      <c r="Z19" s="55">
        <f t="shared" si="4"/>
        <v>0</v>
      </c>
      <c r="AA19" s="52">
        <f t="shared" si="4"/>
        <v>0</v>
      </c>
      <c r="AB19" s="55">
        <f t="shared" si="4"/>
        <v>0</v>
      </c>
      <c r="AC19" s="55">
        <f t="shared" si="4"/>
        <v>0</v>
      </c>
      <c r="AD19" s="52">
        <f t="shared" si="4"/>
        <v>0</v>
      </c>
      <c r="AE19" s="55">
        <f>SUM(AE16:AE18)</f>
        <v>0</v>
      </c>
      <c r="AF19" s="52">
        <f>SUM(AF16:AF18)</f>
        <v>0</v>
      </c>
      <c r="AG19" s="37">
        <f>SUM(AG16:AG18)</f>
        <v>43790542.49585767</v>
      </c>
      <c r="AH19" s="37">
        <f>H19+AG19</f>
        <v>1055321058.7458577</v>
      </c>
      <c r="AI19" s="3"/>
      <c r="AJ19" s="3"/>
      <c r="AK19" s="3"/>
      <c r="AL19" s="3"/>
      <c r="AM19" s="3"/>
      <c r="AN19" s="3"/>
      <c r="AO19" s="3"/>
    </row>
    <row r="20" spans="1:41" ht="12.75">
      <c r="A20" s="33">
        <f t="shared" si="1"/>
        <v>6</v>
      </c>
      <c r="D20" s="37"/>
      <c r="E20" s="35"/>
      <c r="F20" s="56"/>
      <c r="I20" s="57"/>
      <c r="N20" s="57"/>
      <c r="R20" s="57"/>
      <c r="U20" s="57"/>
      <c r="X20" s="57"/>
      <c r="Y20" s="57"/>
      <c r="Z20" s="57"/>
      <c r="AA20" s="57"/>
      <c r="AB20" s="57"/>
      <c r="AC20" s="57"/>
      <c r="AD20" s="57"/>
      <c r="AE20" s="57"/>
      <c r="AF20" s="57"/>
      <c r="AG20" s="35"/>
      <c r="AH20" s="35"/>
      <c r="AI20" s="3"/>
      <c r="AJ20" s="3"/>
      <c r="AK20" s="3"/>
      <c r="AL20" s="3"/>
      <c r="AM20" s="3"/>
      <c r="AN20" s="3"/>
      <c r="AO20" s="3"/>
    </row>
    <row r="21" spans="1:41" ht="12.75">
      <c r="A21" s="33">
        <f t="shared" si="1"/>
        <v>7</v>
      </c>
      <c r="C21" s="35"/>
      <c r="D21" s="35"/>
      <c r="E21" s="35"/>
      <c r="F21" s="58"/>
      <c r="G21" s="35"/>
      <c r="H21" s="36"/>
      <c r="J21" s="36"/>
      <c r="K21" s="36"/>
      <c r="L21" s="59"/>
      <c r="M21" s="59"/>
      <c r="N21" s="59" t="s">
        <v>66</v>
      </c>
      <c r="O21" s="59" t="s">
        <v>66</v>
      </c>
      <c r="P21" s="59" t="s">
        <v>66</v>
      </c>
      <c r="Q21" s="60" t="s">
        <v>66</v>
      </c>
      <c r="R21" s="59"/>
      <c r="S21" s="59" t="s">
        <v>66</v>
      </c>
      <c r="T21" s="59" t="s">
        <v>66</v>
      </c>
      <c r="U21" s="59"/>
      <c r="V21" s="59"/>
      <c r="W21" s="36"/>
      <c r="X21" s="59"/>
      <c r="Y21" s="59"/>
      <c r="AA21" s="59"/>
      <c r="AD21" s="59" t="s">
        <v>66</v>
      </c>
      <c r="AE21" s="61" t="s">
        <v>66</v>
      </c>
      <c r="AF21" s="59" t="s">
        <v>66</v>
      </c>
      <c r="AG21" s="35"/>
      <c r="AH21" s="35"/>
      <c r="AI21" s="3"/>
      <c r="AJ21" s="3"/>
      <c r="AK21" s="3"/>
      <c r="AL21" s="3"/>
      <c r="AM21" s="3"/>
      <c r="AN21" s="3"/>
      <c r="AO21" s="3"/>
    </row>
    <row r="22" spans="1:41" ht="12.75">
      <c r="A22" s="33">
        <f t="shared" si="1"/>
        <v>8</v>
      </c>
      <c r="B22" s="62" t="s">
        <v>68</v>
      </c>
      <c r="C22" s="35"/>
      <c r="D22" s="35"/>
      <c r="E22" s="35"/>
      <c r="F22" s="35"/>
      <c r="G22" s="35"/>
      <c r="H22" s="39"/>
      <c r="J22" s="39"/>
      <c r="K22" s="39"/>
      <c r="L22" s="35"/>
      <c r="M22" s="35"/>
      <c r="N22" s="35"/>
      <c r="O22" s="35"/>
      <c r="P22" s="35"/>
      <c r="Q22" s="36"/>
      <c r="R22" s="35"/>
      <c r="S22" s="35"/>
      <c r="T22" s="35"/>
      <c r="U22" s="35"/>
      <c r="V22" s="35"/>
      <c r="W22" s="39"/>
      <c r="X22" s="35"/>
      <c r="Y22" s="35"/>
      <c r="AA22" s="35"/>
      <c r="AD22" s="35"/>
      <c r="AE22" s="63"/>
      <c r="AF22" s="35"/>
      <c r="AG22" s="35"/>
      <c r="AH22" s="35"/>
      <c r="AI22" s="3"/>
      <c r="AJ22" s="3"/>
      <c r="AK22" s="3"/>
      <c r="AL22" s="3"/>
      <c r="AM22" s="3"/>
      <c r="AN22" s="3"/>
      <c r="AO22" s="3"/>
    </row>
    <row r="23" spans="1:41" ht="12.75">
      <c r="A23" s="33">
        <f t="shared" si="1"/>
        <v>9</v>
      </c>
      <c r="C23" s="35"/>
      <c r="D23" s="35"/>
      <c r="E23" s="35"/>
      <c r="F23" s="35" t="s">
        <v>66</v>
      </c>
      <c r="G23" s="35"/>
      <c r="AE23" s="26"/>
      <c r="AG23" s="35"/>
      <c r="AH23" s="35"/>
      <c r="AI23" s="3"/>
      <c r="AJ23" s="3"/>
      <c r="AK23" s="3"/>
      <c r="AL23" s="3"/>
      <c r="AM23" s="3"/>
      <c r="AN23" s="3"/>
      <c r="AO23" s="3"/>
    </row>
    <row r="24" spans="1:41" ht="12.75">
      <c r="A24" s="33">
        <f t="shared" si="1"/>
        <v>10</v>
      </c>
      <c r="B24" s="38" t="s">
        <v>69</v>
      </c>
      <c r="C24" s="35"/>
      <c r="D24" s="35"/>
      <c r="E24" s="35"/>
      <c r="F24" s="35" t="s">
        <v>66</v>
      </c>
      <c r="G24" s="35"/>
      <c r="H24" s="7"/>
      <c r="J24" s="7"/>
      <c r="K24" s="7"/>
      <c r="L24" s="39"/>
      <c r="M24" s="39"/>
      <c r="N24" s="35"/>
      <c r="O24" s="39"/>
      <c r="P24" s="39"/>
      <c r="Q24" s="36"/>
      <c r="R24" s="35"/>
      <c r="S24" s="39"/>
      <c r="T24" s="39"/>
      <c r="U24" s="35"/>
      <c r="V24" s="35"/>
      <c r="W24" s="7"/>
      <c r="X24" s="35"/>
      <c r="Y24" s="35"/>
      <c r="AA24" s="35"/>
      <c r="AD24" s="35"/>
      <c r="AE24" s="63"/>
      <c r="AF24" s="35"/>
      <c r="AG24" s="35"/>
      <c r="AH24" s="35"/>
      <c r="AI24" s="3"/>
      <c r="AJ24" s="3"/>
      <c r="AK24" s="3"/>
      <c r="AL24" s="3"/>
      <c r="AM24" s="3"/>
      <c r="AN24" s="3"/>
      <c r="AO24" s="3"/>
    </row>
    <row r="25" spans="1:41" ht="12.75">
      <c r="A25" s="33">
        <f t="shared" si="1"/>
        <v>11</v>
      </c>
      <c r="B25" s="38"/>
      <c r="C25" s="65"/>
      <c r="D25" s="65"/>
      <c r="E25" s="66"/>
      <c r="F25" s="66"/>
      <c r="G25" s="66"/>
      <c r="H25" s="67"/>
      <c r="I25" s="37"/>
      <c r="J25" s="67"/>
      <c r="K25" s="6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7"/>
      <c r="X25" s="65"/>
      <c r="Y25" s="65"/>
      <c r="Z25" s="37"/>
      <c r="AA25" s="65"/>
      <c r="AB25" s="37"/>
      <c r="AC25" s="37"/>
      <c r="AD25" s="65"/>
      <c r="AE25" s="68"/>
      <c r="AF25" s="65"/>
      <c r="AG25" s="37"/>
      <c r="AH25" s="37"/>
      <c r="AI25" s="3"/>
      <c r="AJ25" s="3"/>
      <c r="AK25" s="3"/>
      <c r="AL25" s="3"/>
      <c r="AM25" s="3"/>
      <c r="AN25" s="3"/>
      <c r="AO25" s="3"/>
    </row>
    <row r="26" spans="1:41" ht="12.75">
      <c r="A26" s="33">
        <f t="shared" si="1"/>
        <v>12</v>
      </c>
      <c r="B26" s="38" t="s">
        <v>70</v>
      </c>
      <c r="C26" s="39">
        <f>'MJS-4'!H26</f>
        <v>535932510.269999</v>
      </c>
      <c r="D26" s="39">
        <f>'MJS-4'!AG26</f>
        <v>65002584.0081044</v>
      </c>
      <c r="E26" s="40">
        <f>+C26+D26</f>
        <v>600935094.2781035</v>
      </c>
      <c r="F26" s="40">
        <v>0</v>
      </c>
      <c r="G26" s="40">
        <f>+E26+F26</f>
        <v>600935094.2781035</v>
      </c>
      <c r="H26" s="7">
        <v>535932510.269999</v>
      </c>
      <c r="I26" s="37">
        <v>0</v>
      </c>
      <c r="J26" s="7"/>
      <c r="K26" s="7"/>
      <c r="L26" s="39">
        <v>21569842.008104395</v>
      </c>
      <c r="M26" s="39">
        <v>-15209702</v>
      </c>
      <c r="N26" s="39">
        <v>58642444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7"/>
      <c r="X26" s="39"/>
      <c r="Y26" s="39">
        <v>0</v>
      </c>
      <c r="Z26" s="37">
        <v>0</v>
      </c>
      <c r="AA26" s="39"/>
      <c r="AB26" s="37">
        <v>0</v>
      </c>
      <c r="AC26" s="37">
        <v>0</v>
      </c>
      <c r="AD26" s="39">
        <v>0</v>
      </c>
      <c r="AE26" s="68">
        <v>0</v>
      </c>
      <c r="AF26" s="39">
        <v>0</v>
      </c>
      <c r="AG26" s="37">
        <f>SUM(I26:AF26)</f>
        <v>65002584.0081044</v>
      </c>
      <c r="AH26" s="37">
        <f>H26+AG26</f>
        <v>600935094.2781035</v>
      </c>
      <c r="AI26" s="3"/>
      <c r="AJ26" s="3"/>
      <c r="AK26" s="3"/>
      <c r="AL26" s="3"/>
      <c r="AM26" s="3"/>
      <c r="AN26" s="3"/>
      <c r="AO26" s="3"/>
    </row>
    <row r="27" spans="1:41" ht="12.75">
      <c r="A27" s="33">
        <f t="shared" si="1"/>
        <v>13</v>
      </c>
      <c r="B27" s="38"/>
      <c r="C27" s="49"/>
      <c r="D27" s="45"/>
      <c r="E27" s="44"/>
      <c r="F27" s="44"/>
      <c r="G27" s="48"/>
      <c r="H27" s="10"/>
      <c r="I27" s="49"/>
      <c r="J27" s="49"/>
      <c r="K27" s="49"/>
      <c r="L27" s="45"/>
      <c r="M27" s="45"/>
      <c r="N27" s="49"/>
      <c r="O27" s="45"/>
      <c r="P27" s="45"/>
      <c r="Q27" s="10"/>
      <c r="R27" s="49"/>
      <c r="S27" s="45"/>
      <c r="T27" s="45"/>
      <c r="U27" s="49"/>
      <c r="V27" s="45"/>
      <c r="W27" s="10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3"/>
      <c r="AJ27" s="3"/>
      <c r="AK27" s="3"/>
      <c r="AL27" s="3"/>
      <c r="AM27" s="3"/>
      <c r="AN27" s="3"/>
      <c r="AO27" s="3"/>
    </row>
    <row r="28" spans="1:41" ht="12.75">
      <c r="A28" s="33">
        <f t="shared" si="1"/>
        <v>14</v>
      </c>
      <c r="B28" s="38" t="s">
        <v>71</v>
      </c>
      <c r="C28" s="69">
        <f>SUM(C24:C27)</f>
        <v>535932510.269999</v>
      </c>
      <c r="D28" s="69">
        <f>SUM(D24:D27)</f>
        <v>65002584.0081044</v>
      </c>
      <c r="E28" s="69">
        <f>SUM(E24:E27)</f>
        <v>600935094.2781035</v>
      </c>
      <c r="F28" s="69">
        <f>SUM(F24:F27)</f>
        <v>0</v>
      </c>
      <c r="G28" s="69">
        <f>SUM(G24:G27)</f>
        <v>600935094.2781035</v>
      </c>
      <c r="H28" s="69">
        <f aca="true" t="shared" si="5" ref="H28:W28">SUM(H25:H27)</f>
        <v>535932510.269999</v>
      </c>
      <c r="I28" s="37">
        <f>SUM(I25:I27)</f>
        <v>0</v>
      </c>
      <c r="J28" s="37">
        <f>SUM(J25:J27)</f>
        <v>0</v>
      </c>
      <c r="K28" s="37">
        <f>SUM(K25:K27)</f>
        <v>0</v>
      </c>
      <c r="L28" s="69">
        <f t="shared" si="5"/>
        <v>21569842.008104395</v>
      </c>
      <c r="M28" s="69">
        <f t="shared" si="5"/>
        <v>-15209702</v>
      </c>
      <c r="N28" s="69">
        <f>SUM(N25:N27)</f>
        <v>58642444</v>
      </c>
      <c r="O28" s="69">
        <f t="shared" si="5"/>
        <v>0</v>
      </c>
      <c r="P28" s="69">
        <f t="shared" si="5"/>
        <v>0</v>
      </c>
      <c r="Q28" s="69">
        <f t="shared" si="5"/>
        <v>0</v>
      </c>
      <c r="R28" s="69">
        <f t="shared" si="5"/>
        <v>0</v>
      </c>
      <c r="S28" s="69">
        <f t="shared" si="5"/>
        <v>0</v>
      </c>
      <c r="T28" s="69">
        <f t="shared" si="5"/>
        <v>0</v>
      </c>
      <c r="U28" s="69">
        <f t="shared" si="5"/>
        <v>0</v>
      </c>
      <c r="V28" s="69">
        <f t="shared" si="5"/>
        <v>0</v>
      </c>
      <c r="W28" s="69">
        <f t="shared" si="5"/>
        <v>0</v>
      </c>
      <c r="X28" s="70">
        <f>SUM(X23:X27)</f>
        <v>0</v>
      </c>
      <c r="Y28" s="69">
        <f aca="true" t="shared" si="6" ref="Y28:AD28">SUM(Y25:Y27)</f>
        <v>0</v>
      </c>
      <c r="Z28" s="37">
        <f t="shared" si="6"/>
        <v>0</v>
      </c>
      <c r="AA28" s="69">
        <f t="shared" si="6"/>
        <v>0</v>
      </c>
      <c r="AB28" s="37">
        <f t="shared" si="6"/>
        <v>0</v>
      </c>
      <c r="AC28" s="37">
        <f t="shared" si="6"/>
        <v>0</v>
      </c>
      <c r="AD28" s="69">
        <f t="shared" si="6"/>
        <v>0</v>
      </c>
      <c r="AE28" s="37">
        <f>SUM(AE25:AE27)</f>
        <v>0</v>
      </c>
      <c r="AF28" s="69">
        <f>SUM(AF25:AF27)</f>
        <v>0</v>
      </c>
      <c r="AG28" s="69">
        <f>SUM(AG25:AG27)</f>
        <v>65002584.0081044</v>
      </c>
      <c r="AH28" s="37">
        <f>H28+AG28</f>
        <v>600935094.2781035</v>
      </c>
      <c r="AI28" s="3"/>
      <c r="AJ28" s="3"/>
      <c r="AK28" s="3"/>
      <c r="AL28" s="3"/>
      <c r="AM28" s="3"/>
      <c r="AN28" s="3"/>
      <c r="AO28" s="3"/>
    </row>
    <row r="29" spans="1:41" ht="12.75">
      <c r="A29" s="33">
        <f t="shared" si="1"/>
        <v>15</v>
      </c>
      <c r="B29" s="71"/>
      <c r="C29" s="72"/>
      <c r="D29" s="72"/>
      <c r="E29" s="72"/>
      <c r="F29" s="72"/>
      <c r="G29" s="72"/>
      <c r="H29" s="72"/>
      <c r="I29" s="73"/>
      <c r="J29" s="72"/>
      <c r="K29" s="72"/>
      <c r="L29" s="72"/>
      <c r="M29" s="72"/>
      <c r="N29" s="74"/>
      <c r="O29" s="72"/>
      <c r="P29" s="72"/>
      <c r="Q29" s="75"/>
      <c r="R29" s="74"/>
      <c r="S29" s="72"/>
      <c r="T29" s="72"/>
      <c r="U29" s="74"/>
      <c r="V29" s="75"/>
      <c r="W29" s="72"/>
      <c r="X29" s="74"/>
      <c r="Y29" s="74"/>
      <c r="Z29" s="73"/>
      <c r="AA29" s="74"/>
      <c r="AB29" s="73"/>
      <c r="AC29" s="73"/>
      <c r="AD29" s="74"/>
      <c r="AE29" s="74"/>
      <c r="AF29" s="74"/>
      <c r="AG29" s="72"/>
      <c r="AH29" s="72"/>
      <c r="AI29" s="76"/>
      <c r="AJ29" s="76"/>
      <c r="AK29" s="76"/>
      <c r="AL29" s="76"/>
      <c r="AM29" s="76"/>
      <c r="AN29" s="76"/>
      <c r="AO29" s="76"/>
    </row>
    <row r="30" spans="1:41" ht="12.75">
      <c r="A30" s="33">
        <f t="shared" si="1"/>
        <v>16</v>
      </c>
      <c r="B30" s="62" t="s">
        <v>72</v>
      </c>
      <c r="C30" s="39">
        <f>'MJS-4'!H30</f>
        <v>1937121.8</v>
      </c>
      <c r="D30" s="39">
        <f>'MJS-4'!AG30</f>
        <v>38714.85434807384</v>
      </c>
      <c r="E30" s="40">
        <f>C30+D30</f>
        <v>1975836.654348074</v>
      </c>
      <c r="F30" s="40">
        <v>0</v>
      </c>
      <c r="G30" s="40">
        <f>E30+F30</f>
        <v>1975836.654348074</v>
      </c>
      <c r="H30" s="70">
        <v>1937121.8</v>
      </c>
      <c r="I30" s="68">
        <v>0</v>
      </c>
      <c r="J30" s="70"/>
      <c r="K30" s="70"/>
      <c r="L30" s="39"/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68"/>
      <c r="S30" s="39">
        <v>0</v>
      </c>
      <c r="T30" s="39">
        <v>0</v>
      </c>
      <c r="U30" s="68">
        <v>-9798.383992409443</v>
      </c>
      <c r="V30" s="39">
        <v>0</v>
      </c>
      <c r="W30" s="70"/>
      <c r="X30" s="68"/>
      <c r="Y30" s="68"/>
      <c r="Z30" s="68">
        <v>0</v>
      </c>
      <c r="AA30" s="68"/>
      <c r="AB30" s="68">
        <v>0</v>
      </c>
      <c r="AC30" s="68">
        <v>0</v>
      </c>
      <c r="AD30" s="68">
        <v>48513.23834048328</v>
      </c>
      <c r="AE30" s="68">
        <v>0</v>
      </c>
      <c r="AF30" s="68">
        <v>0</v>
      </c>
      <c r="AG30" s="37">
        <f aca="true" t="shared" si="7" ref="AG30:AG44">SUM(I30:AF30)</f>
        <v>38714.85434807384</v>
      </c>
      <c r="AH30" s="37">
        <f aca="true" t="shared" si="8" ref="AH30:AH44">H30+AG30</f>
        <v>1975836.654348074</v>
      </c>
      <c r="AI30" s="3"/>
      <c r="AJ30" s="3"/>
      <c r="AK30" s="3"/>
      <c r="AL30" s="3"/>
      <c r="AM30" s="3"/>
      <c r="AN30" s="3"/>
      <c r="AO30" s="3"/>
    </row>
    <row r="31" spans="1:41" ht="12.75">
      <c r="A31" s="33">
        <f t="shared" si="1"/>
        <v>17</v>
      </c>
      <c r="B31" s="38" t="s">
        <v>73</v>
      </c>
      <c r="C31" s="45">
        <f>'MJS-4'!H31</f>
        <v>226853.499999999</v>
      </c>
      <c r="D31" s="43">
        <f>'MJS-4'!AG31</f>
        <v>3910.271207963111</v>
      </c>
      <c r="E31" s="44">
        <f aca="true" t="shared" si="9" ref="E31:E44">+C31+D31</f>
        <v>230763.77120796213</v>
      </c>
      <c r="F31" s="44"/>
      <c r="G31" s="44">
        <f aca="true" t="shared" si="10" ref="G31:G44">+E31+F31</f>
        <v>230763.77120796213</v>
      </c>
      <c r="H31" s="64">
        <v>226853.499999999</v>
      </c>
      <c r="I31" s="45"/>
      <c r="J31" s="64"/>
      <c r="K31" s="64"/>
      <c r="L31" s="45"/>
      <c r="M31" s="45"/>
      <c r="N31" s="45"/>
      <c r="O31" s="45"/>
      <c r="P31" s="45"/>
      <c r="Q31" s="10"/>
      <c r="R31" s="45"/>
      <c r="S31" s="45"/>
      <c r="T31" s="45"/>
      <c r="U31" s="45">
        <v>-722.728792036889</v>
      </c>
      <c r="V31" s="45"/>
      <c r="W31" s="64"/>
      <c r="X31" s="45"/>
      <c r="Y31" s="45"/>
      <c r="Z31" s="45"/>
      <c r="AA31" s="45"/>
      <c r="AB31" s="45"/>
      <c r="AC31" s="45"/>
      <c r="AD31" s="45">
        <v>4633</v>
      </c>
      <c r="AE31" s="64"/>
      <c r="AF31" s="45"/>
      <c r="AG31" s="45">
        <f t="shared" si="7"/>
        <v>3910.271207963111</v>
      </c>
      <c r="AH31" s="45">
        <f t="shared" si="8"/>
        <v>230763.77120796213</v>
      </c>
      <c r="AI31" s="3"/>
      <c r="AJ31" s="3"/>
      <c r="AK31" s="3"/>
      <c r="AL31" s="3"/>
      <c r="AM31" s="3"/>
      <c r="AN31" s="3"/>
      <c r="AO31" s="3"/>
    </row>
    <row r="32" spans="1:41" ht="12.75">
      <c r="A32" s="33">
        <f t="shared" si="1"/>
        <v>18</v>
      </c>
      <c r="B32" s="38" t="s">
        <v>74</v>
      </c>
      <c r="C32" s="45">
        <f>'MJS-4'!H32</f>
        <v>50238405.47</v>
      </c>
      <c r="D32" s="43">
        <f>'MJS-4'!AG32</f>
        <v>-193086.99591252976</v>
      </c>
      <c r="E32" s="44">
        <f t="shared" si="9"/>
        <v>50045318.47408747</v>
      </c>
      <c r="F32" s="44"/>
      <c r="G32" s="44">
        <f t="shared" si="10"/>
        <v>50045318.47408747</v>
      </c>
      <c r="H32" s="64">
        <v>50238405.47</v>
      </c>
      <c r="I32" s="45"/>
      <c r="J32" s="64"/>
      <c r="K32" s="64">
        <v>-984862.3747806204</v>
      </c>
      <c r="L32" s="45"/>
      <c r="M32" s="45"/>
      <c r="N32" s="45"/>
      <c r="O32" s="45"/>
      <c r="P32" s="45"/>
      <c r="Q32" s="10">
        <v>-72884.58478527999</v>
      </c>
      <c r="R32" s="45"/>
      <c r="S32" s="45"/>
      <c r="T32" s="45"/>
      <c r="U32" s="45">
        <v>-175074.03634662926</v>
      </c>
      <c r="V32" s="45"/>
      <c r="W32" s="64"/>
      <c r="X32" s="45"/>
      <c r="Y32" s="45"/>
      <c r="Z32" s="45"/>
      <c r="AA32" s="45"/>
      <c r="AB32" s="45"/>
      <c r="AC32" s="45"/>
      <c r="AD32" s="45">
        <v>1039734</v>
      </c>
      <c r="AE32" s="64"/>
      <c r="AF32" s="45"/>
      <c r="AG32" s="45">
        <f t="shared" si="7"/>
        <v>-193086.99591252976</v>
      </c>
      <c r="AH32" s="45">
        <f t="shared" si="8"/>
        <v>50045318.47408747</v>
      </c>
      <c r="AI32" s="3"/>
      <c r="AJ32" s="3"/>
      <c r="AK32" s="3"/>
      <c r="AL32" s="3"/>
      <c r="AM32" s="3"/>
      <c r="AN32" s="3"/>
      <c r="AO32" s="3"/>
    </row>
    <row r="33" spans="1:41" ht="12.75">
      <c r="A33" s="33">
        <f t="shared" si="1"/>
        <v>19</v>
      </c>
      <c r="B33" s="77" t="s">
        <v>75</v>
      </c>
      <c r="C33" s="45">
        <f>'MJS-4'!H33</f>
        <v>32629594.350796</v>
      </c>
      <c r="D33" s="43">
        <f>'MJS-4'!AG33</f>
        <v>-1938909.0363591542</v>
      </c>
      <c r="E33" s="44">
        <f t="shared" si="9"/>
        <v>30690685.314436845</v>
      </c>
      <c r="F33" s="44">
        <v>110730.47189999999</v>
      </c>
      <c r="G33" s="44">
        <f t="shared" si="10"/>
        <v>30801415.786336847</v>
      </c>
      <c r="H33" s="78">
        <v>32629594.350796</v>
      </c>
      <c r="I33" s="45"/>
      <c r="J33" s="78"/>
      <c r="K33" s="78"/>
      <c r="L33" s="79">
        <v>115584</v>
      </c>
      <c r="M33" s="79">
        <v>41449.626852182744</v>
      </c>
      <c r="N33" s="45">
        <v>-4861.00375</v>
      </c>
      <c r="O33" s="79"/>
      <c r="P33" s="79"/>
      <c r="Q33" s="10"/>
      <c r="R33" s="45"/>
      <c r="S33" s="79"/>
      <c r="T33" s="79">
        <v>-2422201</v>
      </c>
      <c r="U33" s="45">
        <v>-72600.66959333641</v>
      </c>
      <c r="V33" s="79"/>
      <c r="W33" s="78"/>
      <c r="X33" s="45"/>
      <c r="Y33" s="45">
        <v>21705.010132</v>
      </c>
      <c r="Z33" s="45"/>
      <c r="AA33" s="45"/>
      <c r="AB33" s="45"/>
      <c r="AC33" s="45"/>
      <c r="AD33" s="45">
        <v>382015</v>
      </c>
      <c r="AE33" s="64"/>
      <c r="AF33" s="45"/>
      <c r="AG33" s="45">
        <f t="shared" si="7"/>
        <v>-1938909.0363591542</v>
      </c>
      <c r="AH33" s="45">
        <f t="shared" si="8"/>
        <v>30690685.314436845</v>
      </c>
      <c r="AI33" s="3"/>
      <c r="AJ33" s="3"/>
      <c r="AK33" s="3"/>
      <c r="AL33" s="3"/>
      <c r="AM33" s="3"/>
      <c r="AN33" s="3"/>
      <c r="AO33" s="3"/>
    </row>
    <row r="34" spans="1:41" ht="12.75">
      <c r="A34" s="33">
        <f t="shared" si="1"/>
        <v>20</v>
      </c>
      <c r="B34" s="38" t="s">
        <v>76</v>
      </c>
      <c r="C34" s="45">
        <f>'MJS-4'!H34</f>
        <v>4454345.868047989</v>
      </c>
      <c r="D34" s="43">
        <f>'MJS-4'!AG34</f>
        <v>-3312973.754058497</v>
      </c>
      <c r="E34" s="44">
        <f t="shared" si="9"/>
        <v>1141372.113989492</v>
      </c>
      <c r="F34" s="44"/>
      <c r="G34" s="44">
        <f t="shared" si="10"/>
        <v>1141372.113989492</v>
      </c>
      <c r="H34" s="64">
        <v>4454345.868047989</v>
      </c>
      <c r="I34" s="45"/>
      <c r="J34" s="64"/>
      <c r="K34" s="64"/>
      <c r="L34" s="45"/>
      <c r="M34" s="45"/>
      <c r="N34" s="45">
        <v>-3337444</v>
      </c>
      <c r="O34" s="45"/>
      <c r="P34" s="45"/>
      <c r="Q34" s="10"/>
      <c r="R34" s="45"/>
      <c r="S34" s="45"/>
      <c r="T34" s="45"/>
      <c r="U34" s="45">
        <v>-8439.754058496797</v>
      </c>
      <c r="V34" s="45"/>
      <c r="W34" s="64"/>
      <c r="X34" s="45"/>
      <c r="Y34" s="45"/>
      <c r="Z34" s="45"/>
      <c r="AA34" s="45"/>
      <c r="AB34" s="45"/>
      <c r="AC34" s="45"/>
      <c r="AD34" s="45">
        <v>32910</v>
      </c>
      <c r="AE34" s="64"/>
      <c r="AF34" s="45"/>
      <c r="AG34" s="45">
        <f t="shared" si="7"/>
        <v>-3312973.754058497</v>
      </c>
      <c r="AH34" s="45">
        <f t="shared" si="8"/>
        <v>1141372.113989492</v>
      </c>
      <c r="AI34" s="3"/>
      <c r="AJ34" s="3"/>
      <c r="AK34" s="3"/>
      <c r="AL34" s="3"/>
      <c r="AM34" s="3"/>
      <c r="AN34" s="3"/>
      <c r="AO34" s="3"/>
    </row>
    <row r="35" spans="1:41" ht="12.75">
      <c r="A35" s="33">
        <f t="shared" si="1"/>
        <v>21</v>
      </c>
      <c r="B35" s="38" t="s">
        <v>77</v>
      </c>
      <c r="C35" s="45">
        <f>'MJS-4'!H35</f>
        <v>14771681.6299999</v>
      </c>
      <c r="D35" s="43">
        <f>'MJS-4'!AG35</f>
        <v>-14771682</v>
      </c>
      <c r="E35" s="44">
        <f t="shared" si="9"/>
        <v>-0.3700000997632742</v>
      </c>
      <c r="F35" s="44"/>
      <c r="G35" s="44">
        <f t="shared" si="10"/>
        <v>-0.3700000997632742</v>
      </c>
      <c r="H35" s="64">
        <v>14771681.6299999</v>
      </c>
      <c r="I35" s="79"/>
      <c r="J35" s="64"/>
      <c r="K35" s="64"/>
      <c r="L35" s="45"/>
      <c r="M35" s="45"/>
      <c r="N35" s="79">
        <v>-14771682</v>
      </c>
      <c r="O35" s="45"/>
      <c r="P35" s="45"/>
      <c r="Q35" s="10"/>
      <c r="R35" s="79"/>
      <c r="S35" s="45"/>
      <c r="T35" s="45"/>
      <c r="U35" s="79"/>
      <c r="V35" s="45"/>
      <c r="W35" s="64"/>
      <c r="X35" s="79"/>
      <c r="Y35" s="79"/>
      <c r="Z35" s="79"/>
      <c r="AA35" s="79"/>
      <c r="AB35" s="79"/>
      <c r="AC35" s="79"/>
      <c r="AD35" s="79"/>
      <c r="AE35" s="78"/>
      <c r="AF35" s="79"/>
      <c r="AG35" s="45">
        <f t="shared" si="7"/>
        <v>-14771682</v>
      </c>
      <c r="AH35" s="45">
        <f t="shared" si="8"/>
        <v>-0.3700000997632742</v>
      </c>
      <c r="AI35" s="80"/>
      <c r="AJ35" s="80"/>
      <c r="AK35" s="80"/>
      <c r="AL35" s="80"/>
      <c r="AM35" s="80"/>
      <c r="AN35" s="80"/>
      <c r="AO35" s="80"/>
    </row>
    <row r="36" spans="1:41" ht="12.75">
      <c r="A36" s="33">
        <f t="shared" si="1"/>
        <v>22</v>
      </c>
      <c r="B36" s="38" t="s">
        <v>78</v>
      </c>
      <c r="C36" s="45">
        <f>'MJS-4'!H36</f>
        <v>42818070.121348</v>
      </c>
      <c r="D36" s="43">
        <f>'MJS-4'!AG36</f>
        <v>1240280.2531695268</v>
      </c>
      <c r="E36" s="44">
        <f t="shared" si="9"/>
        <v>44058350.37451753</v>
      </c>
      <c r="F36" s="44">
        <v>63729.768000000004</v>
      </c>
      <c r="G36" s="44">
        <f t="shared" si="10"/>
        <v>44122080.14251753</v>
      </c>
      <c r="H36" s="64">
        <v>42818070.121348</v>
      </c>
      <c r="I36" s="45" t="s">
        <v>66</v>
      </c>
      <c r="J36" s="64"/>
      <c r="K36" s="64"/>
      <c r="L36" s="45">
        <v>66523</v>
      </c>
      <c r="M36" s="45">
        <v>23855.900346579998</v>
      </c>
      <c r="N36" s="45">
        <v>-2797.7000000000003</v>
      </c>
      <c r="O36" s="45"/>
      <c r="P36" s="45"/>
      <c r="Q36" s="10">
        <v>-313687.5335390007</v>
      </c>
      <c r="R36" s="45"/>
      <c r="S36" s="45">
        <v>83552.81827933407</v>
      </c>
      <c r="T36" s="45">
        <v>0</v>
      </c>
      <c r="U36" s="45">
        <v>-84412.29017976345</v>
      </c>
      <c r="V36" s="45"/>
      <c r="W36" s="64">
        <v>-0.2575000000651926</v>
      </c>
      <c r="X36" s="45">
        <v>-35963.839560477354</v>
      </c>
      <c r="Y36" s="45"/>
      <c r="Z36" s="45">
        <v>219575</v>
      </c>
      <c r="AA36" s="45"/>
      <c r="AB36" s="45">
        <v>-55002.72657152591</v>
      </c>
      <c r="AC36" s="45">
        <v>896597.2196113239</v>
      </c>
      <c r="AD36" s="45">
        <v>300415</v>
      </c>
      <c r="AE36" s="45">
        <v>80544.52585857548</v>
      </c>
      <c r="AF36" s="45">
        <v>61081.13642448094</v>
      </c>
      <c r="AG36" s="45">
        <f t="shared" si="7"/>
        <v>1240280.2531695268</v>
      </c>
      <c r="AH36" s="45">
        <f t="shared" si="8"/>
        <v>44058350.37451753</v>
      </c>
      <c r="AI36" s="3"/>
      <c r="AJ36" s="3"/>
      <c r="AK36" s="3"/>
      <c r="AL36" s="3"/>
      <c r="AM36" s="3"/>
      <c r="AN36" s="3"/>
      <c r="AO36" s="3"/>
    </row>
    <row r="37" spans="1:41" ht="12.75">
      <c r="A37" s="33">
        <f t="shared" si="1"/>
        <v>23</v>
      </c>
      <c r="B37" s="38" t="s">
        <v>38</v>
      </c>
      <c r="C37" s="45">
        <f>'MJS-4'!H37</f>
        <v>102386842.9798589</v>
      </c>
      <c r="D37" s="43">
        <f>'MJS-4'!AG37</f>
        <v>-6555171.526901739</v>
      </c>
      <c r="E37" s="44">
        <f t="shared" si="9"/>
        <v>95831671.45295717</v>
      </c>
      <c r="F37" s="44"/>
      <c r="G37" s="44">
        <f t="shared" si="10"/>
        <v>95831671.45295717</v>
      </c>
      <c r="H37" s="64">
        <v>102386842.9798589</v>
      </c>
      <c r="I37" s="45">
        <v>-6263399.029024666</v>
      </c>
      <c r="J37" s="64">
        <v>300533.7168480002</v>
      </c>
      <c r="K37" s="64"/>
      <c r="L37" s="45"/>
      <c r="M37" s="45"/>
      <c r="N37" s="45"/>
      <c r="O37" s="45"/>
      <c r="P37" s="45"/>
      <c r="Q37" s="10"/>
      <c r="R37" s="45">
        <v>-592306.2147250725</v>
      </c>
      <c r="S37" s="45"/>
      <c r="T37" s="45"/>
      <c r="U37" s="45"/>
      <c r="V37" s="45"/>
      <c r="W37" s="64"/>
      <c r="X37" s="45"/>
      <c r="Y37" s="45"/>
      <c r="Z37" s="45"/>
      <c r="AA37" s="45"/>
      <c r="AB37" s="45"/>
      <c r="AC37" s="45"/>
      <c r="AD37" s="45"/>
      <c r="AE37" s="64"/>
      <c r="AF37" s="45"/>
      <c r="AG37" s="45">
        <f t="shared" si="7"/>
        <v>-6555171.526901739</v>
      </c>
      <c r="AH37" s="45">
        <f t="shared" si="8"/>
        <v>95831671.45295717</v>
      </c>
      <c r="AI37" s="3"/>
      <c r="AJ37" s="3"/>
      <c r="AK37" s="3"/>
      <c r="AL37" s="3"/>
      <c r="AM37" s="3"/>
      <c r="AN37" s="3"/>
      <c r="AO37" s="3"/>
    </row>
    <row r="38" spans="1:41" ht="12.75">
      <c r="A38" s="33">
        <f t="shared" si="1"/>
        <v>24</v>
      </c>
      <c r="B38" s="38" t="s">
        <v>79</v>
      </c>
      <c r="C38" s="45">
        <f>'MJS-4'!H38</f>
        <v>12778120.276430989</v>
      </c>
      <c r="D38" s="43">
        <f>'MJS-4'!AG38</f>
        <v>0</v>
      </c>
      <c r="E38" s="44">
        <f t="shared" si="9"/>
        <v>12778120.276430989</v>
      </c>
      <c r="F38" s="44"/>
      <c r="G38" s="44">
        <f t="shared" si="10"/>
        <v>12778120.276430989</v>
      </c>
      <c r="H38" s="64">
        <v>12778120.276430989</v>
      </c>
      <c r="I38" s="45"/>
      <c r="J38" s="64"/>
      <c r="K38" s="64"/>
      <c r="L38" s="45"/>
      <c r="M38" s="45"/>
      <c r="N38" s="45"/>
      <c r="O38" s="45"/>
      <c r="P38" s="45"/>
      <c r="Q38" s="10"/>
      <c r="R38" s="45"/>
      <c r="S38" s="45"/>
      <c r="T38" s="45"/>
      <c r="U38" s="45"/>
      <c r="V38" s="45"/>
      <c r="W38" s="64"/>
      <c r="X38" s="45"/>
      <c r="Y38" s="45"/>
      <c r="Z38" s="45"/>
      <c r="AA38" s="45"/>
      <c r="AB38" s="45"/>
      <c r="AC38" s="45"/>
      <c r="AD38" s="45"/>
      <c r="AE38" s="45"/>
      <c r="AF38" s="45"/>
      <c r="AG38" s="45">
        <f t="shared" si="7"/>
        <v>0</v>
      </c>
      <c r="AH38" s="45">
        <f t="shared" si="8"/>
        <v>12778120.276430989</v>
      </c>
      <c r="AI38" s="3"/>
      <c r="AJ38" s="3"/>
      <c r="AK38" s="3"/>
      <c r="AL38" s="3"/>
      <c r="AM38" s="3"/>
      <c r="AN38" s="3"/>
      <c r="AO38" s="3"/>
    </row>
    <row r="39" spans="1:41" ht="12.75">
      <c r="A39" s="33">
        <f t="shared" si="1"/>
        <v>25</v>
      </c>
      <c r="B39" s="38" t="s">
        <v>80</v>
      </c>
      <c r="C39" s="45">
        <f>'MJS-4'!H39</f>
        <v>0</v>
      </c>
      <c r="D39" s="43">
        <f>'MJS-4'!AG39</f>
        <v>0</v>
      </c>
      <c r="E39" s="44">
        <f t="shared" si="9"/>
        <v>0</v>
      </c>
      <c r="F39" s="44"/>
      <c r="G39" s="44">
        <f t="shared" si="10"/>
        <v>0</v>
      </c>
      <c r="H39" s="64">
        <v>0</v>
      </c>
      <c r="I39" s="45"/>
      <c r="J39" s="64"/>
      <c r="K39" s="64"/>
      <c r="L39" s="45"/>
      <c r="M39" s="45"/>
      <c r="N39" s="45"/>
      <c r="O39" s="45"/>
      <c r="P39" s="45"/>
      <c r="Q39" s="10"/>
      <c r="R39" s="45"/>
      <c r="S39" s="45"/>
      <c r="T39" s="45"/>
      <c r="U39" s="45"/>
      <c r="V39" s="45"/>
      <c r="W39" s="64"/>
      <c r="X39" s="45"/>
      <c r="Y39" s="45"/>
      <c r="Z39" s="45"/>
      <c r="AA39" s="45"/>
      <c r="AB39" s="45"/>
      <c r="AC39" s="45"/>
      <c r="AD39" s="45"/>
      <c r="AE39" s="64"/>
      <c r="AF39" s="45"/>
      <c r="AG39" s="45">
        <f t="shared" si="7"/>
        <v>0</v>
      </c>
      <c r="AH39" s="45">
        <f t="shared" si="8"/>
        <v>0</v>
      </c>
      <c r="AI39" s="3"/>
      <c r="AJ39" s="3"/>
      <c r="AK39" s="3"/>
      <c r="AL39" s="3"/>
      <c r="AM39" s="3"/>
      <c r="AN39" s="3"/>
      <c r="AO39" s="3"/>
    </row>
    <row r="40" spans="1:41" ht="12.75">
      <c r="A40" s="33">
        <f t="shared" si="1"/>
        <v>26</v>
      </c>
      <c r="B40" s="38" t="s">
        <v>81</v>
      </c>
      <c r="C40" s="45">
        <f>'MJS-4'!H40</f>
        <v>-187823.5</v>
      </c>
      <c r="D40" s="43">
        <f>'MJS-4'!AG40</f>
        <v>142453.22666666686</v>
      </c>
      <c r="E40" s="44">
        <f t="shared" si="9"/>
        <v>-45370.27333333314</v>
      </c>
      <c r="F40" s="44"/>
      <c r="G40" s="44">
        <f t="shared" si="10"/>
        <v>-45370.27333333314</v>
      </c>
      <c r="H40" s="64">
        <v>-187823.5</v>
      </c>
      <c r="I40" s="45"/>
      <c r="J40" s="64"/>
      <c r="K40" s="64"/>
      <c r="L40" s="45">
        <v>0</v>
      </c>
      <c r="M40" s="45">
        <v>0</v>
      </c>
      <c r="N40" s="45"/>
      <c r="O40" s="45"/>
      <c r="P40" s="45"/>
      <c r="Q40" s="45"/>
      <c r="R40" s="45"/>
      <c r="S40" s="45"/>
      <c r="T40" s="45"/>
      <c r="U40" s="45"/>
      <c r="V40" s="45"/>
      <c r="W40" s="64"/>
      <c r="X40" s="45"/>
      <c r="Y40" s="45"/>
      <c r="Z40" s="45"/>
      <c r="AA40" s="45">
        <v>142453.22666666686</v>
      </c>
      <c r="AB40" s="45"/>
      <c r="AC40" s="45"/>
      <c r="AD40" s="45"/>
      <c r="AE40" s="64"/>
      <c r="AF40" s="45"/>
      <c r="AG40" s="45">
        <f t="shared" si="7"/>
        <v>142453.22666666686</v>
      </c>
      <c r="AH40" s="45">
        <f t="shared" si="8"/>
        <v>-45370.27333333314</v>
      </c>
      <c r="AI40" s="3"/>
      <c r="AJ40" s="3"/>
      <c r="AK40" s="3"/>
      <c r="AL40" s="3"/>
      <c r="AM40" s="3"/>
      <c r="AN40" s="3"/>
      <c r="AO40" s="3"/>
    </row>
    <row r="41" spans="1:41" ht="12.75">
      <c r="A41" s="33">
        <f t="shared" si="1"/>
        <v>27</v>
      </c>
      <c r="B41" s="3" t="s">
        <v>82</v>
      </c>
      <c r="C41" s="45">
        <f>'MJS-4'!H41</f>
        <v>0</v>
      </c>
      <c r="D41" s="43">
        <f>'MJS-4'!AG41</f>
        <v>0</v>
      </c>
      <c r="E41" s="44">
        <f t="shared" si="9"/>
        <v>0</v>
      </c>
      <c r="F41" s="44"/>
      <c r="G41" s="44">
        <f t="shared" si="10"/>
        <v>0</v>
      </c>
      <c r="H41" s="64">
        <v>0</v>
      </c>
      <c r="J41" s="64"/>
      <c r="K41" s="64"/>
      <c r="W41" s="64"/>
      <c r="AG41" s="45">
        <f t="shared" si="7"/>
        <v>0</v>
      </c>
      <c r="AH41" s="45">
        <f t="shared" si="8"/>
        <v>0</v>
      </c>
      <c r="AI41" s="3"/>
      <c r="AJ41" s="3"/>
      <c r="AK41" s="3"/>
      <c r="AL41" s="3"/>
      <c r="AM41" s="3"/>
      <c r="AN41" s="3"/>
      <c r="AO41" s="3"/>
    </row>
    <row r="42" spans="1:41" ht="12.75">
      <c r="A42" s="33">
        <f t="shared" si="1"/>
        <v>28</v>
      </c>
      <c r="B42" s="38" t="s">
        <v>83</v>
      </c>
      <c r="C42" s="45">
        <f>'MJS-4'!H42</f>
        <v>98746987.673014</v>
      </c>
      <c r="D42" s="43">
        <f>'MJS-4'!AG42</f>
        <v>-37712763.06379774</v>
      </c>
      <c r="E42" s="44">
        <f t="shared" si="9"/>
        <v>61034224.60921626</v>
      </c>
      <c r="F42" s="44">
        <v>1223165.437224</v>
      </c>
      <c r="G42" s="44">
        <f t="shared" si="10"/>
        <v>62257390.04644026</v>
      </c>
      <c r="H42" s="64">
        <v>98746987.673014</v>
      </c>
      <c r="I42" s="45"/>
      <c r="J42" s="64"/>
      <c r="K42" s="64"/>
      <c r="L42" s="45">
        <v>1276774</v>
      </c>
      <c r="M42" s="45">
        <v>457866.29535190994</v>
      </c>
      <c r="N42" s="45">
        <v>-42162546.2561</v>
      </c>
      <c r="O42" s="45"/>
      <c r="P42" s="45"/>
      <c r="Q42" s="10">
        <v>-13986.712798215238</v>
      </c>
      <c r="R42" s="45"/>
      <c r="S42" s="45"/>
      <c r="T42" s="45"/>
      <c r="U42" s="45">
        <v>-28367.78902160251</v>
      </c>
      <c r="V42" s="45">
        <v>2566608.76</v>
      </c>
      <c r="W42" s="64">
        <v>75779.12721500546</v>
      </c>
      <c r="X42" s="45"/>
      <c r="Y42" s="45"/>
      <c r="Z42" s="45"/>
      <c r="AA42" s="45"/>
      <c r="AB42" s="45"/>
      <c r="AC42" s="45"/>
      <c r="AD42" s="45">
        <v>115109.51155516598</v>
      </c>
      <c r="AE42" s="64"/>
      <c r="AF42" s="45"/>
      <c r="AG42" s="45">
        <f t="shared" si="7"/>
        <v>-37712763.06379774</v>
      </c>
      <c r="AH42" s="45">
        <f t="shared" si="8"/>
        <v>61034224.60921626</v>
      </c>
      <c r="AI42" s="3"/>
      <c r="AJ42" s="3"/>
      <c r="AK42" s="3"/>
      <c r="AL42" s="3"/>
      <c r="AM42" s="3"/>
      <c r="AN42" s="3"/>
      <c r="AO42" s="3"/>
    </row>
    <row r="43" spans="1:41" ht="12.75">
      <c r="A43" s="33">
        <f t="shared" si="1"/>
        <v>29</v>
      </c>
      <c r="B43" s="38" t="s">
        <v>84</v>
      </c>
      <c r="C43" s="45">
        <f>'MJS-4'!H43</f>
        <v>15204117</v>
      </c>
      <c r="D43" s="43">
        <f>'MJS-4'!AG43</f>
        <v>-20997780.739234794</v>
      </c>
      <c r="E43" s="44">
        <f t="shared" si="9"/>
        <v>-5793663.739234794</v>
      </c>
      <c r="F43" s="44">
        <v>10663551.565715998</v>
      </c>
      <c r="G43" s="44">
        <f t="shared" si="10"/>
        <v>4869887.8264812045</v>
      </c>
      <c r="H43" s="64">
        <v>15204117</v>
      </c>
      <c r="I43" s="45">
        <v>2192189.6601586333</v>
      </c>
      <c r="J43" s="64">
        <v>-105186.80089680006</v>
      </c>
      <c r="K43" s="64">
        <v>344701.83117321716</v>
      </c>
      <c r="L43" s="45">
        <v>3581452</v>
      </c>
      <c r="M43" s="45">
        <v>9315068</v>
      </c>
      <c r="N43" s="45">
        <v>83312.9359475</v>
      </c>
      <c r="O43" s="45">
        <v>-16846707</v>
      </c>
      <c r="P43" s="45">
        <v>-18805184.64740086</v>
      </c>
      <c r="Q43" s="10">
        <v>140195.5908928736</v>
      </c>
      <c r="R43" s="45">
        <v>207307.17515377537</v>
      </c>
      <c r="S43" s="45">
        <v>-29243</v>
      </c>
      <c r="T43" s="45">
        <v>847770</v>
      </c>
      <c r="U43" s="45">
        <v>132795</v>
      </c>
      <c r="V43" s="45">
        <v>-898313.0659999999</v>
      </c>
      <c r="W43" s="64">
        <v>-26523</v>
      </c>
      <c r="X43" s="45">
        <v>12587.343846167074</v>
      </c>
      <c r="Y43" s="45"/>
      <c r="Z43" s="37">
        <v>-76851.25</v>
      </c>
      <c r="AA43" s="45">
        <v>-49858.629333333396</v>
      </c>
      <c r="AB43" s="45">
        <v>19250.954300034067</v>
      </c>
      <c r="AC43" s="45">
        <v>-313809.02686396334</v>
      </c>
      <c r="AD43" s="45">
        <v>-673165.4124634764</v>
      </c>
      <c r="AE43" s="45">
        <v>-28191</v>
      </c>
      <c r="AF43" s="45">
        <v>-21378.397748568328</v>
      </c>
      <c r="AG43" s="45">
        <f t="shared" si="7"/>
        <v>-20997780.739234794</v>
      </c>
      <c r="AH43" s="45">
        <f t="shared" si="8"/>
        <v>-5793663.739234794</v>
      </c>
      <c r="AI43" s="3"/>
      <c r="AJ43" s="3"/>
      <c r="AK43" s="3"/>
      <c r="AL43" s="3"/>
      <c r="AM43" s="3"/>
      <c r="AN43" s="3"/>
      <c r="AO43" s="3"/>
    </row>
    <row r="44" spans="1:41" ht="12.75">
      <c r="A44" s="33">
        <f t="shared" si="1"/>
        <v>30</v>
      </c>
      <c r="B44" s="3" t="s">
        <v>85</v>
      </c>
      <c r="C44" s="49">
        <f>'MJS-4'!H44</f>
        <v>-3067770.709</v>
      </c>
      <c r="D44" s="47">
        <f>'MJS-4'!AG44</f>
        <v>45680808</v>
      </c>
      <c r="E44" s="48">
        <f t="shared" si="9"/>
        <v>42613037.291</v>
      </c>
      <c r="F44" s="48"/>
      <c r="G44" s="48">
        <f t="shared" si="10"/>
        <v>42613037.291</v>
      </c>
      <c r="H44" s="49">
        <v>-3067770.709</v>
      </c>
      <c r="I44" s="49"/>
      <c r="J44" s="64"/>
      <c r="K44" s="64"/>
      <c r="L44" s="45"/>
      <c r="M44" s="45"/>
      <c r="N44" s="49"/>
      <c r="O44" s="45">
        <v>45680808</v>
      </c>
      <c r="P44" s="45"/>
      <c r="Q44" s="45"/>
      <c r="R44" s="49"/>
      <c r="S44" s="45"/>
      <c r="T44" s="45"/>
      <c r="U44" s="49"/>
      <c r="V44" s="10"/>
      <c r="W44" s="64"/>
      <c r="X44" s="64"/>
      <c r="Y44" s="49"/>
      <c r="Z44" s="49"/>
      <c r="AA44" s="64"/>
      <c r="AB44" s="49"/>
      <c r="AC44" s="49"/>
      <c r="AD44" s="49"/>
      <c r="AE44" s="49"/>
      <c r="AF44" s="49"/>
      <c r="AG44" s="45">
        <f t="shared" si="7"/>
        <v>45680808</v>
      </c>
      <c r="AH44" s="49">
        <f t="shared" si="8"/>
        <v>42613037.291</v>
      </c>
      <c r="AI44" s="3"/>
      <c r="AJ44" s="3"/>
      <c r="AK44" s="3"/>
      <c r="AL44" s="3"/>
      <c r="AM44" s="3"/>
      <c r="AN44" s="3"/>
      <c r="AO44" s="3"/>
    </row>
    <row r="45" spans="1:41" ht="12.75">
      <c r="A45" s="33">
        <f t="shared" si="1"/>
        <v>31</v>
      </c>
      <c r="B45" s="38" t="s">
        <v>86</v>
      </c>
      <c r="C45" s="69">
        <f>SUM(C28:C44)</f>
        <v>908869056.7304947</v>
      </c>
      <c r="D45" s="69">
        <f>SUM(D30:D44)</f>
        <v>-38376200.51087223</v>
      </c>
      <c r="E45" s="69">
        <f>SUM(E30:E44)</f>
        <v>334560345.9496236</v>
      </c>
      <c r="F45" s="69">
        <f>SUM(F30:F44)</f>
        <v>12061177.242839998</v>
      </c>
      <c r="G45" s="69">
        <f>SUM(G30:G44)</f>
        <v>346621523.1924636</v>
      </c>
      <c r="H45" s="69">
        <f>SUM(H28:H44)</f>
        <v>908869056.7304947</v>
      </c>
      <c r="I45" s="69">
        <f>SUM(I30:I44)</f>
        <v>-4071209.368866033</v>
      </c>
      <c r="J45" s="69">
        <f>SUM(J30:J44)</f>
        <v>195346.91595120012</v>
      </c>
      <c r="K45" s="69">
        <f>SUM(K30:K44)</f>
        <v>-640160.5436074033</v>
      </c>
      <c r="L45" s="69">
        <f aca="true" t="shared" si="11" ref="L45:R45">SUM(L30:L44)</f>
        <v>5040333</v>
      </c>
      <c r="M45" s="69">
        <f t="shared" si="11"/>
        <v>9838239.822550673</v>
      </c>
      <c r="N45" s="69">
        <f t="shared" si="11"/>
        <v>-60196018.0239025</v>
      </c>
      <c r="O45" s="69">
        <f t="shared" si="11"/>
        <v>28834101</v>
      </c>
      <c r="P45" s="69">
        <f t="shared" si="11"/>
        <v>-18805184.64740086</v>
      </c>
      <c r="Q45" s="69">
        <f t="shared" si="11"/>
        <v>-260363.24022962234</v>
      </c>
      <c r="R45" s="69">
        <f t="shared" si="11"/>
        <v>-384999.0395712971</v>
      </c>
      <c r="S45" s="69">
        <f>SUM(S28:S44)</f>
        <v>54309.81827933407</v>
      </c>
      <c r="T45" s="69">
        <f>SUM(T30:T44)</f>
        <v>-1574431</v>
      </c>
      <c r="U45" s="69">
        <f>SUM(U30:U44)</f>
        <v>-246620.65198427474</v>
      </c>
      <c r="V45" s="69">
        <f>SUM(V30:V44)</f>
        <v>1668295.694</v>
      </c>
      <c r="W45" s="69">
        <f>SUM(W30:W44)</f>
        <v>49255.86971500539</v>
      </c>
      <c r="X45" s="69">
        <f>SUM(X30:X44)</f>
        <v>-23376.49571431028</v>
      </c>
      <c r="Y45" s="69">
        <f>SUM(Y28:Y44)</f>
        <v>21705.010132</v>
      </c>
      <c r="Z45" s="69">
        <f>SUM(Z30:Z44)</f>
        <v>142723.75</v>
      </c>
      <c r="AA45" s="69">
        <f>SUM(AA30:AA44)</f>
        <v>92594.59733333346</v>
      </c>
      <c r="AB45" s="69">
        <f>SUM(AB30:AB44)</f>
        <v>-35751.77227149185</v>
      </c>
      <c r="AC45" s="69">
        <f>SUM(AC30:AC44)</f>
        <v>582788.1927473606</v>
      </c>
      <c r="AD45" s="69">
        <f>SUM(AD30:AD44)</f>
        <v>1250164.3374321728</v>
      </c>
      <c r="AE45" s="69">
        <f>SUM(AE28:AE44)</f>
        <v>52353.52585857548</v>
      </c>
      <c r="AF45" s="69">
        <f>SUM(AF30:AF44)</f>
        <v>39702.73867591261</v>
      </c>
      <c r="AG45" s="69">
        <f>SUM(AG30:AG44)</f>
        <v>-38376200.51087223</v>
      </c>
      <c r="AH45" s="69">
        <f>SUM(AH30:AH44)</f>
        <v>334560345.9496236</v>
      </c>
      <c r="AI45" s="3"/>
      <c r="AJ45" s="3"/>
      <c r="AK45" s="3"/>
      <c r="AL45" s="3"/>
      <c r="AM45" s="3"/>
      <c r="AN45" s="3"/>
      <c r="AO45" s="3"/>
    </row>
    <row r="46" spans="1:41" ht="12.75">
      <c r="A46" s="33">
        <f t="shared" si="1"/>
        <v>32</v>
      </c>
      <c r="C46" s="37"/>
      <c r="D46" s="37"/>
      <c r="E46" s="37" t="s">
        <v>66</v>
      </c>
      <c r="F46" s="37"/>
      <c r="G46" s="37"/>
      <c r="H46" s="37"/>
      <c r="I46" s="81"/>
      <c r="J46" s="37"/>
      <c r="K46" s="37"/>
      <c r="L46" s="82" t="s">
        <v>66</v>
      </c>
      <c r="M46" s="82" t="s">
        <v>66</v>
      </c>
      <c r="N46" s="63"/>
      <c r="O46" s="82" t="s">
        <v>66</v>
      </c>
      <c r="P46" s="82" t="s">
        <v>66</v>
      </c>
      <c r="Q46" s="83"/>
      <c r="R46" s="63"/>
      <c r="S46" s="37"/>
      <c r="T46" s="82" t="s">
        <v>66</v>
      </c>
      <c r="U46" s="63"/>
      <c r="V46" s="81"/>
      <c r="W46" s="37"/>
      <c r="X46" s="63"/>
      <c r="Y46" s="37"/>
      <c r="Z46" s="59" t="s">
        <v>66</v>
      </c>
      <c r="AA46" s="63"/>
      <c r="AB46" s="59"/>
      <c r="AC46" s="59"/>
      <c r="AD46" s="63"/>
      <c r="AE46" s="37"/>
      <c r="AF46" s="63"/>
      <c r="AG46" s="35" t="s">
        <v>66</v>
      </c>
      <c r="AH46" s="35"/>
      <c r="AI46" s="3"/>
      <c r="AJ46" s="3"/>
      <c r="AK46" s="3"/>
      <c r="AL46" s="3"/>
      <c r="AM46" s="3"/>
      <c r="AN46" s="3"/>
      <c r="AO46" s="3"/>
    </row>
    <row r="47" spans="1:41" ht="13.5" thickBot="1">
      <c r="A47" s="33">
        <f t="shared" si="1"/>
        <v>33</v>
      </c>
      <c r="B47" s="3" t="s">
        <v>87</v>
      </c>
      <c r="C47" s="54">
        <f>C19-C45</f>
        <v>102661459.51950526</v>
      </c>
      <c r="D47" s="54">
        <f>D19-D28-D45</f>
        <v>17164158.998625502</v>
      </c>
      <c r="E47" s="54">
        <f>E19-E28-E45</f>
        <v>119825618.51813066</v>
      </c>
      <c r="F47" s="54">
        <f>F19-F28-F45</f>
        <v>19803706.75716</v>
      </c>
      <c r="G47" s="54">
        <f>G19-G28-G45</f>
        <v>139629325.27529067</v>
      </c>
      <c r="H47" s="84">
        <f>H19-H45</f>
        <v>102661459.51950526</v>
      </c>
      <c r="I47" s="84">
        <f>I19-I28-I45</f>
        <v>4071209.368866033</v>
      </c>
      <c r="J47" s="84">
        <f>J19-J28-J45</f>
        <v>-195346.91595120012</v>
      </c>
      <c r="K47" s="84">
        <f>K19-K28-K45</f>
        <v>640160.5436074033</v>
      </c>
      <c r="L47" s="84">
        <f aca="true" t="shared" si="12" ref="L47:R47">L19-L28-L45</f>
        <v>6651267.31446328</v>
      </c>
      <c r="M47" s="84">
        <f t="shared" si="12"/>
        <v>17299412.350739326</v>
      </c>
      <c r="N47" s="84">
        <f t="shared" si="12"/>
        <v>154724.0239024982</v>
      </c>
      <c r="O47" s="84">
        <f t="shared" si="12"/>
        <v>-28834101</v>
      </c>
      <c r="P47" s="84">
        <f t="shared" si="12"/>
        <v>18805184.64740086</v>
      </c>
      <c r="Q47" s="84">
        <f t="shared" si="12"/>
        <v>260363.24022962234</v>
      </c>
      <c r="R47" s="84">
        <f t="shared" si="12"/>
        <v>384999.0395712971</v>
      </c>
      <c r="S47" s="84">
        <f>S19-S45</f>
        <v>-54309.81827933407</v>
      </c>
      <c r="T47" s="84">
        <f>T19-T28-T45</f>
        <v>1574431</v>
      </c>
      <c r="U47" s="84">
        <f>U19-U28-U45</f>
        <v>246620.65198427474</v>
      </c>
      <c r="V47" s="84">
        <f>V19-V28-V45</f>
        <v>-1668295.694</v>
      </c>
      <c r="W47" s="84">
        <f>W19-W28-W45</f>
        <v>-49255.86971500539</v>
      </c>
      <c r="X47" s="84">
        <f>X19-X28-X45</f>
        <v>23376.49571431028</v>
      </c>
      <c r="Y47" s="84">
        <f>Y19-Y45</f>
        <v>-21705.010132</v>
      </c>
      <c r="Z47" s="84">
        <f>Z19-Z28-Z45</f>
        <v>-142723.75</v>
      </c>
      <c r="AA47" s="84">
        <f>AA19-AA28-AA45</f>
        <v>-92594.59733333346</v>
      </c>
      <c r="AB47" s="84">
        <f>AB19-AB28-AB45</f>
        <v>35751.77227149185</v>
      </c>
      <c r="AC47" s="84">
        <f>AC19-AC28-AC45</f>
        <v>-582788.1927473606</v>
      </c>
      <c r="AD47" s="84">
        <f>AD19-AD28-AD45</f>
        <v>-1250164.3374321728</v>
      </c>
      <c r="AE47" s="84">
        <f>AE19-AE45</f>
        <v>-52353.52585857548</v>
      </c>
      <c r="AF47" s="84">
        <f>AF19-AF28-AF45</f>
        <v>-39702.73867591261</v>
      </c>
      <c r="AG47" s="84">
        <f>AG19-AG28-AG45</f>
        <v>17164158.998625502</v>
      </c>
      <c r="AH47" s="84">
        <f>AH19-AH28-AH45</f>
        <v>119825618.51813066</v>
      </c>
      <c r="AI47" s="3"/>
      <c r="AJ47" s="3"/>
      <c r="AK47" s="3"/>
      <c r="AL47" s="3"/>
      <c r="AM47" s="3"/>
      <c r="AN47" s="3"/>
      <c r="AO47" s="3"/>
    </row>
    <row r="48" spans="1:41" ht="13.5" thickTop="1">
      <c r="A48" s="33">
        <f t="shared" si="1"/>
        <v>34</v>
      </c>
      <c r="B48" s="38"/>
      <c r="C48" s="82"/>
      <c r="D48" s="82"/>
      <c r="E48" s="82"/>
      <c r="F48" s="82"/>
      <c r="G48" s="82"/>
      <c r="H48" s="37"/>
      <c r="J48" s="37"/>
      <c r="K48" s="37"/>
      <c r="L48" s="37"/>
      <c r="M48" s="37"/>
      <c r="N48" s="61" t="s">
        <v>66</v>
      </c>
      <c r="O48" s="37"/>
      <c r="P48" s="37"/>
      <c r="Q48" s="37"/>
      <c r="R48" s="61"/>
      <c r="S48" s="37"/>
      <c r="T48" s="37"/>
      <c r="U48" s="61"/>
      <c r="V48" s="37"/>
      <c r="W48" s="37"/>
      <c r="X48" s="61"/>
      <c r="Y48" s="61"/>
      <c r="AA48" s="61"/>
      <c r="AD48" s="61" t="s">
        <v>66</v>
      </c>
      <c r="AE48" s="61" t="s">
        <v>66</v>
      </c>
      <c r="AF48" s="61" t="s">
        <v>66</v>
      </c>
      <c r="AG48" s="35"/>
      <c r="AH48" s="35"/>
      <c r="AI48" s="3"/>
      <c r="AJ48" s="3"/>
      <c r="AK48" s="3"/>
      <c r="AL48" s="3"/>
      <c r="AM48" s="3"/>
      <c r="AN48" s="3"/>
      <c r="AO48" s="3"/>
    </row>
    <row r="49" spans="1:41" ht="14.25" thickBot="1">
      <c r="A49" s="33">
        <f t="shared" si="1"/>
        <v>35</v>
      </c>
      <c r="B49" s="38" t="s">
        <v>88</v>
      </c>
      <c r="C49" s="37">
        <f>'MJS-4'!H49</f>
        <v>1660735111.288854</v>
      </c>
      <c r="D49" s="85">
        <f>'MJS-4'!AG49</f>
        <v>-2429586.8266968797</v>
      </c>
      <c r="E49" s="37">
        <f>+C49+D49</f>
        <v>1658305524.462157</v>
      </c>
      <c r="F49" s="37">
        <v>0</v>
      </c>
      <c r="G49" s="37">
        <f>+E49+F49</f>
        <v>1658305524.462157</v>
      </c>
      <c r="H49" s="84">
        <f>H60</f>
        <v>1660735111.288854</v>
      </c>
      <c r="I49" s="86">
        <v>-2218846.4496661704</v>
      </c>
      <c r="J49" s="84">
        <v>-97673.45797560006</v>
      </c>
      <c r="K49" s="84"/>
      <c r="L49" s="86"/>
      <c r="M49" s="86"/>
      <c r="N49" s="87"/>
      <c r="O49" s="86"/>
      <c r="P49" s="86"/>
      <c r="Q49" s="86">
        <v>0</v>
      </c>
      <c r="R49" s="86">
        <f>R60</f>
        <v>-113066.91905510958</v>
      </c>
      <c r="S49" s="86">
        <f>S60</f>
        <v>0</v>
      </c>
      <c r="T49" s="86"/>
      <c r="U49" s="86"/>
      <c r="V49" s="86"/>
      <c r="W49" s="84"/>
      <c r="X49" s="86"/>
      <c r="Y49" s="88">
        <v>0</v>
      </c>
      <c r="Z49" s="86"/>
      <c r="AA49" s="86"/>
      <c r="AB49" s="86"/>
      <c r="AC49" s="86"/>
      <c r="AD49" s="87"/>
      <c r="AE49" s="89"/>
      <c r="AF49" s="86"/>
      <c r="AG49" s="86">
        <f>SUM(I49:AF49)</f>
        <v>-2429586.8266968797</v>
      </c>
      <c r="AH49" s="86">
        <f>H49+AG49</f>
        <v>1658305524.462157</v>
      </c>
      <c r="AI49" s="3"/>
      <c r="AJ49" s="3"/>
      <c r="AK49" s="3"/>
      <c r="AL49" s="3"/>
      <c r="AM49" s="3"/>
      <c r="AN49" s="3"/>
      <c r="AO49" s="3"/>
    </row>
    <row r="50" spans="1:41" ht="13.5" thickTop="1">
      <c r="A50" s="33">
        <f t="shared" si="1"/>
        <v>36</v>
      </c>
      <c r="N50" s="63"/>
      <c r="R50" s="26"/>
      <c r="U50" s="26"/>
      <c r="X50" s="26"/>
      <c r="Y50" s="26"/>
      <c r="AA50" s="26"/>
      <c r="AD50" s="26"/>
      <c r="AE50" s="26"/>
      <c r="AF50" s="26"/>
      <c r="AG50" s="35"/>
      <c r="AH50" s="35"/>
      <c r="AI50" s="3"/>
      <c r="AJ50" s="3"/>
      <c r="AK50" s="3"/>
      <c r="AL50" s="3"/>
      <c r="AM50" s="3"/>
      <c r="AN50" s="3"/>
      <c r="AO50" s="3"/>
    </row>
    <row r="51" spans="1:41" ht="12.75">
      <c r="A51" s="33">
        <f t="shared" si="1"/>
        <v>37</v>
      </c>
      <c r="B51" s="38" t="s">
        <v>89</v>
      </c>
      <c r="C51" s="90">
        <f>'MJS-4'!H51</f>
        <v>0.06181687785226166</v>
      </c>
      <c r="E51" s="90">
        <f>E47/E49</f>
        <v>0.07225786608712773</v>
      </c>
      <c r="F51" s="90"/>
      <c r="G51" s="90">
        <f>G47/G49</f>
        <v>0.08420000006969587</v>
      </c>
      <c r="H51" s="92">
        <f>H47/H49</f>
        <v>0.06181687785226166</v>
      </c>
      <c r="J51" s="92"/>
      <c r="K51" s="92"/>
      <c r="N51" s="26"/>
      <c r="R51" s="26"/>
      <c r="S51" s="93"/>
      <c r="U51" s="26"/>
      <c r="W51" s="92"/>
      <c r="X51" s="26"/>
      <c r="Y51" s="26"/>
      <c r="AA51" s="26"/>
      <c r="AD51" s="26"/>
      <c r="AE51" s="26"/>
      <c r="AF51" s="26"/>
      <c r="AH51" s="90">
        <f>AH47/AH49</f>
        <v>0.07225786608712773</v>
      </c>
      <c r="AI51" s="3"/>
      <c r="AJ51" s="3"/>
      <c r="AK51" s="3"/>
      <c r="AL51" s="3"/>
      <c r="AM51" s="3"/>
      <c r="AN51" s="3"/>
      <c r="AO51" s="3"/>
    </row>
    <row r="52" spans="1:41" ht="12.75">
      <c r="A52" s="33">
        <f t="shared" si="1"/>
        <v>38</v>
      </c>
      <c r="C52" s="91"/>
      <c r="E52" s="91"/>
      <c r="F52" s="91"/>
      <c r="G52" s="91"/>
      <c r="AI52" s="3"/>
      <c r="AJ52" s="3"/>
      <c r="AK52" s="3"/>
      <c r="AL52" s="3"/>
      <c r="AM52" s="3"/>
      <c r="AN52" s="3"/>
      <c r="AO52" s="3"/>
    </row>
    <row r="53" spans="1:41" ht="12.75">
      <c r="A53" s="33">
        <f t="shared" si="1"/>
        <v>39</v>
      </c>
      <c r="B53" s="3" t="s">
        <v>90</v>
      </c>
      <c r="I53" s="7"/>
      <c r="N53" s="26"/>
      <c r="R53" s="26"/>
      <c r="U53" s="26"/>
      <c r="X53" s="26"/>
      <c r="Y53" s="26"/>
      <c r="AA53" s="26"/>
      <c r="AD53" s="26"/>
      <c r="AE53" s="26"/>
      <c r="AF53" s="26"/>
      <c r="AH53" s="35"/>
      <c r="AI53" s="3"/>
      <c r="AJ53" s="3"/>
      <c r="AK53" s="3"/>
      <c r="AL53" s="3"/>
      <c r="AM53" s="3"/>
      <c r="AN53" s="3"/>
      <c r="AO53" s="3"/>
    </row>
    <row r="54" spans="1:41" ht="12.75">
      <c r="A54" s="33">
        <f t="shared" si="1"/>
        <v>40</v>
      </c>
      <c r="B54" s="94" t="s">
        <v>91</v>
      </c>
      <c r="C54" s="10">
        <f>+'MJS-4'!H54</f>
        <v>2787911459</v>
      </c>
      <c r="D54" s="95">
        <f>+'MJS-4'!AG54</f>
        <v>0</v>
      </c>
      <c r="E54" s="7">
        <f>+D54+C54</f>
        <v>2787911459</v>
      </c>
      <c r="G54" s="96"/>
      <c r="H54" s="7">
        <f>2648893764+139017695</f>
        <v>2787911459</v>
      </c>
      <c r="J54" s="7"/>
      <c r="K54" s="7"/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/>
      <c r="T54" s="7">
        <v>0</v>
      </c>
      <c r="U54" s="7">
        <v>0</v>
      </c>
      <c r="V54" s="7">
        <v>0</v>
      </c>
      <c r="W54" s="7">
        <v>0</v>
      </c>
      <c r="X54" s="7"/>
      <c r="Y54" s="7">
        <v>0</v>
      </c>
      <c r="Z54" s="7">
        <v>0</v>
      </c>
      <c r="AA54" s="7"/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f>SUM(I54:AF54)</f>
        <v>0</v>
      </c>
      <c r="AH54" s="7">
        <f>+AG54+H54</f>
        <v>2787911459</v>
      </c>
      <c r="AI54" s="3"/>
      <c r="AJ54" s="3"/>
      <c r="AK54" s="3"/>
      <c r="AL54" s="3"/>
      <c r="AM54" s="3"/>
      <c r="AN54" s="3"/>
      <c r="AO54" s="3"/>
    </row>
    <row r="55" spans="1:41" ht="12.75">
      <c r="A55" s="33">
        <f t="shared" si="1"/>
        <v>41</v>
      </c>
      <c r="B55" s="97" t="s">
        <v>92</v>
      </c>
      <c r="C55" s="10">
        <f>+'MJS-4'!H55</f>
        <v>-924038095</v>
      </c>
      <c r="D55" s="10">
        <f>+'MJS-4'!AG55</f>
        <v>-2755565.1687069084</v>
      </c>
      <c r="E55" s="10">
        <f>+D55+C55</f>
        <v>-926793660.1687069</v>
      </c>
      <c r="F55" s="97"/>
      <c r="G55" s="96"/>
      <c r="H55" s="10">
        <f>-857738071-66300024</f>
        <v>-924038095</v>
      </c>
      <c r="I55" s="7">
        <v>-2431349.2040442782</v>
      </c>
      <c r="J55" s="10">
        <v>-150266.8584240001</v>
      </c>
      <c r="K55" s="10"/>
      <c r="L55" s="10"/>
      <c r="M55" s="10"/>
      <c r="N55" s="10"/>
      <c r="O55" s="10"/>
      <c r="P55" s="10"/>
      <c r="Q55" s="10">
        <v>0</v>
      </c>
      <c r="R55" s="10">
        <v>-173949.10623863013</v>
      </c>
      <c r="S55" s="10">
        <v>0</v>
      </c>
      <c r="T55" s="10"/>
      <c r="U55" s="10"/>
      <c r="V55" s="10"/>
      <c r="W55" s="10"/>
      <c r="X55" s="67"/>
      <c r="Y55" s="67">
        <v>0</v>
      </c>
      <c r="Z55" s="10"/>
      <c r="AA55" s="67"/>
      <c r="AB55" s="10"/>
      <c r="AC55" s="10"/>
      <c r="AD55" s="10"/>
      <c r="AE55" s="10"/>
      <c r="AF55" s="10"/>
      <c r="AG55" s="67">
        <f>SUM(I55:AF55)</f>
        <v>-2755565.1687069084</v>
      </c>
      <c r="AH55" s="10">
        <f>+AG55+H55</f>
        <v>-926793660.1687069</v>
      </c>
      <c r="AI55" s="3"/>
      <c r="AJ55" s="3"/>
      <c r="AK55" s="3"/>
      <c r="AL55" s="3"/>
      <c r="AM55" s="3"/>
      <c r="AN55" s="3"/>
      <c r="AO55" s="3"/>
    </row>
    <row r="56" spans="1:41" ht="12.75">
      <c r="A56" s="33">
        <f t="shared" si="1"/>
        <v>42</v>
      </c>
      <c r="B56" s="97" t="s">
        <v>93</v>
      </c>
      <c r="C56" s="99">
        <f>+'MJS-4'!H56</f>
        <v>-254856083.35497576</v>
      </c>
      <c r="D56" s="99">
        <f>+'MJS-4'!AG56</f>
        <v>325978.34201002866</v>
      </c>
      <c r="E56" s="99">
        <f>+D56+C56</f>
        <v>-254530105.01296574</v>
      </c>
      <c r="F56" s="98"/>
      <c r="G56" s="96"/>
      <c r="H56" s="99">
        <v>-254856083.35497576</v>
      </c>
      <c r="I56" s="7">
        <v>212502.75437810807</v>
      </c>
      <c r="J56" s="99">
        <v>52593.40044840003</v>
      </c>
      <c r="K56" s="99"/>
      <c r="L56" s="99"/>
      <c r="M56" s="99"/>
      <c r="N56" s="99"/>
      <c r="O56" s="99"/>
      <c r="P56" s="99"/>
      <c r="Q56" s="99"/>
      <c r="R56" s="99">
        <v>60882.187183520546</v>
      </c>
      <c r="S56" s="99">
        <v>0</v>
      </c>
      <c r="T56" s="99"/>
      <c r="U56" s="99"/>
      <c r="V56" s="99"/>
      <c r="W56" s="99"/>
      <c r="X56" s="67"/>
      <c r="Y56" s="67">
        <v>0</v>
      </c>
      <c r="Z56" s="99"/>
      <c r="AA56" s="67"/>
      <c r="AB56" s="99"/>
      <c r="AC56" s="99"/>
      <c r="AD56" s="99"/>
      <c r="AE56" s="99"/>
      <c r="AF56" s="99"/>
      <c r="AG56" s="67">
        <f>SUM(I56:AF56)</f>
        <v>325978.34201002866</v>
      </c>
      <c r="AH56" s="10">
        <f>+AG56+H56</f>
        <v>-254530105.01296574</v>
      </c>
      <c r="AI56" s="3"/>
      <c r="AJ56" s="3"/>
      <c r="AK56" s="3"/>
      <c r="AL56" s="3"/>
      <c r="AM56" s="3"/>
      <c r="AN56" s="3"/>
      <c r="AO56" s="3"/>
    </row>
    <row r="57" spans="1:41" ht="13.5">
      <c r="A57" s="33">
        <f t="shared" si="1"/>
        <v>43</v>
      </c>
      <c r="B57" s="97" t="s">
        <v>94</v>
      </c>
      <c r="C57" s="51">
        <f>+'MJS-4'!H57</f>
        <v>-27129125</v>
      </c>
      <c r="D57" s="51">
        <f>+'MJS-4'!AG57</f>
        <v>0</v>
      </c>
      <c r="E57" s="51">
        <f>+D57+C57</f>
        <v>-27129125</v>
      </c>
      <c r="F57" s="95"/>
      <c r="G57" s="96"/>
      <c r="H57" s="51">
        <v>-27129125</v>
      </c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101">
        <v>0</v>
      </c>
      <c r="Z57" s="51"/>
      <c r="AA57" s="51"/>
      <c r="AB57" s="51"/>
      <c r="AC57" s="51"/>
      <c r="AD57" s="51"/>
      <c r="AE57" s="51"/>
      <c r="AF57" s="51"/>
      <c r="AG57" s="102">
        <f>SUM(I57:AF57)</f>
        <v>0</v>
      </c>
      <c r="AH57" s="51">
        <f>+AG57+H57</f>
        <v>-27129125</v>
      </c>
      <c r="AI57" s="3"/>
      <c r="AJ57" s="3"/>
      <c r="AK57" s="3"/>
      <c r="AL57" s="3"/>
      <c r="AM57" s="3"/>
      <c r="AN57" s="3"/>
      <c r="AO57" s="3"/>
    </row>
    <row r="58" spans="1:41" ht="13.5">
      <c r="A58" s="33">
        <f t="shared" si="1"/>
        <v>44</v>
      </c>
      <c r="B58" s="97" t="s">
        <v>95</v>
      </c>
      <c r="C58" s="95">
        <f>SUM(C54:C57)</f>
        <v>1581888155.6450243</v>
      </c>
      <c r="D58" s="95">
        <f>SUM(D54:D57)</f>
        <v>-2429586.8266968797</v>
      </c>
      <c r="E58" s="95">
        <f>SUM(E54:E57)</f>
        <v>1579458568.8183274</v>
      </c>
      <c r="F58" s="98"/>
      <c r="G58" s="96"/>
      <c r="H58" s="95">
        <f aca="true" t="shared" si="13" ref="H58:W58">SUM(H54:H57)</f>
        <v>1581888155.6450243</v>
      </c>
      <c r="I58" s="95">
        <f>SUM(I53:I57)</f>
        <v>-2218846.4496661704</v>
      </c>
      <c r="J58" s="95">
        <f>SUM(J53:J57)</f>
        <v>-97673.45797560006</v>
      </c>
      <c r="K58" s="95">
        <f>SUM(K53:K57)</f>
        <v>0</v>
      </c>
      <c r="L58" s="95">
        <f t="shared" si="13"/>
        <v>0</v>
      </c>
      <c r="M58" s="95">
        <f t="shared" si="13"/>
        <v>0</v>
      </c>
      <c r="N58" s="95">
        <f>SUM(N54:N57)</f>
        <v>0</v>
      </c>
      <c r="O58" s="95">
        <f t="shared" si="13"/>
        <v>0</v>
      </c>
      <c r="P58" s="95">
        <f t="shared" si="13"/>
        <v>0</v>
      </c>
      <c r="Q58" s="95">
        <f t="shared" si="13"/>
        <v>0</v>
      </c>
      <c r="R58" s="95">
        <f t="shared" si="13"/>
        <v>-113066.91905510958</v>
      </c>
      <c r="S58" s="95">
        <f t="shared" si="13"/>
        <v>0</v>
      </c>
      <c r="T58" s="95">
        <f t="shared" si="13"/>
        <v>0</v>
      </c>
      <c r="U58" s="95">
        <f t="shared" si="13"/>
        <v>0</v>
      </c>
      <c r="V58" s="95">
        <f t="shared" si="13"/>
        <v>0</v>
      </c>
      <c r="W58" s="95">
        <f t="shared" si="13"/>
        <v>0</v>
      </c>
      <c r="X58" s="95">
        <f>SUM(X54:X57)</f>
        <v>0</v>
      </c>
      <c r="Y58" s="104">
        <f aca="true" t="shared" si="14" ref="Y58:AD58">SUM(Y54:Y57)</f>
        <v>0</v>
      </c>
      <c r="Z58" s="95">
        <f t="shared" si="14"/>
        <v>0</v>
      </c>
      <c r="AA58" s="95">
        <f t="shared" si="14"/>
        <v>0</v>
      </c>
      <c r="AB58" s="95">
        <f t="shared" si="14"/>
        <v>0</v>
      </c>
      <c r="AC58" s="95">
        <f t="shared" si="14"/>
        <v>0</v>
      </c>
      <c r="AD58" s="95">
        <f t="shared" si="14"/>
        <v>0</v>
      </c>
      <c r="AE58" s="95">
        <f>SUM(AE54:AE57)</f>
        <v>0</v>
      </c>
      <c r="AF58" s="95">
        <f>SUM(AF54:AF57)</f>
        <v>0</v>
      </c>
      <c r="AG58" s="95">
        <f>SUM(AG54:AG57)</f>
        <v>-2429586.8266968797</v>
      </c>
      <c r="AH58" s="95">
        <f>SUM(AH54:AH57)</f>
        <v>1579458568.8183274</v>
      </c>
      <c r="AI58" s="3"/>
      <c r="AJ58" s="3"/>
      <c r="AK58" s="3"/>
      <c r="AL58" s="3"/>
      <c r="AM58" s="3"/>
      <c r="AN58" s="3"/>
      <c r="AO58" s="3"/>
    </row>
    <row r="59" spans="1:41" ht="13.5">
      <c r="A59" s="33">
        <f t="shared" si="1"/>
        <v>45</v>
      </c>
      <c r="B59" s="97" t="s">
        <v>96</v>
      </c>
      <c r="C59" s="51">
        <f>+'MJS-4'!H59</f>
        <v>78846955.64382969</v>
      </c>
      <c r="D59" s="51">
        <f>+'MJS-4'!AG59</f>
        <v>0</v>
      </c>
      <c r="E59" s="51">
        <f>+D59+C59</f>
        <v>78846955.64382969</v>
      </c>
      <c r="F59" s="100"/>
      <c r="G59" s="96"/>
      <c r="H59" s="51">
        <v>78846955.64382969</v>
      </c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101">
        <v>0</v>
      </c>
      <c r="Z59" s="51"/>
      <c r="AA59" s="51"/>
      <c r="AB59" s="51"/>
      <c r="AC59" s="51"/>
      <c r="AD59" s="51"/>
      <c r="AE59" s="51"/>
      <c r="AF59" s="51"/>
      <c r="AG59" s="51">
        <f>SUM(I59:AF59)</f>
        <v>0</v>
      </c>
      <c r="AH59" s="51">
        <f>+AG59+H59</f>
        <v>78846955.64382969</v>
      </c>
      <c r="AI59" s="3"/>
      <c r="AJ59" s="3"/>
      <c r="AK59" s="3"/>
      <c r="AL59" s="3"/>
      <c r="AM59" s="3"/>
      <c r="AN59" s="3"/>
      <c r="AO59" s="3"/>
    </row>
    <row r="60" spans="1:41" ht="14.25" thickBot="1">
      <c r="A60" s="33">
        <v>46</v>
      </c>
      <c r="B60" s="94" t="s">
        <v>97</v>
      </c>
      <c r="C60" s="106">
        <f>SUM(C58:C59)</f>
        <v>1660735111.288854</v>
      </c>
      <c r="D60" s="106">
        <f>SUM(D58:D59)</f>
        <v>-2429586.8266968797</v>
      </c>
      <c r="E60" s="106">
        <f>SUM(E58:E59)</f>
        <v>1658305524.462157</v>
      </c>
      <c r="F60" s="103"/>
      <c r="G60" s="107"/>
      <c r="H60" s="108">
        <f aca="true" t="shared" si="15" ref="H60:P60">SUM(H58:H59)</f>
        <v>1660735111.288854</v>
      </c>
      <c r="I60" s="108">
        <f>SUM(I58:I59)</f>
        <v>-2218846.4496661704</v>
      </c>
      <c r="J60" s="108">
        <f>SUM(J58:J59)</f>
        <v>-97673.45797560006</v>
      </c>
      <c r="K60" s="108">
        <f>SUM(K58:K59)</f>
        <v>0</v>
      </c>
      <c r="L60" s="108">
        <f t="shared" si="15"/>
        <v>0</v>
      </c>
      <c r="M60" s="108">
        <f t="shared" si="15"/>
        <v>0</v>
      </c>
      <c r="N60" s="108">
        <f>SUM(N58:N59)</f>
        <v>0</v>
      </c>
      <c r="O60" s="108">
        <f t="shared" si="15"/>
        <v>0</v>
      </c>
      <c r="P60" s="108">
        <f t="shared" si="15"/>
        <v>0</v>
      </c>
      <c r="Q60" s="108">
        <f aca="true" t="shared" si="16" ref="Q60:W60">SUM(Q58:Q59)</f>
        <v>0</v>
      </c>
      <c r="R60" s="108">
        <f t="shared" si="16"/>
        <v>-113066.91905510958</v>
      </c>
      <c r="S60" s="108">
        <f t="shared" si="16"/>
        <v>0</v>
      </c>
      <c r="T60" s="108">
        <f t="shared" si="16"/>
        <v>0</v>
      </c>
      <c r="U60" s="108">
        <f t="shared" si="16"/>
        <v>0</v>
      </c>
      <c r="V60" s="108">
        <f t="shared" si="16"/>
        <v>0</v>
      </c>
      <c r="W60" s="108">
        <f t="shared" si="16"/>
        <v>0</v>
      </c>
      <c r="X60" s="108">
        <f>SUM(X58:X59)</f>
        <v>0</v>
      </c>
      <c r="Y60" s="109">
        <f aca="true" t="shared" si="17" ref="Y60:AD60">SUM(Y58:Y59)</f>
        <v>0</v>
      </c>
      <c r="Z60" s="108">
        <f t="shared" si="17"/>
        <v>0</v>
      </c>
      <c r="AA60" s="108">
        <f t="shared" si="17"/>
        <v>0</v>
      </c>
      <c r="AB60" s="108">
        <f t="shared" si="17"/>
        <v>0</v>
      </c>
      <c r="AC60" s="108">
        <f t="shared" si="17"/>
        <v>0</v>
      </c>
      <c r="AD60" s="108">
        <f t="shared" si="17"/>
        <v>0</v>
      </c>
      <c r="AE60" s="108">
        <f>SUM(AE58:AE59)</f>
        <v>0</v>
      </c>
      <c r="AF60" s="108">
        <f>SUM(AF58:AF59)</f>
        <v>0</v>
      </c>
      <c r="AG60" s="108">
        <f>SUM(AG58:AG59)</f>
        <v>-2429586.8266968797</v>
      </c>
      <c r="AH60" s="108">
        <f>SUM(AH58:AH59)</f>
        <v>1658305524.462157</v>
      </c>
      <c r="AI60" s="3"/>
      <c r="AJ60" s="3"/>
      <c r="AK60" s="3"/>
      <c r="AL60" s="3"/>
      <c r="AM60" s="3"/>
      <c r="AN60" s="3"/>
      <c r="AO60" s="3"/>
    </row>
    <row r="61" spans="1:41" ht="13.5" thickTop="1">
      <c r="A61" s="33"/>
      <c r="F61" s="105"/>
      <c r="G61" s="105"/>
      <c r="AI61" s="3"/>
      <c r="AJ61" s="3"/>
      <c r="AK61" s="3"/>
      <c r="AL61" s="3"/>
      <c r="AM61" s="3"/>
      <c r="AN61" s="3"/>
      <c r="AO61" s="3"/>
    </row>
  </sheetData>
  <sheetProtection/>
  <conditionalFormatting sqref="A1:AH1">
    <cfRule type="cellIs" priority="1" dxfId="1" operator="notEqual" stopIfTrue="1">
      <formula>0</formula>
    </cfRule>
  </conditionalFormatting>
  <printOptions horizontalCentered="1"/>
  <pageMargins left="0.45" right="0.45" top="0.5" bottom="0.5" header="0" footer="0.05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2011-05-27T23:50:32Z</cp:lastPrinted>
  <dcterms:created xsi:type="dcterms:W3CDTF">2011-05-24T17:47:49Z</dcterms:created>
  <dcterms:modified xsi:type="dcterms:W3CDTF">2011-05-27T23:51:00Z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