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450" tabRatio="604" activeTab="0"/>
  </bookViews>
  <sheets>
    <sheet name="ISWC" sheetId="1" r:id="rId1"/>
    <sheet name="Bal Sht" sheetId="2" r:id="rId2"/>
  </sheets>
  <definedNames>
    <definedName name="AS2DocOpenMode" hidden="1">"AS2DocumentEdit"</definedName>
    <definedName name="Balance">#REF!</definedName>
    <definedName name="Data">#REF!</definedName>
    <definedName name="Day">#REF!</definedName>
    <definedName name="Headings">#REF!</definedName>
    <definedName name="month">#REF!</definedName>
    <definedName name="_xlnm.Print_Area" localSheetId="1">'Bal Sht'!$S$5:$Y$163</definedName>
    <definedName name="_xlnm.Print_Area" localSheetId="0">'ISWC'!$A$2:$C$44</definedName>
    <definedName name="_xlnm.Print_Titles" localSheetId="1">'Bal Sht'!$A:$B,'Bal Sht'!$1:$4</definedName>
    <definedName name="RowTitles">#REF!</definedName>
    <definedName name="Titles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<sst xmlns="http://schemas.openxmlformats.org/spreadsheetml/2006/main" count="260" uniqueCount="216">
  <si>
    <t>FY 2003</t>
  </si>
  <si>
    <t>13 month Weighted Ave</t>
  </si>
  <si>
    <t>Interest And Dividends Receivable 171</t>
  </si>
  <si>
    <t>Capital Stock Expense 214</t>
  </si>
  <si>
    <t>Accum Deferred Income Taxes-Liberalized Depn 282</t>
  </si>
  <si>
    <t>Balance Sheet (FERC)</t>
  </si>
  <si>
    <t>Assets And Other Debits</t>
  </si>
  <si>
    <t/>
  </si>
  <si>
    <t>Utility Plant</t>
  </si>
  <si>
    <t>Electric Plant In Service 101</t>
  </si>
  <si>
    <t>Property Under Capital Leases 101.1</t>
  </si>
  <si>
    <t>Electric Plant Purchased Or Sold 102</t>
  </si>
  <si>
    <t>Experimental Electric Plant - Unclassified 103</t>
  </si>
  <si>
    <t>Electric Plant Held For Future Use 105</t>
  </si>
  <si>
    <t>Completed Construction Not Classified 106</t>
  </si>
  <si>
    <t>Construction Work In Progress - Electric 107</t>
  </si>
  <si>
    <t>Electric Plant Acquisition Adjustments 114</t>
  </si>
  <si>
    <t>Other Utility Plant 118</t>
  </si>
  <si>
    <t>Nuclear Fuel 120.1 - 120.4</t>
  </si>
  <si>
    <t>Total Utility Plant</t>
  </si>
  <si>
    <t>Accum Prov For Depn Elect Plant In Service 108</t>
  </si>
  <si>
    <t>Accum Prov For Amort Elect Plant In Service 111</t>
  </si>
  <si>
    <t>Accum Prov For Depn Of Other Utility Plant 119</t>
  </si>
  <si>
    <t>Accum Prov For Amrt Of Nuclear Fuel Assmb 120.5</t>
  </si>
  <si>
    <t>Utility Plant - Net</t>
  </si>
  <si>
    <t>Nonutility Property And Investments</t>
  </si>
  <si>
    <t>Nonutility Property 121</t>
  </si>
  <si>
    <t>Accum Prov For Depr/Amort Of Nonutility Prop 122</t>
  </si>
  <si>
    <t>Investment In Associated Companies 123</t>
  </si>
  <si>
    <t>Investment In Subsidiary Companies 123.1</t>
  </si>
  <si>
    <t>Other Investments 124</t>
  </si>
  <si>
    <t>Other Special Funds 128</t>
  </si>
  <si>
    <t>Total Nonutility Property And Investments</t>
  </si>
  <si>
    <t>Current And Accrued Assets</t>
  </si>
  <si>
    <t>Cash 131</t>
  </si>
  <si>
    <t>Special Deposits 132 - 134</t>
  </si>
  <si>
    <t>Working Funds 135</t>
  </si>
  <si>
    <t>Temporary Cash Investments 136</t>
  </si>
  <si>
    <t>Notes Receivable 141</t>
  </si>
  <si>
    <t>Customer Accounts Receivable  142</t>
  </si>
  <si>
    <t>Other Accounts Receivable 143</t>
  </si>
  <si>
    <t>PacifiCorp Domestic Electric</t>
  </si>
  <si>
    <t>Accumulated Prov For Uncollectible Accounts 144</t>
  </si>
  <si>
    <t>Notes Receivable From Associated Companies 145</t>
  </si>
  <si>
    <t>Accounts Receivable From Associated Companies 146</t>
  </si>
  <si>
    <t>Fuel Stock 151 - 152</t>
  </si>
  <si>
    <t>Materials And Supplies 154 - 163</t>
  </si>
  <si>
    <t>Prepayments 165</t>
  </si>
  <si>
    <t>Rents Receivable 172</t>
  </si>
  <si>
    <t>Accrued Utility Revenues 173</t>
  </si>
  <si>
    <t>Miscellaneous  Current And Accrued Assets 174</t>
  </si>
  <si>
    <t>Total Current And Accrued Assets</t>
  </si>
  <si>
    <t>Deferred Debits</t>
  </si>
  <si>
    <t>Unamortized Debt Expense 181</t>
  </si>
  <si>
    <t>Extraordinary Property Losses 182.1</t>
  </si>
  <si>
    <t>Unrecovered Plant And Regulatory Study Costs 182.2</t>
  </si>
  <si>
    <t>Other Regulatory Assets 182.3</t>
  </si>
  <si>
    <t>Preliminary Survey &amp; Investigation Charges 183</t>
  </si>
  <si>
    <t>Clearing Accounts 184</t>
  </si>
  <si>
    <t>Temporary Facilities 185</t>
  </si>
  <si>
    <t>Miscellaneous Deferred Debits 186</t>
  </si>
  <si>
    <t>Research Development &amp; Demonstration Expend 188</t>
  </si>
  <si>
    <t>Unamortized Loss On Reaquired Debt 189</t>
  </si>
  <si>
    <t>Accumulated Deferred Income Taxes 190</t>
  </si>
  <si>
    <t>Total Deferred Debits</t>
  </si>
  <si>
    <t>Total Assets And Other Debits</t>
  </si>
  <si>
    <t>Liabilities And Other Credits</t>
  </si>
  <si>
    <t>Capitalization</t>
  </si>
  <si>
    <t>Common Equity</t>
  </si>
  <si>
    <t>Common Stock Issued 201</t>
  </si>
  <si>
    <t>Common Stock Liability For Conversion 203</t>
  </si>
  <si>
    <t>Premium On Capital Stock 207</t>
  </si>
  <si>
    <t>Other Paid In Capital 208 - 211</t>
  </si>
  <si>
    <t>Installments Received On Capital Stock 212</t>
  </si>
  <si>
    <t>Retained Earnings 215.1, 216</t>
  </si>
  <si>
    <t>Reacquired Capital Stock 217</t>
  </si>
  <si>
    <t>Total Common Equity</t>
  </si>
  <si>
    <t>Preferred Stock Issued 204</t>
  </si>
  <si>
    <t>Long-Term Debt</t>
  </si>
  <si>
    <t>Bonds 221</t>
  </si>
  <si>
    <t>Plnt Cnt Funds On Deposit With Trustee 221.4, 5</t>
  </si>
  <si>
    <t>Advances From Associated Companies 223</t>
  </si>
  <si>
    <t>Other Long-Term Debt 224</t>
  </si>
  <si>
    <t>Unamortized Premium On Long-Term Debt 225</t>
  </si>
  <si>
    <t>Total Long-Term Debt</t>
  </si>
  <si>
    <t>Total Capitalization</t>
  </si>
  <si>
    <t>Other Noncurrent Liabilities</t>
  </si>
  <si>
    <t>Obligations Under Capital Leases 227</t>
  </si>
  <si>
    <t>Accumulated Prov For Property Insurance 228.1</t>
  </si>
  <si>
    <t>Accumulated Prov For Injuries And Damages 228.2</t>
  </si>
  <si>
    <t>Accumulated Prov For Pensions And Benefits 228.3</t>
  </si>
  <si>
    <t>Accumulated Misc Operating Provisions 228.4</t>
  </si>
  <si>
    <t>Accumulated Provision For Rate Refunds 229</t>
  </si>
  <si>
    <t>Total Other Noncurrent Liabilities</t>
  </si>
  <si>
    <t>Current And Accrued Liabilities</t>
  </si>
  <si>
    <t>Notes Payable 231</t>
  </si>
  <si>
    <t>Accounts Payable 232</t>
  </si>
  <si>
    <t>Notes Payable To Associated Companies 233</t>
  </si>
  <si>
    <t>Accounts Payable To Associated Companies 234</t>
  </si>
  <si>
    <t>Customer Deposits 235</t>
  </si>
  <si>
    <t>Taxes Accrued 236</t>
  </si>
  <si>
    <t>Interest Accrued 237</t>
  </si>
  <si>
    <t>Dividends Declared 238</t>
  </si>
  <si>
    <t>Matured Long-Term Debt 239</t>
  </si>
  <si>
    <t>Matured Interest 240</t>
  </si>
  <si>
    <t>Tax Collections Payable 241</t>
  </si>
  <si>
    <t>Miscellaneous Current &amp; Accrued Liabilities 242</t>
  </si>
  <si>
    <t>Obligations Under Capital Leases 243</t>
  </si>
  <si>
    <t>Total Current And Accrued Liabilities</t>
  </si>
  <si>
    <t>Deferred Credits</t>
  </si>
  <si>
    <t>Customer Advances For Construction 252</t>
  </si>
  <si>
    <t>Other Deferred Credits 253</t>
  </si>
  <si>
    <t>Other Regulatory Liabilities 254</t>
  </si>
  <si>
    <t>Accumulated Deferred Investment Tax Credits 255</t>
  </si>
  <si>
    <t>Unamortized Gain On Reacquired Debt 257</t>
  </si>
  <si>
    <t>Accum Deferred Income Taxes-Accel Amort  281</t>
  </si>
  <si>
    <t>Accumulated Deferred Income Taxes - Other 283</t>
  </si>
  <si>
    <t>Total Deferred Credits</t>
  </si>
  <si>
    <t>Total Liabilities And Other Credits</t>
  </si>
  <si>
    <t>Accum Prov For Asset Acquisition Adjustment 115</t>
  </si>
  <si>
    <t>Accumulated Other Comprehensive Income 219</t>
  </si>
  <si>
    <t>Derivative Instrument Liabilities 244</t>
  </si>
  <si>
    <t>Derivative Instrument Liabilities - Hedges 245</t>
  </si>
  <si>
    <t>Derivative Instrument Assets 175</t>
  </si>
  <si>
    <t>Derivative Instrument Assets - Hedges 176</t>
  </si>
  <si>
    <t>Asset Retirement Obligation 230</t>
  </si>
  <si>
    <t>Current Assets less Current Liab.</t>
  </si>
  <si>
    <t>Unamortized Discount On Long-Term Debt 226dr</t>
  </si>
  <si>
    <t>Def credits less gain on debt</t>
  </si>
  <si>
    <t>AMA</t>
  </si>
  <si>
    <t>AMA higher/(lower)</t>
  </si>
  <si>
    <t>Investments &amp; Investors AMA</t>
  </si>
  <si>
    <t>Invested Capital</t>
  </si>
  <si>
    <t>Investments</t>
  </si>
  <si>
    <t>Investor Supplied Working Capital</t>
  </si>
  <si>
    <t>Regulatory Assets included in rate base</t>
  </si>
  <si>
    <t>March 2003 balance</t>
  </si>
  <si>
    <t>System</t>
  </si>
  <si>
    <t>transition Costs - WA (credit) 182.3</t>
  </si>
  <si>
    <t>Colstrip 3  182.3</t>
  </si>
  <si>
    <t>Environmental Remediation 182.3</t>
  </si>
  <si>
    <t>transition Costs - WA (debit) 186.8</t>
  </si>
  <si>
    <t>acct 182.3</t>
  </si>
  <si>
    <t>acct 186</t>
  </si>
  <si>
    <t>WA</t>
  </si>
  <si>
    <t>Average Investor Supplied Working Capital</t>
  </si>
  <si>
    <t>Twelve Months Ended March 31, 2003</t>
  </si>
  <si>
    <t>Description</t>
  </si>
  <si>
    <t>Average Invested Capital</t>
  </si>
  <si>
    <t>Preferred Stock</t>
  </si>
  <si>
    <t>Misc. Debt</t>
  </si>
  <si>
    <t>Deferred Investment Tax Credits</t>
  </si>
  <si>
    <t>Deferred Liabilities</t>
  </si>
  <si>
    <t>Total Average Invested Capital</t>
  </si>
  <si>
    <t>Average Investments</t>
  </si>
  <si>
    <t>Operating:</t>
  </si>
  <si>
    <t>Plant in Service</t>
  </si>
  <si>
    <t>Accumulated Depreciation</t>
  </si>
  <si>
    <t>Deferred Income Taxes</t>
  </si>
  <si>
    <t>Customer Advances</t>
  </si>
  <si>
    <t>Contribution in Aid of Construction</t>
  </si>
  <si>
    <t>Total Average Operating Investment</t>
  </si>
  <si>
    <t>Construction Work in Progress (CWIP)</t>
  </si>
  <si>
    <t>Non-Utility Property</t>
  </si>
  <si>
    <t>Deferred Income Taxes -- Non-Utility</t>
  </si>
  <si>
    <t>Investments in Subsidiary Companies</t>
  </si>
  <si>
    <t>Total Average Non-Operating &amp; Other</t>
  </si>
  <si>
    <t>Non-Operating &amp; Other:</t>
  </si>
  <si>
    <t>Non-WA Plant Acquisition Adjustment (net)</t>
  </si>
  <si>
    <t>Misc. Deferred Debits</t>
  </si>
  <si>
    <t>Other Investments and Special Funds</t>
  </si>
  <si>
    <t>Misc. Deferred Credits and Regulatory Liabilities</t>
  </si>
  <si>
    <t>total per balance sheet page</t>
  </si>
  <si>
    <t>should be 0</t>
  </si>
  <si>
    <t>Investments &amp; Investors - 13 month Avg</t>
  </si>
  <si>
    <t>Average Balance</t>
  </si>
  <si>
    <t>13-month average</t>
  </si>
  <si>
    <t>Net Payable to Associated Companies</t>
  </si>
  <si>
    <t>Note Receivable</t>
  </si>
  <si>
    <t>Investor Supplied Working Capital (line 8 - line 33)</t>
  </si>
  <si>
    <t>Total Average Investment (line 20 + line 31)</t>
  </si>
  <si>
    <t>adjusted to remove acct 25399, &gt;&gt;may be non-op</t>
  </si>
  <si>
    <t>In Line # of Page 1</t>
  </si>
  <si>
    <t>Line 2</t>
  </si>
  <si>
    <t>Line 3</t>
  </si>
  <si>
    <t>Line 11</t>
  </si>
  <si>
    <t>Line 12</t>
  </si>
  <si>
    <t>Line 14</t>
  </si>
  <si>
    <t>Line 15</t>
  </si>
  <si>
    <t>Line 16</t>
  </si>
  <si>
    <t>Line 17</t>
  </si>
  <si>
    <t>Line 18</t>
  </si>
  <si>
    <t>Line 19</t>
  </si>
  <si>
    <t>Line 11, 23</t>
  </si>
  <si>
    <t>Line 11, 14</t>
  </si>
  <si>
    <t>Line 24</t>
  </si>
  <si>
    <t>Line 25</t>
  </si>
  <si>
    <t>Line 26</t>
  </si>
  <si>
    <t>Line 28</t>
  </si>
  <si>
    <t>Line 29</t>
  </si>
  <si>
    <t>Line 6</t>
  </si>
  <si>
    <t>Line 4</t>
  </si>
  <si>
    <t>Line 118</t>
  </si>
  <si>
    <t>Line 5</t>
  </si>
  <si>
    <t>Line 16*</t>
  </si>
  <si>
    <t>*  Less account 253.99, other deferred credits of</t>
  </si>
  <si>
    <t>non-operating</t>
  </si>
  <si>
    <t>L 61+65</t>
  </si>
  <si>
    <t>Tab2 p2.32 =</t>
  </si>
  <si>
    <t>Misc. Deferred Debits -non-operating</t>
  </si>
  <si>
    <t>&amp;</t>
  </si>
  <si>
    <t>ADFIT- to L 14</t>
  </si>
  <si>
    <t>sum(&amp;)</t>
  </si>
  <si>
    <t>tab 2 p 2.34 operating</t>
  </si>
  <si>
    <t>non-op</t>
  </si>
  <si>
    <t>Allocation to non-operating not necessary as balance is negative.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</si>
</sst>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 #,##0_);\(\ #,##0\);_(* &quot;-&quot;_)"/>
    <numFmt numFmtId="165" formatCode="0.0"/>
    <numFmt numFmtId="166" formatCode="0.00000"/>
    <numFmt numFmtId="167" formatCode="0.000000"/>
    <numFmt numFmtId="168" formatCode="0.0000000"/>
    <numFmt numFmtId="169" formatCode="0.0000"/>
    <numFmt numFmtId="170" formatCode="0.000"/>
    <numFmt numFmtId="171" formatCode="m/d"/>
    <numFmt numFmtId="172" formatCode="_(* #,##0_);_(* \(#,##0\);_(* &quot;-&quot;??_);_(@_)"/>
    <numFmt numFmtId="173" formatCode="_(* #,##0.0_);_(* \(#,##0.0\);_(* &quot;-&quot;??_);_(@_)"/>
    <numFmt numFmtId="174" formatCode="mmmm\ d\,\ yyyy"/>
    <numFmt numFmtId="175" formatCode="0.00_);\(0.00\)"/>
    <numFmt numFmtId="176" formatCode="_(* #,##0.000_);_(* \(#,##0.000\);_(* &quot;-&quot;??_);_(@_)"/>
    <numFmt numFmtId="177" formatCode="#,##0.00_-;#,##0.00\-;&quot;&quot;"/>
    <numFmt numFmtId="178" formatCode="mmm\-yyyy"/>
    <numFmt numFmtId="179" formatCode="mmmm\ yy"/>
    <numFmt numFmtId="180" formatCode="[$-409]dddd\,\ mmmm\ dd\,\ yyyy"/>
    <numFmt numFmtId="181" formatCode="[$-409]mmm\-yy;@"/>
    <numFmt numFmtId="182" formatCode="m/d/yyyy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0.0%"/>
    <numFmt numFmtId="187" formatCode="_(* #,##0.0000000_);_(* \(#,##0.0000000\);_(* &quot;-&quot;???????_);_(@_)"/>
    <numFmt numFmtId="188" formatCode="#,##0.0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0.000000000000%"/>
    <numFmt numFmtId="198" formatCode="0.0000000000000%"/>
    <numFmt numFmtId="199" formatCode="0.00000000000000%"/>
    <numFmt numFmtId="200" formatCode="0.000000000000000%"/>
    <numFmt numFmtId="201" formatCode="#,##0.0_);[Red]\(#,##0.0\)"/>
    <numFmt numFmtId="202" formatCode="#,##0.000_);[Red]\(#,##0.000\)"/>
    <numFmt numFmtId="203" formatCode="0.000%"/>
    <numFmt numFmtId="204" formatCode="_(* #,##0.0000_);_(* \(#,##0.0000\);_(* &quot;-&quot;????_);_(@_)"/>
    <numFmt numFmtId="205" formatCode="m/d/yyyy&quot;  &quot;h&quot;:&quot;mm&quot;:&quot;ss\ AM/PM"/>
    <numFmt numFmtId="206" formatCode="_(&quot;$&quot;* #,##0.0_);_(&quot;$&quot;* \(#,##0.0\);_(&quot;$&quot;* &quot;-&quot;??_);_(@_)"/>
    <numFmt numFmtId="207" formatCode="_(&quot;$&quot;* #,##0_);_(&quot;$&quot;* \(#,##0\);_(&quot;$&quot;* &quot;-&quot;??_);_(@_)"/>
    <numFmt numFmtId="208" formatCode="&quot;$&quot;#,##0.00"/>
    <numFmt numFmtId="209" formatCode="&quot;$&quot;#,##0.0"/>
    <numFmt numFmtId="210" formatCode="&quot;$&quot;#,##0"/>
  </numFmts>
  <fonts count="14">
    <font>
      <sz val="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3" fontId="5" fillId="0" borderId="0" xfId="15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17" fontId="5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174" fontId="6" fillId="0" borderId="0" xfId="0" applyNumberFormat="1" applyFont="1" applyFill="1" applyBorder="1" applyAlignment="1">
      <alignment horizontal="centerContinuous"/>
    </xf>
    <xf numFmtId="0" fontId="7" fillId="0" borderId="0" xfId="0" applyFont="1" applyAlignment="1">
      <alignment horizontal="left"/>
    </xf>
    <xf numFmtId="174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172" fontId="5" fillId="0" borderId="0" xfId="15" applyNumberFormat="1" applyFont="1" applyAlignment="1">
      <alignment/>
    </xf>
    <xf numFmtId="172" fontId="5" fillId="0" borderId="0" xfId="15" applyNumberFormat="1" applyFont="1" applyFill="1" applyAlignment="1">
      <alignment/>
    </xf>
    <xf numFmtId="172" fontId="5" fillId="0" borderId="2" xfId="15" applyNumberFormat="1" applyFont="1" applyBorder="1" applyAlignment="1">
      <alignment/>
    </xf>
    <xf numFmtId="172" fontId="5" fillId="0" borderId="2" xfId="15" applyNumberFormat="1" applyFont="1" applyFill="1" applyBorder="1" applyAlignment="1">
      <alignment/>
    </xf>
    <xf numFmtId="172" fontId="5" fillId="0" borderId="1" xfId="15" applyNumberFormat="1" applyFont="1" applyBorder="1" applyAlignment="1">
      <alignment/>
    </xf>
    <xf numFmtId="172" fontId="5" fillId="0" borderId="3" xfId="15" applyNumberFormat="1" applyFont="1" applyBorder="1" applyAlignment="1">
      <alignment/>
    </xf>
    <xf numFmtId="172" fontId="5" fillId="0" borderId="1" xfId="15" applyNumberFormat="1" applyFont="1" applyBorder="1" applyAlignment="1">
      <alignment horizontal="center" wrapText="1"/>
    </xf>
    <xf numFmtId="43" fontId="5" fillId="0" borderId="0" xfId="15" applyNumberFormat="1" applyFont="1" applyAlignment="1">
      <alignment/>
    </xf>
    <xf numFmtId="0" fontId="8" fillId="0" borderId="0" xfId="0" applyFont="1" applyAlignment="1">
      <alignment/>
    </xf>
    <xf numFmtId="172" fontId="8" fillId="0" borderId="0" xfId="15" applyNumberFormat="1" applyFont="1" applyAlignment="1">
      <alignment/>
    </xf>
    <xf numFmtId="172" fontId="8" fillId="0" borderId="0" xfId="15" applyNumberFormat="1" applyFont="1" applyFill="1" applyAlignment="1">
      <alignment/>
    </xf>
    <xf numFmtId="172" fontId="5" fillId="0" borderId="0" xfId="0" applyNumberFormat="1" applyFont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172" fontId="5" fillId="0" borderId="7" xfId="15" applyNumberFormat="1" applyFont="1" applyBorder="1" applyAlignment="1">
      <alignment/>
    </xf>
    <xf numFmtId="43" fontId="5" fillId="0" borderId="1" xfId="15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43" fontId="9" fillId="0" borderId="0" xfId="15" applyNumberFormat="1" applyFont="1" applyAlignment="1">
      <alignment/>
    </xf>
    <xf numFmtId="172" fontId="9" fillId="0" borderId="0" xfId="15" applyNumberFormat="1" applyFont="1" applyAlignment="1">
      <alignment/>
    </xf>
    <xf numFmtId="43" fontId="9" fillId="0" borderId="0" xfId="15" applyNumberFormat="1" applyFont="1" applyFill="1" applyAlignment="1">
      <alignment/>
    </xf>
    <xf numFmtId="172" fontId="9" fillId="0" borderId="0" xfId="15" applyNumberFormat="1" applyFont="1" applyFill="1" applyAlignment="1">
      <alignment/>
    </xf>
    <xf numFmtId="17" fontId="5" fillId="0" borderId="1" xfId="15" applyNumberFormat="1" applyFont="1" applyBorder="1" applyAlignment="1">
      <alignment horizontal="center" wrapText="1"/>
    </xf>
    <xf numFmtId="172" fontId="5" fillId="0" borderId="0" xfId="15" applyNumberFormat="1" applyFont="1" applyBorder="1" applyAlignment="1">
      <alignment/>
    </xf>
    <xf numFmtId="43" fontId="5" fillId="3" borderId="8" xfId="15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207" fontId="10" fillId="0" borderId="0" xfId="17" applyNumberFormat="1" applyFont="1" applyAlignment="1">
      <alignment/>
    </xf>
    <xf numFmtId="207" fontId="10" fillId="0" borderId="1" xfId="17" applyNumberFormat="1" applyFont="1" applyBorder="1" applyAlignment="1">
      <alignment/>
    </xf>
    <xf numFmtId="207" fontId="11" fillId="0" borderId="0" xfId="17" applyNumberFormat="1" applyFont="1" applyAlignment="1">
      <alignment/>
    </xf>
    <xf numFmtId="0" fontId="12" fillId="0" borderId="0" xfId="0" applyFont="1" applyAlignment="1">
      <alignment horizontal="center"/>
    </xf>
    <xf numFmtId="207" fontId="12" fillId="0" borderId="0" xfId="17" applyNumberFormat="1" applyFont="1" applyAlignment="1">
      <alignment horizontal="center"/>
    </xf>
    <xf numFmtId="0" fontId="10" fillId="0" borderId="1" xfId="0" applyFont="1" applyBorder="1" applyAlignment="1">
      <alignment horizontal="left"/>
    </xf>
    <xf numFmtId="43" fontId="10" fillId="0" borderId="0" xfId="0" applyNumberFormat="1" applyFont="1" applyAlignment="1">
      <alignment/>
    </xf>
    <xf numFmtId="207" fontId="10" fillId="0" borderId="0" xfId="0" applyNumberFormat="1" applyFont="1" applyAlignment="1">
      <alignment/>
    </xf>
    <xf numFmtId="189" fontId="5" fillId="0" borderId="0" xfId="19" applyNumberFormat="1" applyFont="1" applyAlignment="1">
      <alignment/>
    </xf>
    <xf numFmtId="0" fontId="13" fillId="0" borderId="0" xfId="0" applyFont="1" applyBorder="1" applyAlignment="1">
      <alignment horizontal="left"/>
    </xf>
    <xf numFmtId="0" fontId="5" fillId="2" borderId="8" xfId="0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2" fontId="5" fillId="0" borderId="1" xfId="0" applyNumberFormat="1" applyFont="1" applyFill="1" applyBorder="1" applyAlignment="1">
      <alignment/>
    </xf>
    <xf numFmtId="172" fontId="5" fillId="0" borderId="2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2" xfId="0" applyNumberFormat="1" applyFont="1" applyBorder="1" applyAlignment="1">
      <alignment/>
    </xf>
    <xf numFmtId="207" fontId="5" fillId="0" borderId="0" xfId="17" applyNumberFormat="1" applyFont="1" applyAlignment="1">
      <alignment/>
    </xf>
    <xf numFmtId="210" fontId="5" fillId="0" borderId="0" xfId="17" applyNumberFormat="1" applyFont="1" applyAlignment="1">
      <alignment/>
    </xf>
    <xf numFmtId="207" fontId="5" fillId="0" borderId="0" xfId="0" applyNumberFormat="1" applyFont="1" applyAlignment="1">
      <alignment/>
    </xf>
    <xf numFmtId="0" fontId="11" fillId="0" borderId="3" xfId="0" applyFont="1" applyBorder="1" applyAlignment="1">
      <alignment horizontal="right"/>
    </xf>
    <xf numFmtId="207" fontId="11" fillId="0" borderId="3" xfId="17" applyNumberFormat="1" applyFont="1" applyBorder="1" applyAlignment="1">
      <alignment/>
    </xf>
    <xf numFmtId="207" fontId="11" fillId="0" borderId="9" xfId="17" applyNumberFormat="1" applyFont="1" applyBorder="1" applyAlignment="1">
      <alignment/>
    </xf>
    <xf numFmtId="0" fontId="11" fillId="0" borderId="9" xfId="0" applyFont="1" applyBorder="1" applyAlignment="1">
      <alignment horizontal="right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C496CF"/>
      <rgbColor rgb="00ED615E"/>
      <rgbColor rgb="0099CC66"/>
      <rgbColor rgb="0087C4C4"/>
      <rgbColor rgb="00D4D4D4"/>
      <rgbColor rgb="007DA6CF"/>
      <rgbColor rgb="00E3C7EB"/>
      <rgbColor rgb="00F28C8C"/>
      <rgbColor rgb="00BFE699"/>
      <rgbColor rgb="00ABD4D4"/>
      <rgbColor rgb="00FFFFB3"/>
      <rgbColor rgb="00F2F2F2"/>
      <rgbColor rgb="00ABC7D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9"/>
  <sheetViews>
    <sheetView tabSelected="1" workbookViewId="0" topLeftCell="A1">
      <selection activeCell="B122" sqref="B122"/>
    </sheetView>
  </sheetViews>
  <sheetFormatPr defaultColWidth="9.33203125" defaultRowHeight="11.25"/>
  <cols>
    <col min="1" max="1" width="3.5" style="42" customWidth="1"/>
    <col min="2" max="2" width="51.66015625" style="42" customWidth="1"/>
    <col min="3" max="3" width="24.33203125" style="42" bestFit="1" customWidth="1"/>
    <col min="4" max="6" width="9.33203125" style="42" customWidth="1"/>
    <col min="7" max="7" width="17.83203125" style="42" bestFit="1" customWidth="1"/>
    <col min="8" max="16384" width="9.33203125" style="42" customWidth="1"/>
  </cols>
  <sheetData>
    <row r="2" spans="2:3" ht="15">
      <c r="B2" s="71" t="s">
        <v>145</v>
      </c>
      <c r="C2" s="71"/>
    </row>
    <row r="3" spans="2:3" ht="15">
      <c r="B3" s="71" t="s">
        <v>146</v>
      </c>
      <c r="C3" s="71"/>
    </row>
    <row r="5" spans="2:3" ht="15">
      <c r="B5" s="42" t="s">
        <v>147</v>
      </c>
      <c r="C5" s="43" t="s">
        <v>175</v>
      </c>
    </row>
    <row r="6" ht="15">
      <c r="C6" s="43" t="s">
        <v>176</v>
      </c>
    </row>
    <row r="7" spans="1:2" ht="15">
      <c r="A7" s="42">
        <v>1</v>
      </c>
      <c r="B7" s="43" t="s">
        <v>148</v>
      </c>
    </row>
    <row r="8" spans="1:3" ht="15">
      <c r="A8" s="42">
        <v>2</v>
      </c>
      <c r="B8" s="46" t="s">
        <v>68</v>
      </c>
      <c r="C8" s="48">
        <f>+'Bal Sht'!S94</f>
        <v>3028468890.253076</v>
      </c>
    </row>
    <row r="9" spans="1:3" ht="15">
      <c r="A9" s="42">
        <v>3</v>
      </c>
      <c r="B9" s="46" t="s">
        <v>149</v>
      </c>
      <c r="C9" s="48">
        <f>+'Bal Sht'!S96</f>
        <v>110694069.23076923</v>
      </c>
    </row>
    <row r="10" spans="1:3" ht="15">
      <c r="A10" s="42">
        <v>4</v>
      </c>
      <c r="B10" s="46" t="s">
        <v>150</v>
      </c>
      <c r="C10" s="48">
        <f>+'Bal Sht'!S106-'Bal Sht'!S62-'Bal Sht'!S71+'Bal Sht'!S134+'Bal Sht'!S145+'Bal Sht'!S122</f>
        <v>4041719698.575383</v>
      </c>
    </row>
    <row r="11" spans="1:3" ht="15">
      <c r="A11" s="42">
        <v>5</v>
      </c>
      <c r="B11" s="46" t="s">
        <v>177</v>
      </c>
      <c r="C11" s="48">
        <f>+'Bal Sht'!S124+'Bal Sht'!S125-'Bal Sht'!S47-'Bal Sht'!S48</f>
        <v>56139687.80692312</v>
      </c>
    </row>
    <row r="12" spans="1:3" ht="15">
      <c r="A12" s="42">
        <v>6</v>
      </c>
      <c r="B12" s="46" t="s">
        <v>151</v>
      </c>
      <c r="C12" s="48">
        <f>+'Bal Sht'!S144</f>
        <v>95957712.84615384</v>
      </c>
    </row>
    <row r="13" spans="1:4" ht="15">
      <c r="A13" s="42">
        <v>7</v>
      </c>
      <c r="B13" s="53" t="s">
        <v>152</v>
      </c>
      <c r="C13" s="49">
        <f>+'Bal Sht'!S118</f>
        <v>299943838.2215385</v>
      </c>
      <c r="D13" s="54"/>
    </row>
    <row r="14" spans="1:3" ht="15.75" thickBot="1">
      <c r="A14" s="42">
        <v>8</v>
      </c>
      <c r="B14" s="67" t="s">
        <v>153</v>
      </c>
      <c r="C14" s="68">
        <f>SUM(C8:C13)</f>
        <v>7632923896.933845</v>
      </c>
    </row>
    <row r="15" spans="1:3" ht="15.75" thickTop="1">
      <c r="A15" s="42">
        <v>9</v>
      </c>
      <c r="C15" s="48"/>
    </row>
    <row r="16" spans="1:3" ht="15">
      <c r="A16" s="42">
        <v>10</v>
      </c>
      <c r="B16" s="43" t="s">
        <v>154</v>
      </c>
      <c r="C16" s="48"/>
    </row>
    <row r="17" spans="1:3" ht="15">
      <c r="A17" s="42">
        <v>11</v>
      </c>
      <c r="B17" s="42" t="s">
        <v>155</v>
      </c>
      <c r="C17" s="48"/>
    </row>
    <row r="18" spans="1:3" ht="15">
      <c r="A18" s="42">
        <v>12</v>
      </c>
      <c r="B18" s="42" t="s">
        <v>156</v>
      </c>
      <c r="C18" s="48">
        <f>'Bal Sht'!S18-'Bal Sht'!S13-'Bal Sht'!S14</f>
        <v>12608966979.971539</v>
      </c>
    </row>
    <row r="19" spans="1:3" ht="15">
      <c r="A19" s="42">
        <v>13</v>
      </c>
      <c r="B19" s="42" t="s">
        <v>157</v>
      </c>
      <c r="C19" s="48">
        <f>-'Bal Sht'!S20-'Bal Sht'!S21</f>
        <v>-5164049632.636153</v>
      </c>
    </row>
    <row r="20" spans="1:7" ht="15">
      <c r="A20" s="42">
        <v>14</v>
      </c>
      <c r="B20" s="42" t="s">
        <v>158</v>
      </c>
      <c r="C20" s="48">
        <f>+'Bal Sht'!S72-'Bal Sht'!S146-'Bal Sht'!S147-'Bal Sht'!S148-'Bal Sht'!V147</f>
        <v>-975382762</v>
      </c>
      <c r="G20" s="55"/>
    </row>
    <row r="21" spans="1:7" ht="15">
      <c r="A21" s="42">
        <v>15</v>
      </c>
      <c r="B21" s="42" t="s">
        <v>169</v>
      </c>
      <c r="C21" s="48">
        <f>+'Bal Sht'!S65+'Bal Sht'!S69-'Bal Sht'!V67</f>
        <v>568799318</v>
      </c>
      <c r="G21" s="55"/>
    </row>
    <row r="22" spans="1:7" ht="15">
      <c r="A22" s="42">
        <v>16</v>
      </c>
      <c r="B22" s="42" t="s">
        <v>171</v>
      </c>
      <c r="C22" s="48">
        <f>-'Bal Sht'!S142-'Bal Sht'!S143</f>
        <v>-584048632.31</v>
      </c>
      <c r="D22" s="42" t="s">
        <v>181</v>
      </c>
      <c r="G22" s="55"/>
    </row>
    <row r="23" spans="1:3" ht="15">
      <c r="A23" s="42">
        <v>17</v>
      </c>
      <c r="B23" s="42" t="s">
        <v>159</v>
      </c>
      <c r="C23" s="48">
        <f>-'Bal Sht'!S126</f>
        <v>-10062820.319230769</v>
      </c>
    </row>
    <row r="24" spans="1:3" ht="15">
      <c r="A24" s="42">
        <v>18</v>
      </c>
      <c r="B24" s="42" t="s">
        <v>160</v>
      </c>
      <c r="C24" s="48">
        <f>-'Bal Sht'!S141</f>
        <v>-6903928.903076923</v>
      </c>
    </row>
    <row r="25" spans="1:3" ht="15">
      <c r="A25" s="42">
        <v>19</v>
      </c>
      <c r="B25" s="45" t="s">
        <v>178</v>
      </c>
      <c r="C25" s="49">
        <f>+'Bal Sht'!S43</f>
        <v>351578.1030769339</v>
      </c>
    </row>
    <row r="26" spans="1:3" ht="15">
      <c r="A26" s="42">
        <v>20</v>
      </c>
      <c r="B26" s="44" t="s">
        <v>161</v>
      </c>
      <c r="C26" s="48">
        <f>SUM(C18:C25)</f>
        <v>6437670099.906154</v>
      </c>
    </row>
    <row r="27" spans="1:3" ht="15">
      <c r="A27" s="42">
        <v>21</v>
      </c>
      <c r="C27" s="48"/>
    </row>
    <row r="28" spans="1:3" ht="15">
      <c r="A28" s="42">
        <v>22</v>
      </c>
      <c r="B28" s="42" t="s">
        <v>167</v>
      </c>
      <c r="C28" s="48"/>
    </row>
    <row r="29" spans="1:3" ht="15">
      <c r="A29" s="42">
        <v>23</v>
      </c>
      <c r="B29" s="42" t="s">
        <v>162</v>
      </c>
      <c r="C29" s="48">
        <f>+'Bal Sht'!S13</f>
        <v>336617950.62923074</v>
      </c>
    </row>
    <row r="30" spans="1:3" ht="15">
      <c r="A30" s="42">
        <v>24</v>
      </c>
      <c r="B30" s="42" t="s">
        <v>168</v>
      </c>
      <c r="C30" s="48">
        <f>+'Bal Sht'!S14-'Bal Sht'!S22</f>
        <v>100592229.52923077</v>
      </c>
    </row>
    <row r="31" spans="1:3" ht="15">
      <c r="A31" s="42">
        <v>25</v>
      </c>
      <c r="B31" s="42" t="s">
        <v>163</v>
      </c>
      <c r="C31" s="48">
        <f>+'Bal Sht'!S29</f>
        <v>7929005.2969230795</v>
      </c>
    </row>
    <row r="32" spans="1:3" ht="15">
      <c r="A32" s="42">
        <v>26</v>
      </c>
      <c r="B32" s="42" t="s">
        <v>157</v>
      </c>
      <c r="C32" s="48">
        <f>+'Bal Sht'!S30</f>
        <v>-1149067.783076923</v>
      </c>
    </row>
    <row r="33" spans="1:3" ht="15">
      <c r="A33" s="42">
        <v>27</v>
      </c>
      <c r="B33" s="42" t="s">
        <v>209</v>
      </c>
      <c r="C33" s="48">
        <f>+'Bal Sht'!V67</f>
        <v>1181162709.0753846</v>
      </c>
    </row>
    <row r="34" spans="1:3" ht="15">
      <c r="A34" s="42">
        <v>28</v>
      </c>
      <c r="B34" s="42" t="s">
        <v>164</v>
      </c>
      <c r="C34" s="48">
        <f>+'Bal Sht'!V147</f>
        <v>-483280552.71461535</v>
      </c>
    </row>
    <row r="35" spans="1:3" ht="15">
      <c r="A35" s="42">
        <v>29</v>
      </c>
      <c r="B35" s="42" t="s">
        <v>165</v>
      </c>
      <c r="C35" s="48">
        <f>+'Bal Sht'!S31+'Bal Sht'!S32</f>
        <v>83378888.51692322</v>
      </c>
    </row>
    <row r="36" spans="1:3" ht="15">
      <c r="A36" s="42">
        <v>30</v>
      </c>
      <c r="B36" s="42" t="s">
        <v>170</v>
      </c>
      <c r="C36" s="48">
        <f>+'Bal Sht'!S33+'Bal Sht'!S34</f>
        <v>82334122.5723077</v>
      </c>
    </row>
    <row r="37" spans="1:3" ht="15">
      <c r="A37" s="42">
        <v>31</v>
      </c>
      <c r="B37" s="45"/>
      <c r="C37" s="49"/>
    </row>
    <row r="38" spans="1:3" ht="15">
      <c r="A38" s="42">
        <v>32</v>
      </c>
      <c r="B38" s="44" t="s">
        <v>166</v>
      </c>
      <c r="C38" s="48">
        <f>SUM(C29:C37)</f>
        <v>1307585285.1223078</v>
      </c>
    </row>
    <row r="39" spans="1:3" ht="15">
      <c r="A39" s="42">
        <v>33</v>
      </c>
      <c r="C39" s="48"/>
    </row>
    <row r="40" spans="1:3" ht="15.75" thickBot="1">
      <c r="A40" s="42">
        <v>34</v>
      </c>
      <c r="B40" s="70" t="s">
        <v>180</v>
      </c>
      <c r="C40" s="69">
        <f>+C26+C38</f>
        <v>7745255385.028461</v>
      </c>
    </row>
    <row r="41" spans="1:3" ht="15.75" thickTop="1">
      <c r="A41" s="42">
        <v>35</v>
      </c>
      <c r="C41" s="48"/>
    </row>
    <row r="42" spans="1:3" ht="15">
      <c r="A42" s="42">
        <v>36</v>
      </c>
      <c r="B42" s="47" t="s">
        <v>179</v>
      </c>
      <c r="C42" s="50">
        <f>+C14-C40</f>
        <v>-112331488.09461689</v>
      </c>
    </row>
    <row r="43" spans="1:3" ht="15">
      <c r="A43" s="42">
        <v>37</v>
      </c>
      <c r="B43" s="51"/>
      <c r="C43" s="52"/>
    </row>
    <row r="44" spans="1:2" ht="15">
      <c r="A44" s="42">
        <v>38</v>
      </c>
      <c r="B44" s="42" t="s">
        <v>215</v>
      </c>
    </row>
    <row r="48" ht="15">
      <c r="C48" s="48"/>
    </row>
    <row r="49" ht="15">
      <c r="C49" s="48"/>
    </row>
    <row r="50" ht="15">
      <c r="C50" s="48"/>
    </row>
    <row r="51" spans="1:3" ht="15">
      <c r="A51" s="42">
        <v>38</v>
      </c>
      <c r="B51" s="51" t="s">
        <v>172</v>
      </c>
      <c r="C51" s="52">
        <f>+'Bal Sht'!S163</f>
        <v>-112331488.09461784</v>
      </c>
    </row>
    <row r="52" spans="1:3" ht="15">
      <c r="A52" s="42">
        <v>39</v>
      </c>
      <c r="B52" s="51"/>
      <c r="C52" s="52"/>
    </row>
    <row r="53" spans="1:3" ht="15">
      <c r="A53" s="42">
        <v>40</v>
      </c>
      <c r="B53" s="51" t="s">
        <v>173</v>
      </c>
      <c r="C53" s="52">
        <f>+C42-C51</f>
        <v>9.5367431640625E-07</v>
      </c>
    </row>
    <row r="54" ht="15">
      <c r="C54" s="48"/>
    </row>
    <row r="55" ht="15">
      <c r="C55" s="48"/>
    </row>
    <row r="56" ht="15">
      <c r="C56" s="48"/>
    </row>
    <row r="57" ht="15">
      <c r="C57" s="48"/>
    </row>
    <row r="58" ht="15">
      <c r="C58" s="48"/>
    </row>
    <row r="59" ht="15">
      <c r="C59" s="48"/>
    </row>
    <row r="60" ht="15">
      <c r="C60" s="48"/>
    </row>
    <row r="61" ht="15">
      <c r="C61" s="48"/>
    </row>
    <row r="62" ht="15">
      <c r="C62" s="48"/>
    </row>
    <row r="63" ht="15">
      <c r="C63" s="48"/>
    </row>
    <row r="64" ht="15">
      <c r="C64" s="48"/>
    </row>
    <row r="65" ht="15">
      <c r="C65" s="48"/>
    </row>
    <row r="66" ht="15">
      <c r="C66" s="48"/>
    </row>
    <row r="67" ht="15">
      <c r="C67" s="48"/>
    </row>
    <row r="68" ht="15">
      <c r="C68" s="48"/>
    </row>
    <row r="69" ht="15">
      <c r="C69" s="48"/>
    </row>
  </sheetData>
  <mergeCells count="2">
    <mergeCell ref="B2:C2"/>
    <mergeCell ref="B3:C3"/>
  </mergeCells>
  <printOptions horizontalCentered="1" verticalCentered="1"/>
  <pageMargins left="1.25" right="0.75" top="1" bottom="1" header="0.5" footer="0.5"/>
  <pageSetup fitToHeight="1" fitToWidth="1" horizontalDpi="600" verticalDpi="600" orientation="portrait" r:id="rId1"/>
  <headerFooter alignWithMargins="0">
    <oddHeader>&amp;R&amp;"Palatino Linotype,Regular"&amp;10Exhibit _____ (TES-4)
Docket No. UE-032065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W667"/>
  <sheetViews>
    <sheetView workbookViewId="0" topLeftCell="A1">
      <pane xSplit="2" ySplit="4" topLeftCell="P110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B122" sqref="B122"/>
    </sheetView>
  </sheetViews>
  <sheetFormatPr defaultColWidth="9.33203125" defaultRowHeight="11.25"/>
  <cols>
    <col min="1" max="1" width="5.16015625" style="7" customWidth="1"/>
    <col min="2" max="2" width="53.16015625" style="2" customWidth="1"/>
    <col min="3" max="6" width="23.33203125" style="2" customWidth="1"/>
    <col min="7" max="11" width="20" style="2" customWidth="1"/>
    <col min="12" max="12" width="23.33203125" style="2" customWidth="1"/>
    <col min="13" max="15" width="25.5" style="9" customWidth="1"/>
    <col min="16" max="16" width="20.16015625" style="2" customWidth="1"/>
    <col min="17" max="17" width="21.16015625" style="2" hidden="1" customWidth="1"/>
    <col min="18" max="18" width="16.5" style="2" hidden="1" customWidth="1"/>
    <col min="19" max="19" width="19.5" style="2" bestFit="1" customWidth="1"/>
    <col min="20" max="20" width="11.33203125" style="2" bestFit="1" customWidth="1"/>
    <col min="21" max="21" width="15.83203125" style="2" bestFit="1" customWidth="1"/>
    <col min="22" max="22" width="20.66015625" style="2" bestFit="1" customWidth="1"/>
    <col min="23" max="16384" width="9.33203125" style="2" customWidth="1"/>
  </cols>
  <sheetData>
    <row r="1" spans="2:15" s="5" customFormat="1" ht="15">
      <c r="B1" s="13" t="s">
        <v>41</v>
      </c>
      <c r="M1" s="11"/>
      <c r="N1" s="11"/>
      <c r="O1" s="11"/>
    </row>
    <row r="2" spans="2:15" s="5" customFormat="1" ht="15">
      <c r="B2" s="13" t="s">
        <v>5</v>
      </c>
      <c r="M2" s="11"/>
      <c r="N2" s="11"/>
      <c r="O2" s="11"/>
    </row>
    <row r="3" spans="2:15" s="5" customFormat="1" ht="15">
      <c r="B3" s="14" t="s">
        <v>0</v>
      </c>
      <c r="M3" s="12"/>
      <c r="N3" s="12"/>
      <c r="O3" s="12"/>
    </row>
    <row r="4" spans="1:20" s="3" customFormat="1" ht="36">
      <c r="A4" s="8"/>
      <c r="B4" s="6"/>
      <c r="C4" s="4">
        <v>37316</v>
      </c>
      <c r="D4" s="4">
        <v>37347</v>
      </c>
      <c r="E4" s="4">
        <v>37377</v>
      </c>
      <c r="F4" s="4">
        <v>37408</v>
      </c>
      <c r="G4" s="4">
        <v>37438</v>
      </c>
      <c r="H4" s="4">
        <v>37469</v>
      </c>
      <c r="I4" s="4">
        <v>37500</v>
      </c>
      <c r="J4" s="4">
        <v>37530</v>
      </c>
      <c r="K4" s="4">
        <v>37561</v>
      </c>
      <c r="L4" s="4">
        <v>37621</v>
      </c>
      <c r="M4" s="4">
        <v>37652</v>
      </c>
      <c r="N4" s="4">
        <v>37680</v>
      </c>
      <c r="O4" s="4">
        <v>37711</v>
      </c>
      <c r="P4" s="6" t="s">
        <v>1</v>
      </c>
      <c r="Q4" s="6" t="s">
        <v>129</v>
      </c>
      <c r="R4" s="6" t="s">
        <v>130</v>
      </c>
      <c r="S4" s="6" t="s">
        <v>174</v>
      </c>
      <c r="T4" s="3" t="s">
        <v>182</v>
      </c>
    </row>
    <row r="5" spans="1:18" ht="12">
      <c r="A5" s="7">
        <v>1</v>
      </c>
      <c r="B5" s="57" t="s">
        <v>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  <c r="N5" s="17"/>
      <c r="O5" s="17"/>
      <c r="P5" s="16"/>
      <c r="Q5" s="16"/>
      <c r="R5" s="16"/>
    </row>
    <row r="6" spans="1:18" ht="12">
      <c r="A6" s="7">
        <v>2</v>
      </c>
      <c r="B6" s="15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17"/>
      <c r="O6" s="17"/>
      <c r="P6" s="16"/>
      <c r="Q6" s="16"/>
      <c r="R6" s="16"/>
    </row>
    <row r="7" spans="1:20" ht="12">
      <c r="A7" s="7">
        <v>3</v>
      </c>
      <c r="B7" s="2" t="s">
        <v>9</v>
      </c>
      <c r="C7" s="16">
        <v>12357327247.82</v>
      </c>
      <c r="D7" s="16">
        <v>12387774031.07</v>
      </c>
      <c r="E7" s="16">
        <v>12426503354.419998</v>
      </c>
      <c r="F7" s="16">
        <v>12454524583.539999</v>
      </c>
      <c r="G7" s="16">
        <v>12476027420.439999</v>
      </c>
      <c r="H7" s="16">
        <v>12570128627.369999</v>
      </c>
      <c r="I7" s="16">
        <v>12606562693.769999</v>
      </c>
      <c r="J7" s="16">
        <v>12651441001.72</v>
      </c>
      <c r="K7" s="16">
        <v>12665608317.839998</v>
      </c>
      <c r="L7" s="16">
        <v>12690448686.4</v>
      </c>
      <c r="M7" s="17">
        <v>12719979663.13</v>
      </c>
      <c r="N7" s="17">
        <v>12752047192.41</v>
      </c>
      <c r="O7" s="17">
        <v>12806883955.34</v>
      </c>
      <c r="P7" s="16">
        <f aca="true" t="shared" si="0" ref="P7:P16">SUM(C7:O7)/13</f>
        <v>12581942828.866922</v>
      </c>
      <c r="Q7" s="16">
        <f aca="true" t="shared" si="1" ref="Q7:Q14">(2*SUM(D7:N7)+C7+O7)/24</f>
        <v>12581929264.474167</v>
      </c>
      <c r="R7" s="16">
        <f>+Q7-P7</f>
        <v>-13564.392755508423</v>
      </c>
      <c r="S7" s="27">
        <f>+P7</f>
        <v>12581942828.866922</v>
      </c>
      <c r="T7" s="7"/>
    </row>
    <row r="8" spans="1:20" ht="12">
      <c r="A8" s="7">
        <v>4</v>
      </c>
      <c r="B8" s="2" t="s">
        <v>10</v>
      </c>
      <c r="C8" s="16">
        <v>24697609.510000005</v>
      </c>
      <c r="D8" s="16">
        <v>24697609.510000005</v>
      </c>
      <c r="E8" s="16">
        <v>24697609.510000005</v>
      </c>
      <c r="F8" s="16">
        <v>24697609.510000005</v>
      </c>
      <c r="G8" s="16">
        <v>24697609.510000005</v>
      </c>
      <c r="H8" s="16">
        <v>24697609.510000005</v>
      </c>
      <c r="I8" s="16">
        <v>24697609.510000005</v>
      </c>
      <c r="J8" s="16">
        <v>24697609.510000005</v>
      </c>
      <c r="K8" s="16">
        <v>24697609.510000005</v>
      </c>
      <c r="L8" s="16">
        <v>24697609.510000005</v>
      </c>
      <c r="M8" s="17">
        <v>24697609.510000005</v>
      </c>
      <c r="N8" s="17">
        <v>24697609.510000005</v>
      </c>
      <c r="O8" s="17">
        <v>24697609.510000005</v>
      </c>
      <c r="P8" s="16">
        <f t="shared" si="0"/>
        <v>24697609.509999998</v>
      </c>
      <c r="Q8" s="16">
        <f t="shared" si="1"/>
        <v>24697609.51</v>
      </c>
      <c r="R8" s="16">
        <f aca="true" t="shared" si="2" ref="R8:R71">+Q8-P8</f>
        <v>0</v>
      </c>
      <c r="S8" s="27">
        <f aca="true" t="shared" si="3" ref="S8:S16">+P8</f>
        <v>24697609.509999998</v>
      </c>
      <c r="T8" s="7"/>
    </row>
    <row r="9" spans="1:20" ht="12">
      <c r="A9" s="7">
        <v>5</v>
      </c>
      <c r="B9" s="2" t="s">
        <v>11</v>
      </c>
      <c r="C9" s="16">
        <v>0</v>
      </c>
      <c r="D9" s="16">
        <v>7.275957614183426E-12</v>
      </c>
      <c r="E9" s="16">
        <v>7.275957614183426E-12</v>
      </c>
      <c r="F9" s="16">
        <v>7.275957614183426E-12</v>
      </c>
      <c r="G9" s="16">
        <v>7.275957614183426E-12</v>
      </c>
      <c r="H9" s="16">
        <v>7.275957614183426E-12</v>
      </c>
      <c r="I9" s="16">
        <v>7.275957614183426E-12</v>
      </c>
      <c r="J9" s="16">
        <v>7.275957614183426E-12</v>
      </c>
      <c r="K9" s="16">
        <v>7.275957614183426E-12</v>
      </c>
      <c r="L9" s="16">
        <v>7.275957614183426E-12</v>
      </c>
      <c r="M9" s="17">
        <v>0</v>
      </c>
      <c r="N9" s="17">
        <v>0</v>
      </c>
      <c r="O9" s="17">
        <v>-6706403.44</v>
      </c>
      <c r="P9" s="16">
        <f t="shared" si="0"/>
        <v>-515877.18769230775</v>
      </c>
      <c r="Q9" s="16">
        <f t="shared" si="1"/>
        <v>-279433.4766666667</v>
      </c>
      <c r="R9" s="16">
        <f t="shared" si="2"/>
        <v>236443.71102564107</v>
      </c>
      <c r="S9" s="27">
        <f t="shared" si="3"/>
        <v>-515877.18769230775</v>
      </c>
      <c r="T9" s="7"/>
    </row>
    <row r="10" spans="1:20" ht="12">
      <c r="A10" s="7">
        <v>6</v>
      </c>
      <c r="B10" s="2" t="s">
        <v>12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7">
        <v>0</v>
      </c>
      <c r="N10" s="17">
        <v>0</v>
      </c>
      <c r="O10" s="17">
        <v>0</v>
      </c>
      <c r="P10" s="16">
        <f t="shared" si="0"/>
        <v>0</v>
      </c>
      <c r="Q10" s="16">
        <f t="shared" si="1"/>
        <v>0</v>
      </c>
      <c r="R10" s="16">
        <f t="shared" si="2"/>
        <v>0</v>
      </c>
      <c r="S10" s="27">
        <f t="shared" si="3"/>
        <v>0</v>
      </c>
      <c r="T10" s="7"/>
    </row>
    <row r="11" spans="1:20" ht="12">
      <c r="A11" s="7">
        <v>7</v>
      </c>
      <c r="B11" s="2" t="s">
        <v>13</v>
      </c>
      <c r="C11" s="16">
        <v>2838111.09</v>
      </c>
      <c r="D11" s="16">
        <v>2838111.09</v>
      </c>
      <c r="E11" s="16">
        <v>2838111.09</v>
      </c>
      <c r="F11" s="16">
        <v>2838111.09</v>
      </c>
      <c r="G11" s="16">
        <v>2838111.09</v>
      </c>
      <c r="H11" s="16">
        <v>2845111.09</v>
      </c>
      <c r="I11" s="16">
        <v>2845111.09</v>
      </c>
      <c r="J11" s="16">
        <v>2845111.09</v>
      </c>
      <c r="K11" s="16">
        <v>2845111.09</v>
      </c>
      <c r="L11" s="16">
        <v>2845111.09</v>
      </c>
      <c r="M11" s="17">
        <v>2845111.09</v>
      </c>
      <c r="N11" s="17">
        <v>2845111.09</v>
      </c>
      <c r="O11" s="17">
        <v>2845111.09</v>
      </c>
      <c r="P11" s="16">
        <f t="shared" si="0"/>
        <v>2842418.7823076923</v>
      </c>
      <c r="Q11" s="16">
        <f t="shared" si="1"/>
        <v>2842486.09</v>
      </c>
      <c r="R11" s="16">
        <f t="shared" si="2"/>
        <v>67.30769230751321</v>
      </c>
      <c r="S11" s="27">
        <f t="shared" si="3"/>
        <v>2842418.7823076923</v>
      </c>
      <c r="T11" s="7"/>
    </row>
    <row r="12" spans="1:20" ht="12">
      <c r="A12" s="7">
        <v>8</v>
      </c>
      <c r="B12" s="2" t="s">
        <v>14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17">
        <v>0</v>
      </c>
      <c r="O12" s="17">
        <v>0</v>
      </c>
      <c r="P12" s="16">
        <f t="shared" si="0"/>
        <v>0</v>
      </c>
      <c r="Q12" s="16">
        <f t="shared" si="1"/>
        <v>0</v>
      </c>
      <c r="R12" s="16">
        <f t="shared" si="2"/>
        <v>0</v>
      </c>
      <c r="S12" s="27">
        <f t="shared" si="3"/>
        <v>0</v>
      </c>
      <c r="T12" s="7"/>
    </row>
    <row r="13" spans="1:20" ht="12">
      <c r="A13" s="7">
        <v>9</v>
      </c>
      <c r="B13" s="2" t="s">
        <v>15</v>
      </c>
      <c r="C13" s="16">
        <v>361448307.32</v>
      </c>
      <c r="D13" s="16">
        <v>370413180.94</v>
      </c>
      <c r="E13" s="16">
        <v>368357753.54999995</v>
      </c>
      <c r="F13" s="16">
        <v>359617857.02</v>
      </c>
      <c r="G13" s="16">
        <v>364858322.56</v>
      </c>
      <c r="H13" s="16">
        <v>305071296.42999995</v>
      </c>
      <c r="I13" s="16">
        <v>307142466.21</v>
      </c>
      <c r="J13" s="16">
        <v>300697794</v>
      </c>
      <c r="K13" s="16">
        <v>319091464.35999995</v>
      </c>
      <c r="L13" s="16">
        <v>323348492.64</v>
      </c>
      <c r="M13" s="17">
        <v>327037165.5</v>
      </c>
      <c r="N13" s="17">
        <v>338916092.69</v>
      </c>
      <c r="O13" s="17">
        <v>330033164.96</v>
      </c>
      <c r="P13" s="16">
        <f t="shared" si="0"/>
        <v>336617950.62923074</v>
      </c>
      <c r="Q13" s="16">
        <f t="shared" si="1"/>
        <v>335857718.50333333</v>
      </c>
      <c r="R13" s="16">
        <f t="shared" si="2"/>
        <v>-760232.1258974075</v>
      </c>
      <c r="S13" s="27">
        <f t="shared" si="3"/>
        <v>336617950.62923074</v>
      </c>
      <c r="T13" s="7" t="s">
        <v>193</v>
      </c>
    </row>
    <row r="14" spans="1:20" ht="12">
      <c r="A14" s="7">
        <v>10</v>
      </c>
      <c r="B14" s="2" t="s">
        <v>16</v>
      </c>
      <c r="C14" s="16">
        <v>157193780.04999998</v>
      </c>
      <c r="D14" s="16">
        <v>157193780.04999998</v>
      </c>
      <c r="E14" s="16">
        <v>157193780.04999998</v>
      </c>
      <c r="F14" s="16">
        <v>157193780.04999998</v>
      </c>
      <c r="G14" s="16">
        <v>157193779.75</v>
      </c>
      <c r="H14" s="16">
        <v>157193779.75</v>
      </c>
      <c r="I14" s="16">
        <v>157193779.75</v>
      </c>
      <c r="J14" s="16">
        <v>157193779.75</v>
      </c>
      <c r="K14" s="16">
        <v>157193779.75</v>
      </c>
      <c r="L14" s="16">
        <v>157193779.75</v>
      </c>
      <c r="M14" s="17">
        <v>157193779.75</v>
      </c>
      <c r="N14" s="17">
        <v>157193779.75</v>
      </c>
      <c r="O14" s="17">
        <v>157193779.75</v>
      </c>
      <c r="P14" s="16">
        <f t="shared" si="0"/>
        <v>157193779.8423077</v>
      </c>
      <c r="Q14" s="16">
        <f t="shared" si="1"/>
        <v>157193779.8375</v>
      </c>
      <c r="R14" s="16">
        <f t="shared" si="2"/>
        <v>-0.00480768084526062</v>
      </c>
      <c r="S14" s="27">
        <f t="shared" si="3"/>
        <v>157193779.8423077</v>
      </c>
      <c r="T14" s="7" t="s">
        <v>194</v>
      </c>
    </row>
    <row r="15" spans="1:20" ht="12">
      <c r="A15" s="7">
        <v>11</v>
      </c>
      <c r="B15" s="2" t="s">
        <v>17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7">
        <v>0</v>
      </c>
      <c r="N15" s="17">
        <v>0</v>
      </c>
      <c r="O15" s="17">
        <v>0</v>
      </c>
      <c r="P15" s="16">
        <f t="shared" si="0"/>
        <v>0</v>
      </c>
      <c r="Q15" s="16"/>
      <c r="R15" s="16">
        <f t="shared" si="2"/>
        <v>0</v>
      </c>
      <c r="S15" s="27">
        <f t="shared" si="3"/>
        <v>0</v>
      </c>
      <c r="T15" s="7"/>
    </row>
    <row r="16" spans="1:20" ht="12">
      <c r="A16" s="7">
        <v>12</v>
      </c>
      <c r="B16" s="2" t="s">
        <v>18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7">
        <v>0</v>
      </c>
      <c r="N16" s="17">
        <v>0</v>
      </c>
      <c r="O16" s="17">
        <v>0</v>
      </c>
      <c r="P16" s="16">
        <f t="shared" si="0"/>
        <v>0</v>
      </c>
      <c r="Q16" s="16"/>
      <c r="R16" s="16">
        <f t="shared" si="2"/>
        <v>0</v>
      </c>
      <c r="S16" s="27">
        <f t="shared" si="3"/>
        <v>0</v>
      </c>
      <c r="T16" s="7"/>
    </row>
    <row r="17" spans="1:20" ht="12">
      <c r="A17" s="7">
        <v>13</v>
      </c>
      <c r="B17" s="2" t="s"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T17" s="7"/>
    </row>
    <row r="18" spans="1:20" ht="12">
      <c r="A18" s="7">
        <v>14</v>
      </c>
      <c r="B18" s="7" t="s">
        <v>19</v>
      </c>
      <c r="C18" s="18">
        <f>SUM(C7:C16)</f>
        <v>12903505055.789999</v>
      </c>
      <c r="D18" s="18">
        <f aca="true" t="shared" si="4" ref="D18:O18">SUM(D7:D16)</f>
        <v>12942916712.66</v>
      </c>
      <c r="E18" s="18">
        <f t="shared" si="4"/>
        <v>12979590608.619997</v>
      </c>
      <c r="F18" s="18">
        <f t="shared" si="4"/>
        <v>12998871941.21</v>
      </c>
      <c r="G18" s="18">
        <f t="shared" si="4"/>
        <v>13025615243.349998</v>
      </c>
      <c r="H18" s="18">
        <f t="shared" si="4"/>
        <v>13059936424.15</v>
      </c>
      <c r="I18" s="18">
        <f t="shared" si="4"/>
        <v>13098441660.329998</v>
      </c>
      <c r="J18" s="18">
        <f t="shared" si="4"/>
        <v>13136875296.07</v>
      </c>
      <c r="K18" s="18">
        <f t="shared" si="4"/>
        <v>13169436282.55</v>
      </c>
      <c r="L18" s="18">
        <f t="shared" si="4"/>
        <v>13198533679.39</v>
      </c>
      <c r="M18" s="18">
        <f t="shared" si="4"/>
        <v>13231753328.98</v>
      </c>
      <c r="N18" s="18">
        <f t="shared" si="4"/>
        <v>13275699785.45</v>
      </c>
      <c r="O18" s="18">
        <f t="shared" si="4"/>
        <v>13314947217.21</v>
      </c>
      <c r="P18" s="18">
        <f aca="true" t="shared" si="5" ref="P18:P24">SUM(C18:O18)/13</f>
        <v>13102778710.443077</v>
      </c>
      <c r="Q18" s="18">
        <f>(2*SUM(D18:N18)+C18+O18)/24</f>
        <v>13102241424.938332</v>
      </c>
      <c r="R18" s="18">
        <f t="shared" si="2"/>
        <v>-537285.5047454834</v>
      </c>
      <c r="S18" s="18">
        <f>SUM(S7:S16)</f>
        <v>13102778710.443077</v>
      </c>
      <c r="T18" s="7" t="s">
        <v>185</v>
      </c>
    </row>
    <row r="19" spans="1:20" ht="12">
      <c r="A19" s="7">
        <v>15</v>
      </c>
      <c r="B19" s="2" t="s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7"/>
      <c r="O19" s="17"/>
      <c r="P19" s="16">
        <f t="shared" si="5"/>
        <v>0</v>
      </c>
      <c r="Q19" s="16"/>
      <c r="R19" s="16"/>
      <c r="T19" s="7"/>
    </row>
    <row r="20" spans="1:20" ht="12">
      <c r="A20" s="7">
        <v>16</v>
      </c>
      <c r="B20" s="2" t="s">
        <v>20</v>
      </c>
      <c r="C20" s="16">
        <v>4752174129.5</v>
      </c>
      <c r="D20" s="16">
        <v>4803935895.280001</v>
      </c>
      <c r="E20" s="16">
        <v>4828046401.67</v>
      </c>
      <c r="F20" s="16">
        <v>4837569430.320001</v>
      </c>
      <c r="G20" s="16">
        <v>4860239800.740001</v>
      </c>
      <c r="H20" s="16">
        <v>4886107335.200001</v>
      </c>
      <c r="I20" s="16">
        <v>4914011987.070001</v>
      </c>
      <c r="J20" s="16">
        <v>4938830843</v>
      </c>
      <c r="K20" s="16">
        <v>4961949581.85</v>
      </c>
      <c r="L20" s="16">
        <v>4977268329.96</v>
      </c>
      <c r="M20" s="17">
        <v>5000247217.47</v>
      </c>
      <c r="N20" s="17">
        <v>5023289666.87</v>
      </c>
      <c r="O20" s="17">
        <v>5048759117.95</v>
      </c>
      <c r="P20" s="16">
        <f t="shared" si="5"/>
        <v>4910186902.836923</v>
      </c>
      <c r="Q20" s="16">
        <f>(2*SUM(D20:N20)+C20+O20)/24</f>
        <v>4910996926.096251</v>
      </c>
      <c r="R20" s="16">
        <f t="shared" si="2"/>
        <v>810023.2593278885</v>
      </c>
      <c r="S20" s="27">
        <f>+P20</f>
        <v>4910186902.836923</v>
      </c>
      <c r="T20" s="7" t="s">
        <v>186</v>
      </c>
    </row>
    <row r="21" spans="1:20" ht="12">
      <c r="A21" s="7">
        <v>17</v>
      </c>
      <c r="B21" s="2" t="s">
        <v>21</v>
      </c>
      <c r="C21" s="16">
        <v>229147649.11</v>
      </c>
      <c r="D21" s="16">
        <v>233820093.99</v>
      </c>
      <c r="E21" s="16">
        <v>237536996.45000002</v>
      </c>
      <c r="F21" s="16">
        <v>241814660.69000003</v>
      </c>
      <c r="G21" s="16">
        <v>245782985.63000003</v>
      </c>
      <c r="H21" s="16">
        <v>249848843.41000003</v>
      </c>
      <c r="I21" s="16">
        <v>254027836.64000002</v>
      </c>
      <c r="J21" s="16">
        <v>258139705.68</v>
      </c>
      <c r="K21" s="16">
        <v>262271423.24</v>
      </c>
      <c r="L21" s="16">
        <v>266390333.22000003</v>
      </c>
      <c r="M21" s="17">
        <v>270488962.42</v>
      </c>
      <c r="N21" s="17">
        <v>274635048.57</v>
      </c>
      <c r="O21" s="17">
        <v>276310948.34</v>
      </c>
      <c r="P21" s="16">
        <f t="shared" si="5"/>
        <v>253862729.79923084</v>
      </c>
      <c r="Q21" s="16">
        <f>(2*SUM(D21:N21)+C21+O21)/24</f>
        <v>253957182.38875005</v>
      </c>
      <c r="R21" s="16">
        <f t="shared" si="2"/>
        <v>94452.58951920271</v>
      </c>
      <c r="S21" s="27">
        <f>+P21</f>
        <v>253862729.79923084</v>
      </c>
      <c r="T21" s="7" t="s">
        <v>186</v>
      </c>
    </row>
    <row r="22" spans="1:20" ht="12">
      <c r="A22" s="7">
        <v>18</v>
      </c>
      <c r="B22" s="2" t="s">
        <v>119</v>
      </c>
      <c r="C22" s="16">
        <v>53861887.76</v>
      </c>
      <c r="D22" s="16">
        <v>54318470.37</v>
      </c>
      <c r="E22" s="16">
        <v>54775052.98</v>
      </c>
      <c r="F22" s="16">
        <v>55231635.589999996</v>
      </c>
      <c r="G22" s="16">
        <v>55688338.739999995</v>
      </c>
      <c r="H22" s="16">
        <v>56144951.48</v>
      </c>
      <c r="I22" s="16">
        <v>56601564.23</v>
      </c>
      <c r="J22" s="16">
        <v>57058176.95999999</v>
      </c>
      <c r="K22" s="16">
        <v>57514789.699999996</v>
      </c>
      <c r="L22" s="16">
        <v>57971402.449999996</v>
      </c>
      <c r="M22" s="17">
        <v>58428015.199999996</v>
      </c>
      <c r="N22" s="17">
        <v>58884627.92999999</v>
      </c>
      <c r="O22" s="17">
        <v>59341240.67999999</v>
      </c>
      <c r="P22" s="16">
        <f t="shared" si="5"/>
        <v>56601550.31307692</v>
      </c>
      <c r="Q22" s="16">
        <f>(2*SUM(D22:N22)+C22+O22)/24</f>
        <v>56601549.15416667</v>
      </c>
      <c r="R22" s="16">
        <f t="shared" si="2"/>
        <v>-1.1589102521538734</v>
      </c>
      <c r="S22" s="27">
        <f>+P22</f>
        <v>56601550.31307692</v>
      </c>
      <c r="T22" s="7" t="s">
        <v>195</v>
      </c>
    </row>
    <row r="23" spans="1:20" ht="12">
      <c r="A23" s="7">
        <v>19</v>
      </c>
      <c r="B23" s="2" t="s">
        <v>22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7">
        <v>0</v>
      </c>
      <c r="N23" s="17">
        <v>0</v>
      </c>
      <c r="O23" s="17">
        <v>0</v>
      </c>
      <c r="P23" s="16">
        <f t="shared" si="5"/>
        <v>0</v>
      </c>
      <c r="Q23" s="16"/>
      <c r="R23" s="16">
        <f t="shared" si="2"/>
        <v>0</v>
      </c>
      <c r="S23" s="27">
        <f>+P23</f>
        <v>0</v>
      </c>
      <c r="T23" s="7"/>
    </row>
    <row r="24" spans="1:20" ht="12">
      <c r="A24" s="7">
        <v>20</v>
      </c>
      <c r="B24" s="2" t="s">
        <v>23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7">
        <v>0</v>
      </c>
      <c r="N24" s="17">
        <v>0</v>
      </c>
      <c r="O24" s="17">
        <v>0</v>
      </c>
      <c r="P24" s="16">
        <f t="shared" si="5"/>
        <v>0</v>
      </c>
      <c r="Q24" s="16"/>
      <c r="R24" s="16">
        <f t="shared" si="2"/>
        <v>0</v>
      </c>
      <c r="S24" s="27">
        <f>+P24</f>
        <v>0</v>
      </c>
      <c r="T24" s="7"/>
    </row>
    <row r="25" spans="1:20" ht="12">
      <c r="A25" s="7">
        <v>21</v>
      </c>
      <c r="B25" s="2" t="s">
        <v>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T25" s="7"/>
    </row>
    <row r="26" spans="1:20" ht="12">
      <c r="A26" s="7">
        <v>22</v>
      </c>
      <c r="B26" s="7" t="s">
        <v>24</v>
      </c>
      <c r="C26" s="20">
        <f>+C18-SUM(C20:C24)</f>
        <v>7868321389.419999</v>
      </c>
      <c r="D26" s="20">
        <f aca="true" t="shared" si="6" ref="D26:O26">+D18-SUM(D20:D24)</f>
        <v>7850842253.0199995</v>
      </c>
      <c r="E26" s="20">
        <f t="shared" si="6"/>
        <v>7859232157.519998</v>
      </c>
      <c r="F26" s="20">
        <f t="shared" si="6"/>
        <v>7864256214.609999</v>
      </c>
      <c r="G26" s="20">
        <f t="shared" si="6"/>
        <v>7863904118.239998</v>
      </c>
      <c r="H26" s="20">
        <f t="shared" si="6"/>
        <v>7867835294.059999</v>
      </c>
      <c r="I26" s="20">
        <f t="shared" si="6"/>
        <v>7873800272.3899975</v>
      </c>
      <c r="J26" s="20">
        <f t="shared" si="6"/>
        <v>7882846570.429999</v>
      </c>
      <c r="K26" s="20">
        <f t="shared" si="6"/>
        <v>7887700487.759999</v>
      </c>
      <c r="L26" s="20">
        <f t="shared" si="6"/>
        <v>7896903613.759999</v>
      </c>
      <c r="M26" s="20">
        <f t="shared" si="6"/>
        <v>7902589133.889999</v>
      </c>
      <c r="N26" s="20">
        <f t="shared" si="6"/>
        <v>7918890442.080001</v>
      </c>
      <c r="O26" s="20">
        <f t="shared" si="6"/>
        <v>7930535910.239999</v>
      </c>
      <c r="P26" s="20">
        <f>SUM(C26:O26)/13</f>
        <v>7882127527.493845</v>
      </c>
      <c r="Q26" s="20">
        <f>(2*SUM(D26:N26)+C26+O26)/24</f>
        <v>7880685767.299167</v>
      </c>
      <c r="R26" s="20">
        <f t="shared" si="2"/>
        <v>-1441760.1946783066</v>
      </c>
      <c r="S26" s="20">
        <f>+S18-SUM(S20:S24)</f>
        <v>7882127527.493847</v>
      </c>
      <c r="T26" s="7"/>
    </row>
    <row r="27" spans="1:20" ht="12">
      <c r="A27" s="7">
        <v>23</v>
      </c>
      <c r="B27" s="2" t="s">
        <v>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  <c r="N27" s="17"/>
      <c r="O27" s="17"/>
      <c r="P27" s="16"/>
      <c r="Q27" s="16"/>
      <c r="R27" s="16"/>
      <c r="T27" s="7"/>
    </row>
    <row r="28" spans="1:20" ht="12">
      <c r="A28" s="7">
        <v>24</v>
      </c>
      <c r="B28" s="15" t="s">
        <v>25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  <c r="N28" s="17"/>
      <c r="O28" s="17"/>
      <c r="P28" s="16"/>
      <c r="Q28" s="16"/>
      <c r="R28" s="16"/>
      <c r="T28" s="7"/>
    </row>
    <row r="29" spans="1:20" ht="12">
      <c r="A29" s="7">
        <v>25</v>
      </c>
      <c r="B29" s="2" t="s">
        <v>26</v>
      </c>
      <c r="C29" s="16">
        <v>7972590.800000002</v>
      </c>
      <c r="D29" s="16">
        <v>7972590.800000002</v>
      </c>
      <c r="E29" s="16">
        <v>7972590.800000002</v>
      </c>
      <c r="F29" s="16">
        <v>7972590.800000002</v>
      </c>
      <c r="G29" s="16">
        <v>7972590.420000002</v>
      </c>
      <c r="H29" s="16">
        <v>7972590.420000002</v>
      </c>
      <c r="I29" s="16">
        <v>7969620.130000002</v>
      </c>
      <c r="J29" s="16">
        <v>7969620.130000002</v>
      </c>
      <c r="K29" s="16">
        <v>7969620.130000002</v>
      </c>
      <c r="L29" s="16">
        <v>7940933.710000002</v>
      </c>
      <c r="M29" s="17">
        <v>7940933.710000002</v>
      </c>
      <c r="N29" s="17">
        <v>7940933.710000002</v>
      </c>
      <c r="O29" s="17">
        <v>7509863.300000002</v>
      </c>
      <c r="P29" s="16">
        <f aca="true" t="shared" si="7" ref="P29:P34">SUM(C29:O29)/13</f>
        <v>7929005.2969230795</v>
      </c>
      <c r="Q29" s="16">
        <f aca="true" t="shared" si="8" ref="Q29:Q34">(2*SUM(D29:N29)+C29+O29)/24</f>
        <v>7944653.484166671</v>
      </c>
      <c r="R29" s="16">
        <f t="shared" si="2"/>
        <v>15648.187243591063</v>
      </c>
      <c r="S29" s="27">
        <f aca="true" t="shared" si="9" ref="S29:S34">+P29</f>
        <v>7929005.2969230795</v>
      </c>
      <c r="T29" s="7" t="s">
        <v>196</v>
      </c>
    </row>
    <row r="30" spans="1:20" ht="12">
      <c r="A30" s="7">
        <v>26</v>
      </c>
      <c r="B30" s="2" t="s">
        <v>27</v>
      </c>
      <c r="C30" s="16">
        <v>-1132397.3</v>
      </c>
      <c r="D30" s="16">
        <v>-1136868.17</v>
      </c>
      <c r="E30" s="16">
        <v>-1141233.6</v>
      </c>
      <c r="F30" s="16">
        <v>-1145598.9</v>
      </c>
      <c r="G30" s="16">
        <v>-1149960.88</v>
      </c>
      <c r="H30" s="16">
        <v>-1154303.97</v>
      </c>
      <c r="I30" s="16">
        <v>-1158592.61</v>
      </c>
      <c r="J30" s="16">
        <v>-1162776.28</v>
      </c>
      <c r="K30" s="16">
        <v>-1166960.17</v>
      </c>
      <c r="L30" s="16">
        <v>-1171144.12</v>
      </c>
      <c r="M30" s="17">
        <v>-1175327.96</v>
      </c>
      <c r="N30" s="17">
        <v>-1179511.76</v>
      </c>
      <c r="O30" s="17">
        <v>-1063205.46</v>
      </c>
      <c r="P30" s="16">
        <f t="shared" si="7"/>
        <v>-1149067.783076923</v>
      </c>
      <c r="Q30" s="16">
        <f t="shared" si="8"/>
        <v>-1153339.9833333334</v>
      </c>
      <c r="R30" s="16">
        <f t="shared" si="2"/>
        <v>-4272.200256410288</v>
      </c>
      <c r="S30" s="27">
        <f t="shared" si="9"/>
        <v>-1149067.783076923</v>
      </c>
      <c r="T30" s="7" t="s">
        <v>197</v>
      </c>
    </row>
    <row r="31" spans="1:20" ht="12">
      <c r="A31" s="7">
        <v>27</v>
      </c>
      <c r="B31" s="2" t="s">
        <v>28</v>
      </c>
      <c r="C31" s="16">
        <v>10980717.809999999</v>
      </c>
      <c r="D31" s="16">
        <v>10958665.389999999</v>
      </c>
      <c r="E31" s="16">
        <v>10129574.139999999</v>
      </c>
      <c r="F31" s="16">
        <v>10158116.139999999</v>
      </c>
      <c r="G31" s="16">
        <v>10140225.15</v>
      </c>
      <c r="H31" s="16">
        <v>9655528.18</v>
      </c>
      <c r="I31" s="16">
        <v>9770987.709999999</v>
      </c>
      <c r="J31" s="16">
        <v>9842396.049999999</v>
      </c>
      <c r="K31" s="16">
        <v>9977114.73</v>
      </c>
      <c r="L31" s="16">
        <v>9982106.629999999</v>
      </c>
      <c r="M31" s="17">
        <v>9993846.309999997</v>
      </c>
      <c r="N31" s="17">
        <v>9752507.759999996</v>
      </c>
      <c r="O31" s="17">
        <v>7362349.609999996</v>
      </c>
      <c r="P31" s="16">
        <f t="shared" si="7"/>
        <v>9900318.123846153</v>
      </c>
      <c r="Q31" s="16">
        <f t="shared" si="8"/>
        <v>9961050.158333331</v>
      </c>
      <c r="R31" s="16">
        <f t="shared" si="2"/>
        <v>60732.03448717855</v>
      </c>
      <c r="S31" s="27">
        <f t="shared" si="9"/>
        <v>9900318.123846153</v>
      </c>
      <c r="T31" s="7" t="s">
        <v>198</v>
      </c>
    </row>
    <row r="32" spans="1:20" ht="12">
      <c r="A32" s="7">
        <v>28</v>
      </c>
      <c r="B32" s="2" t="s">
        <v>29</v>
      </c>
      <c r="C32" s="16">
        <v>76704194.70000005</v>
      </c>
      <c r="D32" s="16">
        <v>77429236.67000008</v>
      </c>
      <c r="E32" s="16">
        <v>78759483.75000012</v>
      </c>
      <c r="F32" s="16">
        <v>66923148.22000015</v>
      </c>
      <c r="G32" s="16">
        <v>67609785.83000016</v>
      </c>
      <c r="H32" s="16">
        <v>69991071.5400002</v>
      </c>
      <c r="I32" s="16">
        <v>71141038.77000022</v>
      </c>
      <c r="J32" s="16">
        <v>73016046.71000028</v>
      </c>
      <c r="K32" s="16">
        <v>74174704.34000027</v>
      </c>
      <c r="L32" s="16">
        <v>75283187.22000027</v>
      </c>
      <c r="M32" s="17">
        <v>77368755.74999997</v>
      </c>
      <c r="N32" s="17">
        <v>79080411.22999997</v>
      </c>
      <c r="O32" s="17">
        <v>67740350.37999998</v>
      </c>
      <c r="P32" s="16">
        <f t="shared" si="7"/>
        <v>73478570.39307706</v>
      </c>
      <c r="Q32" s="16">
        <f t="shared" si="8"/>
        <v>73583261.88083348</v>
      </c>
      <c r="R32" s="16">
        <f t="shared" si="2"/>
        <v>104691.4877564162</v>
      </c>
      <c r="S32" s="27">
        <f t="shared" si="9"/>
        <v>73478570.39307706</v>
      </c>
      <c r="T32" s="7" t="s">
        <v>198</v>
      </c>
    </row>
    <row r="33" spans="1:20" ht="12">
      <c r="A33" s="7">
        <v>29</v>
      </c>
      <c r="B33" s="2" t="s">
        <v>30</v>
      </c>
      <c r="C33" s="16">
        <v>81370934.72000001</v>
      </c>
      <c r="D33" s="16">
        <v>81487077.17000002</v>
      </c>
      <c r="E33" s="16">
        <v>80801792.33000001</v>
      </c>
      <c r="F33" s="16">
        <v>80771912.08000001</v>
      </c>
      <c r="G33" s="16">
        <v>80213903.84000002</v>
      </c>
      <c r="H33" s="16">
        <v>79457110.02000001</v>
      </c>
      <c r="I33" s="16">
        <v>78941509.82000001</v>
      </c>
      <c r="J33" s="16">
        <v>78546596.39000002</v>
      </c>
      <c r="K33" s="16">
        <v>78915132.44000001</v>
      </c>
      <c r="L33" s="16">
        <v>79414689.39000002</v>
      </c>
      <c r="M33" s="17">
        <v>80709776.82000001</v>
      </c>
      <c r="N33" s="17">
        <v>80902671.35000001</v>
      </c>
      <c r="O33" s="17">
        <v>79317061.62</v>
      </c>
      <c r="P33" s="16">
        <f t="shared" si="7"/>
        <v>80065397.53769232</v>
      </c>
      <c r="Q33" s="16">
        <f t="shared" si="8"/>
        <v>80042180.81833334</v>
      </c>
      <c r="R33" s="16">
        <f t="shared" si="2"/>
        <v>-23216.719358980656</v>
      </c>
      <c r="S33" s="27">
        <f t="shared" si="9"/>
        <v>80065397.53769232</v>
      </c>
      <c r="T33" s="7" t="s">
        <v>199</v>
      </c>
    </row>
    <row r="34" spans="1:20" ht="12">
      <c r="A34" s="7">
        <v>30</v>
      </c>
      <c r="B34" s="2" t="s">
        <v>31</v>
      </c>
      <c r="C34" s="16">
        <v>2421500.91</v>
      </c>
      <c r="D34" s="16">
        <v>2429443.38</v>
      </c>
      <c r="E34" s="16">
        <v>2380741.18</v>
      </c>
      <c r="F34" s="16">
        <v>2385790.8</v>
      </c>
      <c r="G34" s="16">
        <v>2185440.38</v>
      </c>
      <c r="H34" s="16">
        <v>2191606.61</v>
      </c>
      <c r="I34" s="16">
        <v>2112864.09</v>
      </c>
      <c r="J34" s="16">
        <v>2090076.57</v>
      </c>
      <c r="K34" s="16">
        <v>2037820.04</v>
      </c>
      <c r="L34" s="16">
        <v>2431039.95</v>
      </c>
      <c r="M34" s="17">
        <v>2292149.34</v>
      </c>
      <c r="N34" s="17">
        <v>2290593.25</v>
      </c>
      <c r="O34" s="17">
        <v>2244358.95</v>
      </c>
      <c r="P34" s="16">
        <f t="shared" si="7"/>
        <v>2268725.0346153844</v>
      </c>
      <c r="Q34" s="16">
        <f t="shared" si="8"/>
        <v>2263374.626666667</v>
      </c>
      <c r="R34" s="16">
        <f t="shared" si="2"/>
        <v>-5350.407948717475</v>
      </c>
      <c r="S34" s="27">
        <f t="shared" si="9"/>
        <v>2268725.0346153844</v>
      </c>
      <c r="T34" s="7" t="s">
        <v>199</v>
      </c>
    </row>
    <row r="35" spans="1:20" ht="12">
      <c r="A35" s="7">
        <v>31</v>
      </c>
      <c r="B35" s="2" t="s">
        <v>7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  <c r="N35" s="17"/>
      <c r="O35" s="17"/>
      <c r="P35" s="16"/>
      <c r="Q35" s="16"/>
      <c r="R35" s="16"/>
      <c r="T35" s="7"/>
    </row>
    <row r="36" spans="1:20" ht="12">
      <c r="A36" s="7">
        <v>32</v>
      </c>
      <c r="B36" s="7" t="s">
        <v>32</v>
      </c>
      <c r="C36" s="18">
        <f>SUM(C29:C34)</f>
        <v>178317541.64000008</v>
      </c>
      <c r="D36" s="18">
        <f aca="true" t="shared" si="10" ref="D36:O36">SUM(D29:D34)</f>
        <v>179140145.24000007</v>
      </c>
      <c r="E36" s="18">
        <f t="shared" si="10"/>
        <v>178902948.60000014</v>
      </c>
      <c r="F36" s="18">
        <f t="shared" si="10"/>
        <v>167065959.14000016</v>
      </c>
      <c r="G36" s="18">
        <f t="shared" si="10"/>
        <v>166971984.7400002</v>
      </c>
      <c r="H36" s="18">
        <f t="shared" si="10"/>
        <v>168113602.80000022</v>
      </c>
      <c r="I36" s="18">
        <f t="shared" si="10"/>
        <v>168777427.91000023</v>
      </c>
      <c r="J36" s="18">
        <f t="shared" si="10"/>
        <v>170301959.5700003</v>
      </c>
      <c r="K36" s="18">
        <f t="shared" si="10"/>
        <v>171907431.51000026</v>
      </c>
      <c r="L36" s="18">
        <f t="shared" si="10"/>
        <v>173880812.78000027</v>
      </c>
      <c r="M36" s="18">
        <f t="shared" si="10"/>
        <v>177130133.97</v>
      </c>
      <c r="N36" s="18">
        <f t="shared" si="10"/>
        <v>178787605.53999996</v>
      </c>
      <c r="O36" s="18">
        <f t="shared" si="10"/>
        <v>163110778.39999998</v>
      </c>
      <c r="P36" s="18">
        <f>SUM(C36:O36)/13</f>
        <v>172492948.60307705</v>
      </c>
      <c r="Q36" s="18">
        <f>(2*SUM(D36:N36)+C36+O36)/24</f>
        <v>172641180.98500013</v>
      </c>
      <c r="R36" s="18">
        <f t="shared" si="2"/>
        <v>148232.3819230795</v>
      </c>
      <c r="S36" s="18">
        <f>SUM(S29:S34)</f>
        <v>172492948.6030771</v>
      </c>
      <c r="T36" s="7"/>
    </row>
    <row r="37" spans="1:20" ht="12">
      <c r="A37" s="7">
        <v>33</v>
      </c>
      <c r="B37" s="2" t="s">
        <v>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T37" s="7"/>
    </row>
    <row r="38" spans="1:20" ht="12">
      <c r="A38" s="7">
        <v>34</v>
      </c>
      <c r="B38" s="15" t="s">
        <v>33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  <c r="N38" s="17"/>
      <c r="O38" s="17"/>
      <c r="P38" s="16">
        <f aca="true" t="shared" si="11" ref="P38:P57">SUM(C38:O38)/13</f>
        <v>0</v>
      </c>
      <c r="Q38" s="16"/>
      <c r="R38" s="16"/>
      <c r="T38" s="7"/>
    </row>
    <row r="39" spans="1:20" ht="12">
      <c r="A39" s="7">
        <v>35</v>
      </c>
      <c r="B39" s="24" t="s">
        <v>34</v>
      </c>
      <c r="C39" s="25">
        <v>23465792.380000066</v>
      </c>
      <c r="D39" s="25">
        <v>24855070.100000065</v>
      </c>
      <c r="E39" s="25">
        <v>13031086.870000064</v>
      </c>
      <c r="F39" s="25">
        <v>14922494.310000066</v>
      </c>
      <c r="G39" s="25">
        <v>13761900.620000064</v>
      </c>
      <c r="H39" s="25">
        <v>11072177.930000063</v>
      </c>
      <c r="I39" s="25">
        <v>26862225.410000063</v>
      </c>
      <c r="J39" s="25">
        <v>10603073.680000063</v>
      </c>
      <c r="K39" s="25">
        <v>6430681.070000064</v>
      </c>
      <c r="L39" s="25">
        <v>9224599.360000063</v>
      </c>
      <c r="M39" s="26">
        <v>19158285.45000007</v>
      </c>
      <c r="N39" s="26">
        <v>15577894.59000007</v>
      </c>
      <c r="O39" s="26">
        <v>22235677.99000007</v>
      </c>
      <c r="P39" s="25">
        <f t="shared" si="11"/>
        <v>16246227.673846219</v>
      </c>
      <c r="Q39" s="25">
        <f>(2*SUM(D39:N39)+C39+O39)/24</f>
        <v>15695852.047916733</v>
      </c>
      <c r="R39" s="25">
        <f t="shared" si="2"/>
        <v>-550375.625929486</v>
      </c>
      <c r="S39" s="28"/>
      <c r="T39" s="7"/>
    </row>
    <row r="40" spans="1:20" ht="12">
      <c r="A40" s="7">
        <v>36</v>
      </c>
      <c r="B40" s="24" t="s">
        <v>35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5">
        <f t="shared" si="11"/>
        <v>0</v>
      </c>
      <c r="Q40" s="25"/>
      <c r="R40" s="25">
        <f t="shared" si="2"/>
        <v>0</v>
      </c>
      <c r="S40" s="29"/>
      <c r="T40" s="7"/>
    </row>
    <row r="41" spans="1:20" ht="12">
      <c r="A41" s="7">
        <v>37</v>
      </c>
      <c r="B41" s="24" t="s">
        <v>36</v>
      </c>
      <c r="C41" s="25">
        <v>-239598.3299999887</v>
      </c>
      <c r="D41" s="25">
        <v>-221095.8199999887</v>
      </c>
      <c r="E41" s="25">
        <v>168261.49000001128</v>
      </c>
      <c r="F41" s="25">
        <v>-168352.2399999887</v>
      </c>
      <c r="G41" s="25">
        <v>-183079.5499999887</v>
      </c>
      <c r="H41" s="25">
        <v>4982.160000011296</v>
      </c>
      <c r="I41" s="25">
        <v>-133995.4099999887</v>
      </c>
      <c r="J41" s="25">
        <v>-3475.219999988709</v>
      </c>
      <c r="K41" s="25">
        <v>-121961.81999998871</v>
      </c>
      <c r="L41" s="25">
        <v>-23446.89999998873</v>
      </c>
      <c r="M41" s="26">
        <v>-137811.88999998872</v>
      </c>
      <c r="N41" s="26">
        <v>-126251.69999998872</v>
      </c>
      <c r="O41" s="26">
        <v>-173747.8699999887</v>
      </c>
      <c r="P41" s="25">
        <f t="shared" si="11"/>
        <v>-104582.54615383486</v>
      </c>
      <c r="Q41" s="25">
        <f aca="true" t="shared" si="12" ref="Q41:Q56">(2*SUM(D41:N41)+C41+O41)/24</f>
        <v>-96074.99999998871</v>
      </c>
      <c r="R41" s="25">
        <f t="shared" si="2"/>
        <v>8507.546153846153</v>
      </c>
      <c r="S41" s="29"/>
      <c r="T41" s="7"/>
    </row>
    <row r="42" spans="1:20" ht="12">
      <c r="A42" s="7">
        <v>38</v>
      </c>
      <c r="B42" s="24" t="s">
        <v>37</v>
      </c>
      <c r="C42" s="25">
        <v>110556785.91999999</v>
      </c>
      <c r="D42" s="25">
        <v>117794736.16999999</v>
      </c>
      <c r="E42" s="25">
        <v>118931529.35999998</v>
      </c>
      <c r="F42" s="25">
        <v>129130639.86999999</v>
      </c>
      <c r="G42" s="25">
        <v>89286858.83999999</v>
      </c>
      <c r="H42" s="25">
        <v>37435693.66999999</v>
      </c>
      <c r="I42" s="25">
        <v>7512222.649999991</v>
      </c>
      <c r="J42" s="25">
        <v>7526276.779999986</v>
      </c>
      <c r="K42" s="25">
        <v>0</v>
      </c>
      <c r="L42" s="25">
        <v>59999999.999999985</v>
      </c>
      <c r="M42" s="26">
        <v>65049112.26</v>
      </c>
      <c r="N42" s="26">
        <v>70092398.92</v>
      </c>
      <c r="O42" s="26">
        <v>123163341.52000001</v>
      </c>
      <c r="P42" s="25">
        <f t="shared" si="11"/>
        <v>72036891.99692306</v>
      </c>
      <c r="Q42" s="25">
        <f t="shared" si="12"/>
        <v>68301627.68666665</v>
      </c>
      <c r="R42" s="25">
        <f t="shared" si="2"/>
        <v>-3735264.3102564067</v>
      </c>
      <c r="S42" s="30"/>
      <c r="T42" s="7"/>
    </row>
    <row r="43" spans="1:20" ht="12">
      <c r="A43" s="7">
        <v>39</v>
      </c>
      <c r="B43" s="24" t="s">
        <v>38</v>
      </c>
      <c r="C43" s="25">
        <v>364617.41000001074</v>
      </c>
      <c r="D43" s="25">
        <v>363521.2100000108</v>
      </c>
      <c r="E43" s="25">
        <v>362675.03000001074</v>
      </c>
      <c r="F43" s="25">
        <v>361828.85000001075</v>
      </c>
      <c r="G43" s="25">
        <v>350957.67000001075</v>
      </c>
      <c r="H43" s="25">
        <v>350061.49000001076</v>
      </c>
      <c r="I43" s="25">
        <v>347687.40000001073</v>
      </c>
      <c r="J43" s="25">
        <v>346791.22000001074</v>
      </c>
      <c r="K43" s="25">
        <v>345895.04000001075</v>
      </c>
      <c r="L43" s="25">
        <v>344610.5200000108</v>
      </c>
      <c r="M43" s="26">
        <v>344352.6800000107</v>
      </c>
      <c r="N43" s="26">
        <v>343956.5000000107</v>
      </c>
      <c r="O43" s="26">
        <v>343560.3200000107</v>
      </c>
      <c r="P43" s="25">
        <f t="shared" si="11"/>
        <v>351578.1030769339</v>
      </c>
      <c r="Q43" s="25">
        <f t="shared" si="12"/>
        <v>351368.87291667744</v>
      </c>
      <c r="R43" s="25">
        <f t="shared" si="2"/>
        <v>-209.23016025644029</v>
      </c>
      <c r="S43" s="61">
        <f>+P43</f>
        <v>351578.1030769339</v>
      </c>
      <c r="T43" s="7" t="s">
        <v>192</v>
      </c>
    </row>
    <row r="44" spans="1:20" ht="12">
      <c r="A44" s="7">
        <v>40</v>
      </c>
      <c r="B44" s="24" t="s">
        <v>39</v>
      </c>
      <c r="C44" s="25">
        <v>258117260.15999997</v>
      </c>
      <c r="D44" s="25">
        <v>330430311.79999995</v>
      </c>
      <c r="E44" s="25">
        <v>332297641.9</v>
      </c>
      <c r="F44" s="25">
        <v>239758411.76999998</v>
      </c>
      <c r="G44" s="25">
        <v>332355084.95</v>
      </c>
      <c r="H44" s="25">
        <v>340279467.12</v>
      </c>
      <c r="I44" s="25">
        <v>263491007.89999998</v>
      </c>
      <c r="J44" s="25">
        <v>291556256.98999995</v>
      </c>
      <c r="K44" s="25">
        <v>304675050.71</v>
      </c>
      <c r="L44" s="25">
        <v>270987245.22999996</v>
      </c>
      <c r="M44" s="26">
        <v>311156323.33000004</v>
      </c>
      <c r="N44" s="26">
        <v>309974598.63000005</v>
      </c>
      <c r="O44" s="26">
        <v>257349029.73000005</v>
      </c>
      <c r="P44" s="25">
        <f t="shared" si="11"/>
        <v>295571360.78615385</v>
      </c>
      <c r="Q44" s="25">
        <f t="shared" si="12"/>
        <v>298724545.43958336</v>
      </c>
      <c r="R44" s="25">
        <f t="shared" si="2"/>
        <v>3153184.653429508</v>
      </c>
      <c r="S44" s="29"/>
      <c r="T44" s="7"/>
    </row>
    <row r="45" spans="1:20" ht="12">
      <c r="A45" s="7">
        <v>41</v>
      </c>
      <c r="B45" s="24" t="s">
        <v>40</v>
      </c>
      <c r="C45" s="25">
        <v>20819562.560000002</v>
      </c>
      <c r="D45" s="25">
        <v>17062318.360000003</v>
      </c>
      <c r="E45" s="25">
        <v>7887064.540000002</v>
      </c>
      <c r="F45" s="25">
        <v>14101866.73</v>
      </c>
      <c r="G45" s="25">
        <v>11331475.370000001</v>
      </c>
      <c r="H45" s="25">
        <v>3112535.14</v>
      </c>
      <c r="I45" s="25">
        <v>11314330.530000003</v>
      </c>
      <c r="J45" s="25">
        <v>13413835.300000003</v>
      </c>
      <c r="K45" s="25">
        <v>6901138.400000004</v>
      </c>
      <c r="L45" s="25">
        <v>8503509.540000005</v>
      </c>
      <c r="M45" s="26">
        <v>7487609.220000006</v>
      </c>
      <c r="N45" s="26">
        <v>11177340.290000007</v>
      </c>
      <c r="O45" s="26">
        <v>25196695.580000006</v>
      </c>
      <c r="P45" s="25">
        <f t="shared" si="11"/>
        <v>12177637.043076925</v>
      </c>
      <c r="Q45" s="25">
        <f t="shared" si="12"/>
        <v>11275096.040833337</v>
      </c>
      <c r="R45" s="25">
        <f t="shared" si="2"/>
        <v>-902541.0022435877</v>
      </c>
      <c r="S45" s="29"/>
      <c r="T45" s="7"/>
    </row>
    <row r="46" spans="1:20" ht="12">
      <c r="A46" s="7">
        <v>42</v>
      </c>
      <c r="B46" s="24" t="s">
        <v>42</v>
      </c>
      <c r="C46" s="25">
        <v>-34807469.93</v>
      </c>
      <c r="D46" s="25">
        <v>-33828001.519999996</v>
      </c>
      <c r="E46" s="25">
        <v>-34004111.3</v>
      </c>
      <c r="F46" s="25">
        <v>-37489824.32</v>
      </c>
      <c r="G46" s="25">
        <v>-37732355.730000004</v>
      </c>
      <c r="H46" s="25">
        <v>-37421112.03</v>
      </c>
      <c r="I46" s="25">
        <v>-32394061.740000002</v>
      </c>
      <c r="J46" s="25">
        <v>-32187414.69</v>
      </c>
      <c r="K46" s="25">
        <v>-32103273.810000002</v>
      </c>
      <c r="L46" s="25">
        <v>-32329990.37</v>
      </c>
      <c r="M46" s="26">
        <v>-32855398.060000002</v>
      </c>
      <c r="N46" s="26">
        <v>-35452970.160000004</v>
      </c>
      <c r="O46" s="26">
        <v>-36271079.980000004</v>
      </c>
      <c r="P46" s="25">
        <f t="shared" si="11"/>
        <v>-34529004.895384625</v>
      </c>
      <c r="Q46" s="25">
        <f t="shared" si="12"/>
        <v>-34444815.72375</v>
      </c>
      <c r="R46" s="25">
        <f t="shared" si="2"/>
        <v>84189.17163462192</v>
      </c>
      <c r="S46" s="30"/>
      <c r="T46" s="7"/>
    </row>
    <row r="47" spans="1:20" ht="12">
      <c r="A47" s="7">
        <v>43</v>
      </c>
      <c r="B47" s="24" t="s">
        <v>43</v>
      </c>
      <c r="C47" s="25">
        <v>505629.2199999987</v>
      </c>
      <c r="D47" s="25">
        <v>2338990.29</v>
      </c>
      <c r="E47" s="25">
        <v>620115.9699999987</v>
      </c>
      <c r="F47" s="25">
        <v>655835.3399999987</v>
      </c>
      <c r="G47" s="25">
        <v>4812150.57</v>
      </c>
      <c r="H47" s="25">
        <v>129343.66999999841</v>
      </c>
      <c r="I47" s="25">
        <v>76028.79999999842</v>
      </c>
      <c r="J47" s="25">
        <v>107555.35999999847</v>
      </c>
      <c r="K47" s="25">
        <v>137129.59999999846</v>
      </c>
      <c r="L47" s="25">
        <v>321261.08999999845</v>
      </c>
      <c r="M47" s="26">
        <v>591647.589999998</v>
      </c>
      <c r="N47" s="26">
        <v>321497.93999999797</v>
      </c>
      <c r="O47" s="26">
        <v>321298.589999998</v>
      </c>
      <c r="P47" s="25">
        <f t="shared" si="11"/>
        <v>841421.8484615369</v>
      </c>
      <c r="Q47" s="25">
        <f t="shared" si="12"/>
        <v>877085.0104166651</v>
      </c>
      <c r="R47" s="25">
        <f t="shared" si="2"/>
        <v>35663.16195512819</v>
      </c>
      <c r="S47" s="59">
        <f>+P47</f>
        <v>841421.8484615369</v>
      </c>
      <c r="T47" s="7" t="s">
        <v>203</v>
      </c>
    </row>
    <row r="48" spans="1:20" ht="12">
      <c r="A48" s="7">
        <v>44</v>
      </c>
      <c r="B48" s="24" t="s">
        <v>44</v>
      </c>
      <c r="C48" s="25">
        <v>3874641.55999991</v>
      </c>
      <c r="D48" s="25">
        <v>3295627.7799999104</v>
      </c>
      <c r="E48" s="25">
        <v>7278244.38999991</v>
      </c>
      <c r="F48" s="25">
        <v>1230779.9599999106</v>
      </c>
      <c r="G48" s="25">
        <v>2522939.4099999107</v>
      </c>
      <c r="H48" s="25">
        <v>3418626.2899999106</v>
      </c>
      <c r="I48" s="25">
        <v>1863425.2299999106</v>
      </c>
      <c r="J48" s="25">
        <v>2917610.5999999107</v>
      </c>
      <c r="K48" s="25">
        <v>2777679.529999911</v>
      </c>
      <c r="L48" s="25">
        <v>3519188.0199999106</v>
      </c>
      <c r="M48" s="26">
        <v>3158060.4499999103</v>
      </c>
      <c r="N48" s="26">
        <v>869685.9299999103</v>
      </c>
      <c r="O48" s="26">
        <v>2869453.18999991</v>
      </c>
      <c r="P48" s="25">
        <f t="shared" si="11"/>
        <v>3045843.2569229878</v>
      </c>
      <c r="Q48" s="25">
        <f t="shared" si="12"/>
        <v>3018659.580416577</v>
      </c>
      <c r="R48" s="25">
        <f t="shared" si="2"/>
        <v>-27183.67650641082</v>
      </c>
      <c r="S48" s="60">
        <f>+P48</f>
        <v>3045843.2569229878</v>
      </c>
      <c r="T48" s="7" t="s">
        <v>203</v>
      </c>
    </row>
    <row r="49" spans="1:20" ht="12">
      <c r="A49" s="7">
        <v>45</v>
      </c>
      <c r="B49" s="24" t="s">
        <v>45</v>
      </c>
      <c r="C49" s="25">
        <v>58295017.83</v>
      </c>
      <c r="D49" s="25">
        <v>61559528.05</v>
      </c>
      <c r="E49" s="25">
        <v>59401309.91</v>
      </c>
      <c r="F49" s="25">
        <v>60212377.81999999</v>
      </c>
      <c r="G49" s="25">
        <v>58957975.08</v>
      </c>
      <c r="H49" s="25">
        <v>60729541.45999999</v>
      </c>
      <c r="I49" s="25">
        <v>57059656.739999995</v>
      </c>
      <c r="J49" s="25">
        <v>62757465.839999996</v>
      </c>
      <c r="K49" s="25">
        <v>67635342.67</v>
      </c>
      <c r="L49" s="25">
        <v>69561551.67</v>
      </c>
      <c r="M49" s="26">
        <v>67220487.79</v>
      </c>
      <c r="N49" s="26">
        <v>68301235.73</v>
      </c>
      <c r="O49" s="26">
        <v>69583751.96000001</v>
      </c>
      <c r="P49" s="25">
        <f t="shared" si="11"/>
        <v>63175018.657692306</v>
      </c>
      <c r="Q49" s="25">
        <f t="shared" si="12"/>
        <v>63111321.47124999</v>
      </c>
      <c r="R49" s="25">
        <f t="shared" si="2"/>
        <v>-63697.18644231558</v>
      </c>
      <c r="S49" s="29"/>
      <c r="T49" s="7"/>
    </row>
    <row r="50" spans="1:20" ht="12">
      <c r="A50" s="7">
        <v>46</v>
      </c>
      <c r="B50" s="24" t="s">
        <v>46</v>
      </c>
      <c r="C50" s="25">
        <v>86335176.71</v>
      </c>
      <c r="D50" s="25">
        <v>85185488.86999999</v>
      </c>
      <c r="E50" s="25">
        <v>85468436.61</v>
      </c>
      <c r="F50" s="25">
        <v>86763345.66999999</v>
      </c>
      <c r="G50" s="25">
        <v>87428887.38999999</v>
      </c>
      <c r="H50" s="25">
        <v>89147542.1</v>
      </c>
      <c r="I50" s="25">
        <v>88816905.03999999</v>
      </c>
      <c r="J50" s="25">
        <v>89727243.63</v>
      </c>
      <c r="K50" s="25">
        <v>92589991.46</v>
      </c>
      <c r="L50" s="25">
        <v>92509235.22999999</v>
      </c>
      <c r="M50" s="26">
        <v>93697127.96999997</v>
      </c>
      <c r="N50" s="26">
        <v>94381445.20999996</v>
      </c>
      <c r="O50" s="26">
        <v>92158954.56999996</v>
      </c>
      <c r="P50" s="25">
        <f t="shared" si="11"/>
        <v>89554598.49692307</v>
      </c>
      <c r="Q50" s="25">
        <f t="shared" si="12"/>
        <v>89580226.235</v>
      </c>
      <c r="R50" s="25">
        <f t="shared" si="2"/>
        <v>25627.738076925278</v>
      </c>
      <c r="S50" s="29"/>
      <c r="T50" s="7"/>
    </row>
    <row r="51" spans="1:20" ht="12">
      <c r="A51" s="7">
        <v>47</v>
      </c>
      <c r="B51" s="24" t="s">
        <v>47</v>
      </c>
      <c r="C51" s="25">
        <v>17442068.200000003</v>
      </c>
      <c r="D51" s="25">
        <v>15368903.820000004</v>
      </c>
      <c r="E51" s="25">
        <v>28649558.990000002</v>
      </c>
      <c r="F51" s="25">
        <v>28684177.890000004</v>
      </c>
      <c r="G51" s="25">
        <v>28003749.300000004</v>
      </c>
      <c r="H51" s="25">
        <v>22805054.600000005</v>
      </c>
      <c r="I51" s="25">
        <v>20754633.730000004</v>
      </c>
      <c r="J51" s="25">
        <v>17349922.150000006</v>
      </c>
      <c r="K51" s="25">
        <v>22333496.740000002</v>
      </c>
      <c r="L51" s="25">
        <v>25178609.900000006</v>
      </c>
      <c r="M51" s="26">
        <v>20730223.150000006</v>
      </c>
      <c r="N51" s="26">
        <v>18303561.720000006</v>
      </c>
      <c r="O51" s="26">
        <v>17658581.160000008</v>
      </c>
      <c r="P51" s="25">
        <f t="shared" si="11"/>
        <v>21789426.257692315</v>
      </c>
      <c r="Q51" s="25">
        <f t="shared" si="12"/>
        <v>22142684.722500004</v>
      </c>
      <c r="R51" s="25">
        <f t="shared" si="2"/>
        <v>353258.4648076892</v>
      </c>
      <c r="S51" s="29"/>
      <c r="T51" s="7"/>
    </row>
    <row r="52" spans="1:20" ht="12">
      <c r="A52" s="7">
        <v>48</v>
      </c>
      <c r="B52" s="24" t="s">
        <v>2</v>
      </c>
      <c r="C52" s="25">
        <v>241225.02999931338</v>
      </c>
      <c r="D52" s="25">
        <v>169687.3799993134</v>
      </c>
      <c r="E52" s="25">
        <v>191240.77999931338</v>
      </c>
      <c r="F52" s="25">
        <v>162404.76999931337</v>
      </c>
      <c r="G52" s="25">
        <v>154216.23999931337</v>
      </c>
      <c r="H52" s="25">
        <v>123992.85999931337</v>
      </c>
      <c r="I52" s="25">
        <v>64896.3299993134</v>
      </c>
      <c r="J52" s="25">
        <v>73045.65999931339</v>
      </c>
      <c r="K52" s="25">
        <v>12119.139999313396</v>
      </c>
      <c r="L52" s="25">
        <v>58993.78999931342</v>
      </c>
      <c r="M52" s="26">
        <v>70667.44999931338</v>
      </c>
      <c r="N52" s="26">
        <v>83389.21999931338</v>
      </c>
      <c r="O52" s="26">
        <v>107182.82999931338</v>
      </c>
      <c r="P52" s="25">
        <f t="shared" si="11"/>
        <v>116389.34461469801</v>
      </c>
      <c r="Q52" s="25">
        <f t="shared" si="12"/>
        <v>111571.46249931339</v>
      </c>
      <c r="R52" s="25">
        <f t="shared" si="2"/>
        <v>-4817.882115384622</v>
      </c>
      <c r="S52" s="29"/>
      <c r="T52" s="7"/>
    </row>
    <row r="53" spans="1:20" ht="12">
      <c r="A53" s="7">
        <v>49</v>
      </c>
      <c r="B53" s="24" t="s">
        <v>48</v>
      </c>
      <c r="C53" s="25">
        <v>59488.97</v>
      </c>
      <c r="D53" s="25">
        <v>45718.72</v>
      </c>
      <c r="E53" s="25">
        <v>66535.2</v>
      </c>
      <c r="F53" s="25">
        <v>80457.75</v>
      </c>
      <c r="G53" s="25">
        <v>189883.17</v>
      </c>
      <c r="H53" s="25">
        <v>166426.33</v>
      </c>
      <c r="I53" s="25">
        <v>129314.03</v>
      </c>
      <c r="J53" s="25">
        <v>151596.08</v>
      </c>
      <c r="K53" s="25">
        <v>115725.03</v>
      </c>
      <c r="L53" s="25">
        <v>-9249.23000000001</v>
      </c>
      <c r="M53" s="26">
        <v>67895.9</v>
      </c>
      <c r="N53" s="26">
        <v>60558.25</v>
      </c>
      <c r="O53" s="26">
        <v>-52032.8</v>
      </c>
      <c r="P53" s="25">
        <f t="shared" si="11"/>
        <v>82485.95384615383</v>
      </c>
      <c r="Q53" s="25">
        <f t="shared" si="12"/>
        <v>89049.10958333335</v>
      </c>
      <c r="R53" s="25">
        <f t="shared" si="2"/>
        <v>6563.155737179521</v>
      </c>
      <c r="S53" s="29"/>
      <c r="T53" s="7"/>
    </row>
    <row r="54" spans="1:20" ht="12">
      <c r="A54" s="7">
        <v>50</v>
      </c>
      <c r="B54" s="24" t="s">
        <v>49</v>
      </c>
      <c r="C54" s="25">
        <v>127007000</v>
      </c>
      <c r="D54" s="25">
        <v>122609000</v>
      </c>
      <c r="E54" s="25">
        <v>132281000</v>
      </c>
      <c r="F54" s="25">
        <v>136358000</v>
      </c>
      <c r="G54" s="25">
        <v>148346000</v>
      </c>
      <c r="H54" s="25">
        <v>147939000</v>
      </c>
      <c r="I54" s="25">
        <v>124853000</v>
      </c>
      <c r="J54" s="25">
        <v>121243000</v>
      </c>
      <c r="K54" s="25">
        <v>133324000</v>
      </c>
      <c r="L54" s="25">
        <v>130838000</v>
      </c>
      <c r="M54" s="26">
        <v>119962750</v>
      </c>
      <c r="N54" s="26">
        <v>102607000</v>
      </c>
      <c r="O54" s="26">
        <v>109222454</v>
      </c>
      <c r="P54" s="25">
        <f t="shared" si="11"/>
        <v>127430015.6923077</v>
      </c>
      <c r="Q54" s="25">
        <f t="shared" si="12"/>
        <v>128206289.75</v>
      </c>
      <c r="R54" s="25">
        <f t="shared" si="2"/>
        <v>776274.0576923043</v>
      </c>
      <c r="S54" s="29"/>
      <c r="T54" s="7"/>
    </row>
    <row r="55" spans="1:20" ht="12">
      <c r="A55" s="7">
        <v>51</v>
      </c>
      <c r="B55" s="24" t="s">
        <v>50</v>
      </c>
      <c r="C55" s="25">
        <v>-129667.16</v>
      </c>
      <c r="D55" s="25">
        <v>-150386.53</v>
      </c>
      <c r="E55" s="25">
        <v>-136206.53</v>
      </c>
      <c r="F55" s="25">
        <v>-147071.53</v>
      </c>
      <c r="G55" s="25">
        <v>-216592.43</v>
      </c>
      <c r="H55" s="25">
        <v>-94734.71</v>
      </c>
      <c r="I55" s="25">
        <v>66877592.45</v>
      </c>
      <c r="J55" s="25">
        <v>66871465.45</v>
      </c>
      <c r="K55" s="25">
        <v>66864199.45</v>
      </c>
      <c r="L55" s="25">
        <v>-1550988.55</v>
      </c>
      <c r="M55" s="26">
        <v>-3442957.48</v>
      </c>
      <c r="N55" s="26">
        <v>-4680888.16</v>
      </c>
      <c r="O55" s="26">
        <v>1018452.52</v>
      </c>
      <c r="P55" s="25">
        <f t="shared" si="11"/>
        <v>14698632.060769232</v>
      </c>
      <c r="Q55" s="25">
        <f t="shared" si="12"/>
        <v>15886485.3425</v>
      </c>
      <c r="R55" s="25">
        <f t="shared" si="2"/>
        <v>1187853.2817307673</v>
      </c>
      <c r="S55" s="29"/>
      <c r="T55" s="7"/>
    </row>
    <row r="56" spans="1:20" ht="12">
      <c r="A56" s="7">
        <v>52</v>
      </c>
      <c r="B56" s="24" t="s">
        <v>123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204941760</v>
      </c>
      <c r="M56" s="26">
        <v>204941760</v>
      </c>
      <c r="N56" s="26">
        <v>204941760</v>
      </c>
      <c r="O56" s="26">
        <v>229461317</v>
      </c>
      <c r="P56" s="25">
        <f t="shared" si="11"/>
        <v>64945122.84615385</v>
      </c>
      <c r="Q56" s="25">
        <f t="shared" si="12"/>
        <v>60796328.208333336</v>
      </c>
      <c r="R56" s="25">
        <f t="shared" si="2"/>
        <v>-4148794.637820512</v>
      </c>
      <c r="S56" s="29"/>
      <c r="T56" s="7"/>
    </row>
    <row r="57" spans="1:20" ht="12">
      <c r="A57" s="7">
        <v>53</v>
      </c>
      <c r="B57" s="24" t="s">
        <v>124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17">
        <v>0</v>
      </c>
      <c r="N57" s="17">
        <v>0</v>
      </c>
      <c r="O57" s="17">
        <v>0</v>
      </c>
      <c r="P57" s="16">
        <f t="shared" si="11"/>
        <v>0</v>
      </c>
      <c r="Q57" s="16">
        <f>SUM(D57:P57)/13</f>
        <v>0</v>
      </c>
      <c r="R57" s="16">
        <f t="shared" si="2"/>
        <v>0</v>
      </c>
      <c r="S57" s="30"/>
      <c r="T57" s="7"/>
    </row>
    <row r="58" spans="1:20" ht="12">
      <c r="A58" s="7">
        <v>54</v>
      </c>
      <c r="B58" s="2" t="s">
        <v>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T58" s="7"/>
    </row>
    <row r="59" spans="1:20" ht="12">
      <c r="A59" s="7">
        <v>55</v>
      </c>
      <c r="B59" s="7" t="s">
        <v>51</v>
      </c>
      <c r="C59" s="18">
        <f>SUM(C39:C57)</f>
        <v>671907530.5299991</v>
      </c>
      <c r="D59" s="18">
        <f aca="true" t="shared" si="13" ref="D59:O59">SUM(D39:D57)</f>
        <v>746879418.6799994</v>
      </c>
      <c r="E59" s="18">
        <f t="shared" si="13"/>
        <v>752494383.2099993</v>
      </c>
      <c r="F59" s="18">
        <f t="shared" si="13"/>
        <v>674617372.6399993</v>
      </c>
      <c r="G59" s="18">
        <f t="shared" si="13"/>
        <v>739370050.8999991</v>
      </c>
      <c r="H59" s="18">
        <f t="shared" si="13"/>
        <v>679198598.0799992</v>
      </c>
      <c r="I59" s="18">
        <f t="shared" si="13"/>
        <v>637494869.0899993</v>
      </c>
      <c r="J59" s="18">
        <f t="shared" si="13"/>
        <v>652454248.8299993</v>
      </c>
      <c r="K59" s="18">
        <f t="shared" si="13"/>
        <v>671917213.2099993</v>
      </c>
      <c r="L59" s="18">
        <f t="shared" si="13"/>
        <v>842074889.2999992</v>
      </c>
      <c r="M59" s="18">
        <f t="shared" si="13"/>
        <v>877200135.8099993</v>
      </c>
      <c r="N59" s="18">
        <f t="shared" si="13"/>
        <v>856776212.9099994</v>
      </c>
      <c r="O59" s="18">
        <f t="shared" si="13"/>
        <v>914192890.3099993</v>
      </c>
      <c r="P59" s="18">
        <f aca="true" t="shared" si="14" ref="P59:Q72">SUM(C59:O59)/13</f>
        <v>747429062.5769223</v>
      </c>
      <c r="Q59" s="18">
        <f>(2*SUM(D59:N59)+C59+O59)/24</f>
        <v>743627300.2566658</v>
      </c>
      <c r="R59" s="18">
        <f t="shared" si="2"/>
        <v>-3801762.3202564716</v>
      </c>
      <c r="S59" s="18">
        <f>SUM(S39:S57)</f>
        <v>4238843.208461459</v>
      </c>
      <c r="T59" s="7"/>
    </row>
    <row r="60" spans="1:20" ht="12">
      <c r="A60" s="7">
        <v>56</v>
      </c>
      <c r="B60" s="2" t="s">
        <v>7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7"/>
      <c r="N60" s="17"/>
      <c r="O60" s="17"/>
      <c r="P60" s="16"/>
      <c r="Q60" s="16"/>
      <c r="R60" s="16"/>
      <c r="T60" s="7"/>
    </row>
    <row r="61" spans="1:20" ht="12">
      <c r="A61" s="7">
        <v>57</v>
      </c>
      <c r="B61" s="15" t="s">
        <v>52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7"/>
      <c r="N61" s="17"/>
      <c r="O61" s="17"/>
      <c r="P61" s="16"/>
      <c r="Q61" s="16"/>
      <c r="R61" s="16"/>
      <c r="T61" s="7"/>
    </row>
    <row r="62" spans="1:20" ht="12">
      <c r="A62" s="7">
        <v>58</v>
      </c>
      <c r="B62" s="2" t="s">
        <v>53</v>
      </c>
      <c r="C62" s="16">
        <v>38828107.949999996</v>
      </c>
      <c r="D62" s="16">
        <v>38489502.78</v>
      </c>
      <c r="E62" s="16">
        <v>38154892.48</v>
      </c>
      <c r="F62" s="16">
        <v>37814066.65</v>
      </c>
      <c r="G62" s="16">
        <v>37491059.47</v>
      </c>
      <c r="H62" s="16">
        <v>37150235.879999995</v>
      </c>
      <c r="I62" s="16">
        <v>36813467.96</v>
      </c>
      <c r="J62" s="16">
        <v>36480128.42</v>
      </c>
      <c r="K62" s="16">
        <v>36143862.8</v>
      </c>
      <c r="L62" s="16">
        <v>35807597.25</v>
      </c>
      <c r="M62" s="17">
        <v>35471331.62</v>
      </c>
      <c r="N62" s="17">
        <v>35135276.57</v>
      </c>
      <c r="O62" s="17">
        <v>34799221.45</v>
      </c>
      <c r="P62" s="16">
        <f t="shared" si="14"/>
        <v>36813750.09846154</v>
      </c>
      <c r="Q62" s="16">
        <f>(2*SUM(D62:N62)+C62+O62)/24</f>
        <v>36813757.215</v>
      </c>
      <c r="R62" s="16">
        <f t="shared" si="2"/>
        <v>7.116538465023041</v>
      </c>
      <c r="S62" s="27">
        <f>+P62</f>
        <v>36813750.09846154</v>
      </c>
      <c r="T62" s="7" t="s">
        <v>201</v>
      </c>
    </row>
    <row r="63" spans="1:20" ht="12">
      <c r="A63" s="7">
        <v>59</v>
      </c>
      <c r="B63" s="24" t="s">
        <v>54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6">
        <v>0</v>
      </c>
      <c r="N63" s="26">
        <v>0</v>
      </c>
      <c r="O63" s="26">
        <v>0</v>
      </c>
      <c r="P63" s="25">
        <f t="shared" si="14"/>
        <v>0</v>
      </c>
      <c r="Q63" s="25">
        <f t="shared" si="14"/>
        <v>0</v>
      </c>
      <c r="R63" s="25">
        <f t="shared" si="2"/>
        <v>0</v>
      </c>
      <c r="S63" s="28"/>
      <c r="T63" s="7"/>
    </row>
    <row r="64" spans="1:20" ht="12">
      <c r="A64" s="7">
        <v>60</v>
      </c>
      <c r="B64" s="24" t="s">
        <v>55</v>
      </c>
      <c r="C64" s="25">
        <v>16798119.180000003</v>
      </c>
      <c r="D64" s="25">
        <v>16639646.050000004</v>
      </c>
      <c r="E64" s="25">
        <v>16481172.920000004</v>
      </c>
      <c r="F64" s="25">
        <v>16322699.790000005</v>
      </c>
      <c r="G64" s="25">
        <v>16164226.660000004</v>
      </c>
      <c r="H64" s="25">
        <v>16005753.530000005</v>
      </c>
      <c r="I64" s="25">
        <v>15847280.400000004</v>
      </c>
      <c r="J64" s="25">
        <v>15688807.270000003</v>
      </c>
      <c r="K64" s="25">
        <v>15530334.140000004</v>
      </c>
      <c r="L64" s="25">
        <v>15371861.010000005</v>
      </c>
      <c r="M64" s="26">
        <v>15213387.879999999</v>
      </c>
      <c r="N64" s="26">
        <v>15054914.749999998</v>
      </c>
      <c r="O64" s="26">
        <v>14896441.619999997</v>
      </c>
      <c r="P64" s="25">
        <f t="shared" si="14"/>
        <v>15847280.400000004</v>
      </c>
      <c r="Q64" s="25">
        <f aca="true" t="shared" si="15" ref="Q64:Q69">(2*SUM(D64:N64)+C64+O64)/24</f>
        <v>15847280.400000004</v>
      </c>
      <c r="R64" s="25">
        <f t="shared" si="2"/>
        <v>0</v>
      </c>
      <c r="S64" s="30"/>
      <c r="T64" s="7"/>
    </row>
    <row r="65" spans="1:22" ht="12">
      <c r="A65" s="7">
        <v>61</v>
      </c>
      <c r="B65" s="2" t="s">
        <v>56</v>
      </c>
      <c r="C65" s="16">
        <v>1595910901.04</v>
      </c>
      <c r="D65" s="16">
        <v>1596290834.84</v>
      </c>
      <c r="E65" s="16">
        <v>1558457199.3899999</v>
      </c>
      <c r="F65" s="16">
        <v>1591703984.52</v>
      </c>
      <c r="G65" s="16">
        <v>1608286089.49</v>
      </c>
      <c r="H65" s="16">
        <v>1592384746.6599998</v>
      </c>
      <c r="I65" s="16">
        <v>1784975945.06</v>
      </c>
      <c r="J65" s="16">
        <v>1602004176.6399999</v>
      </c>
      <c r="K65" s="16">
        <v>1573655405.27</v>
      </c>
      <c r="L65" s="16">
        <v>1511120463.73</v>
      </c>
      <c r="M65" s="17">
        <v>1495565199.2800002</v>
      </c>
      <c r="N65" s="17">
        <v>1456635968.5000002</v>
      </c>
      <c r="O65" s="17">
        <v>1656530767.0600002</v>
      </c>
      <c r="P65" s="16">
        <f t="shared" si="14"/>
        <v>1586424744.7292306</v>
      </c>
      <c r="Q65" s="16">
        <f t="shared" si="15"/>
        <v>1583108403.9525</v>
      </c>
      <c r="R65" s="16">
        <f t="shared" si="2"/>
        <v>-3316340.7767305374</v>
      </c>
      <c r="S65" s="27">
        <f>+P65</f>
        <v>1586424744.7292306</v>
      </c>
      <c r="T65" s="7" t="s">
        <v>188</v>
      </c>
      <c r="U65" s="2" t="s">
        <v>207</v>
      </c>
      <c r="V65" s="27">
        <f>+S65+S69</f>
        <v>1749962027.0753846</v>
      </c>
    </row>
    <row r="66" spans="1:22" ht="12">
      <c r="A66" s="7">
        <v>62</v>
      </c>
      <c r="B66" s="24" t="s">
        <v>57</v>
      </c>
      <c r="C66" s="25">
        <v>5538586.350000001</v>
      </c>
      <c r="D66" s="25">
        <v>5553077.420000001</v>
      </c>
      <c r="E66" s="25">
        <v>5680950.410000001</v>
      </c>
      <c r="F66" s="25">
        <v>5682202.910000001</v>
      </c>
      <c r="G66" s="25">
        <v>5682287.630000001</v>
      </c>
      <c r="H66" s="25">
        <v>5182287.63</v>
      </c>
      <c r="I66" s="25">
        <v>5190493.39</v>
      </c>
      <c r="J66" s="25">
        <v>5191202.11</v>
      </c>
      <c r="K66" s="25">
        <v>5433549.04</v>
      </c>
      <c r="L66" s="25">
        <v>4719709.59</v>
      </c>
      <c r="M66" s="26">
        <v>4777019.97</v>
      </c>
      <c r="N66" s="26">
        <v>4848092.65</v>
      </c>
      <c r="O66" s="26">
        <v>6072712.89</v>
      </c>
      <c r="P66" s="25">
        <f t="shared" si="14"/>
        <v>5350167.0761538455</v>
      </c>
      <c r="Q66" s="25">
        <f t="shared" si="15"/>
        <v>5312210.197500001</v>
      </c>
      <c r="R66" s="25">
        <f t="shared" si="2"/>
        <v>-37956.87865384482</v>
      </c>
      <c r="S66" s="28"/>
      <c r="T66" s="7"/>
      <c r="U66" s="2" t="s">
        <v>208</v>
      </c>
      <c r="V66" s="64">
        <v>568799318</v>
      </c>
    </row>
    <row r="67" spans="1:22" ht="12">
      <c r="A67" s="7">
        <v>63</v>
      </c>
      <c r="B67" s="24" t="s">
        <v>58</v>
      </c>
      <c r="C67" s="25">
        <v>0</v>
      </c>
      <c r="D67" s="25">
        <v>-53069.78</v>
      </c>
      <c r="E67" s="25">
        <v>-111715.66</v>
      </c>
      <c r="F67" s="25">
        <v>71645.35</v>
      </c>
      <c r="G67" s="25">
        <v>80079.96</v>
      </c>
      <c r="H67" s="25">
        <v>-33145.09</v>
      </c>
      <c r="I67" s="25">
        <v>-83009.48</v>
      </c>
      <c r="J67" s="25">
        <v>-309589.12</v>
      </c>
      <c r="K67" s="25">
        <v>-303935.14</v>
      </c>
      <c r="L67" s="25">
        <v>-386085.04</v>
      </c>
      <c r="M67" s="26">
        <v>-531996.3</v>
      </c>
      <c r="N67" s="26">
        <v>-642633.78</v>
      </c>
      <c r="O67" s="26">
        <v>0</v>
      </c>
      <c r="P67" s="25">
        <f t="shared" si="14"/>
        <v>-177188.77538461538</v>
      </c>
      <c r="Q67" s="25">
        <f t="shared" si="15"/>
        <v>-191954.50666666668</v>
      </c>
      <c r="R67" s="25">
        <f t="shared" si="2"/>
        <v>-14765.731282051303</v>
      </c>
      <c r="S67" s="29"/>
      <c r="T67" s="7"/>
      <c r="U67" s="2" t="s">
        <v>206</v>
      </c>
      <c r="V67" s="66">
        <f>+V65-V66</f>
        <v>1181162709.0753846</v>
      </c>
    </row>
    <row r="68" spans="1:20" ht="12">
      <c r="A68" s="7">
        <v>64</v>
      </c>
      <c r="B68" s="24" t="s">
        <v>59</v>
      </c>
      <c r="C68" s="25">
        <v>213939.89</v>
      </c>
      <c r="D68" s="25">
        <v>199635.46</v>
      </c>
      <c r="E68" s="25">
        <v>170504.29</v>
      </c>
      <c r="F68" s="25">
        <v>138837.87</v>
      </c>
      <c r="G68" s="25">
        <v>159262.6</v>
      </c>
      <c r="H68" s="25">
        <v>176647.84</v>
      </c>
      <c r="I68" s="25">
        <v>173868.05</v>
      </c>
      <c r="J68" s="25">
        <v>163827.77</v>
      </c>
      <c r="K68" s="25">
        <v>168554.72</v>
      </c>
      <c r="L68" s="25">
        <v>170184.24</v>
      </c>
      <c r="M68" s="26">
        <v>168944.82</v>
      </c>
      <c r="N68" s="26">
        <v>179309.69</v>
      </c>
      <c r="O68" s="26">
        <v>89887.61</v>
      </c>
      <c r="P68" s="25">
        <f t="shared" si="14"/>
        <v>167184.98846153848</v>
      </c>
      <c r="Q68" s="25">
        <f t="shared" si="15"/>
        <v>168457.59166666665</v>
      </c>
      <c r="R68" s="25">
        <f t="shared" si="2"/>
        <v>1272.6032051281654</v>
      </c>
      <c r="S68" s="30"/>
      <c r="T68" s="7"/>
    </row>
    <row r="69" spans="1:20" ht="12">
      <c r="A69" s="7">
        <v>65</v>
      </c>
      <c r="B69" s="2" t="s">
        <v>60</v>
      </c>
      <c r="C69" s="16">
        <v>133701410.6</v>
      </c>
      <c r="D69" s="16">
        <v>155899662.07999998</v>
      </c>
      <c r="E69" s="16">
        <v>156167855.16</v>
      </c>
      <c r="F69" s="16">
        <v>155154515.72</v>
      </c>
      <c r="G69" s="16">
        <v>147136048.96</v>
      </c>
      <c r="H69" s="16">
        <v>145461540.66</v>
      </c>
      <c r="I69" s="16">
        <v>247826491.01</v>
      </c>
      <c r="J69" s="16">
        <v>247145409.94</v>
      </c>
      <c r="K69" s="16">
        <v>245643800.07</v>
      </c>
      <c r="L69" s="16">
        <v>123117376.77999999</v>
      </c>
      <c r="M69" s="17">
        <v>122512701.58999999</v>
      </c>
      <c r="N69" s="17">
        <v>121806221.66999999</v>
      </c>
      <c r="O69" s="17">
        <v>124411636.25999999</v>
      </c>
      <c r="P69" s="16">
        <f t="shared" si="14"/>
        <v>163537282.34615386</v>
      </c>
      <c r="Q69" s="16">
        <f t="shared" si="15"/>
        <v>166410678.92249998</v>
      </c>
      <c r="R69" s="16">
        <f t="shared" si="2"/>
        <v>2873396.576346129</v>
      </c>
      <c r="S69" s="27">
        <f>+P69</f>
        <v>163537282.34615386</v>
      </c>
      <c r="T69" s="7" t="s">
        <v>188</v>
      </c>
    </row>
    <row r="70" spans="1:20" ht="12">
      <c r="A70" s="7">
        <v>66</v>
      </c>
      <c r="B70" s="24" t="s">
        <v>61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6">
        <v>0</v>
      </c>
      <c r="N70" s="26">
        <v>0</v>
      </c>
      <c r="O70" s="26">
        <v>0</v>
      </c>
      <c r="P70" s="16">
        <f t="shared" si="14"/>
        <v>0</v>
      </c>
      <c r="Q70" s="25">
        <f t="shared" si="14"/>
        <v>0</v>
      </c>
      <c r="R70" s="25">
        <f t="shared" si="2"/>
        <v>0</v>
      </c>
      <c r="S70" s="58"/>
      <c r="T70" s="7"/>
    </row>
    <row r="71" spans="1:20" ht="12">
      <c r="A71" s="7">
        <v>67</v>
      </c>
      <c r="B71" s="2" t="s">
        <v>62</v>
      </c>
      <c r="C71" s="16">
        <v>39732987.15</v>
      </c>
      <c r="D71" s="16">
        <v>39277790.7</v>
      </c>
      <c r="E71" s="16">
        <v>38822594.25</v>
      </c>
      <c r="F71" s="16">
        <v>38367397.8</v>
      </c>
      <c r="G71" s="16">
        <v>37912201.34</v>
      </c>
      <c r="H71" s="16">
        <v>37457004.89</v>
      </c>
      <c r="I71" s="16">
        <v>37001808.42</v>
      </c>
      <c r="J71" s="16">
        <v>36546611.98</v>
      </c>
      <c r="K71" s="16">
        <v>36091415.51</v>
      </c>
      <c r="L71" s="16">
        <v>35636219.07</v>
      </c>
      <c r="M71" s="17">
        <v>35181022.58999999</v>
      </c>
      <c r="N71" s="17">
        <v>34725826.139999986</v>
      </c>
      <c r="O71" s="17">
        <v>34270629.65999999</v>
      </c>
      <c r="P71" s="16">
        <f t="shared" si="14"/>
        <v>37001808.42307692</v>
      </c>
      <c r="Q71" s="16">
        <f>(2*SUM(D71:N71)+C71+O71)/24</f>
        <v>37001808.42458333</v>
      </c>
      <c r="R71" s="16">
        <f t="shared" si="2"/>
        <v>0.001506410539150238</v>
      </c>
      <c r="S71" s="27">
        <f>+P71</f>
        <v>37001808.42307692</v>
      </c>
      <c r="T71" s="7" t="s">
        <v>201</v>
      </c>
    </row>
    <row r="72" spans="1:21" ht="12">
      <c r="A72" s="7">
        <v>68</v>
      </c>
      <c r="B72" s="2" t="s">
        <v>63</v>
      </c>
      <c r="C72" s="16">
        <v>80883993.21999998</v>
      </c>
      <c r="D72" s="16">
        <v>80883993.21999998</v>
      </c>
      <c r="E72" s="16">
        <v>64406658.40999999</v>
      </c>
      <c r="F72" s="16">
        <v>64406658.40999999</v>
      </c>
      <c r="G72" s="16">
        <v>64406658.40999999</v>
      </c>
      <c r="H72" s="16">
        <v>64406658.40999999</v>
      </c>
      <c r="I72" s="16">
        <v>41149126.429999985</v>
      </c>
      <c r="J72" s="16">
        <v>41149126.429999985</v>
      </c>
      <c r="K72" s="16">
        <v>41149126.429999985</v>
      </c>
      <c r="L72" s="16">
        <v>39821569.429999985</v>
      </c>
      <c r="M72" s="17">
        <v>39821569.42999998</v>
      </c>
      <c r="N72" s="17">
        <v>39821569.42999998</v>
      </c>
      <c r="O72" s="17">
        <v>81495924.42999998</v>
      </c>
      <c r="P72" s="16">
        <f t="shared" si="14"/>
        <v>57215587.08384613</v>
      </c>
      <c r="Q72" s="25">
        <f>(2*SUM(D72:N72)+C72+O72)/24</f>
        <v>55217722.77208332</v>
      </c>
      <c r="R72" s="25">
        <f aca="true" t="shared" si="16" ref="R72:R135">+Q72-P72</f>
        <v>-1997864.3117628098</v>
      </c>
      <c r="S72" s="27">
        <f>+P72</f>
        <v>57215587.08384613</v>
      </c>
      <c r="T72" s="7" t="s">
        <v>187</v>
      </c>
      <c r="U72" s="2" t="s">
        <v>210</v>
      </c>
    </row>
    <row r="73" spans="1:20" ht="12">
      <c r="A73" s="7">
        <v>69</v>
      </c>
      <c r="B73" s="2" t="s">
        <v>7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T73" s="7"/>
    </row>
    <row r="74" spans="1:20" ht="12">
      <c r="A74" s="7">
        <v>70</v>
      </c>
      <c r="B74" s="7" t="s">
        <v>64</v>
      </c>
      <c r="C74" s="18">
        <f>SUM(C62:C72)</f>
        <v>1911608045.38</v>
      </c>
      <c r="D74" s="18">
        <f aca="true" t="shared" si="17" ref="D74:O74">SUM(D62:D72)</f>
        <v>1933181072.77</v>
      </c>
      <c r="E74" s="18">
        <f t="shared" si="17"/>
        <v>1878230111.65</v>
      </c>
      <c r="F74" s="18">
        <f t="shared" si="17"/>
        <v>1909662009.02</v>
      </c>
      <c r="G74" s="18">
        <f t="shared" si="17"/>
        <v>1917317914.5200002</v>
      </c>
      <c r="H74" s="18">
        <f t="shared" si="17"/>
        <v>1898191730.4100003</v>
      </c>
      <c r="I74" s="18">
        <f t="shared" si="17"/>
        <v>2168895471.24</v>
      </c>
      <c r="J74" s="18">
        <f t="shared" si="17"/>
        <v>1984059701.44</v>
      </c>
      <c r="K74" s="18">
        <f t="shared" si="17"/>
        <v>1953512112.84</v>
      </c>
      <c r="L74" s="18">
        <f t="shared" si="17"/>
        <v>1765378896.06</v>
      </c>
      <c r="M74" s="18">
        <f t="shared" si="17"/>
        <v>1748179180.88</v>
      </c>
      <c r="N74" s="18">
        <f t="shared" si="17"/>
        <v>1707564545.6200006</v>
      </c>
      <c r="O74" s="18">
        <f t="shared" si="17"/>
        <v>1952567220.9800003</v>
      </c>
      <c r="P74" s="18">
        <f>SUM(C74:O74)/13</f>
        <v>1902180616.3700001</v>
      </c>
      <c r="Q74" s="18">
        <f>(2*SUM(D74:N74)+C74+O74)/24</f>
        <v>1899688364.9691668</v>
      </c>
      <c r="R74" s="18">
        <f t="shared" si="16"/>
        <v>-2492251.4008333683</v>
      </c>
      <c r="S74" s="18">
        <f>SUM(S62:S72)</f>
        <v>1880993172.6807692</v>
      </c>
      <c r="T74" s="7"/>
    </row>
    <row r="75" spans="1:20" ht="12">
      <c r="A75" s="7">
        <v>71</v>
      </c>
      <c r="B75" s="7" t="s">
        <v>7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T75" s="7"/>
    </row>
    <row r="76" spans="1:20" ht="12.75" thickBot="1">
      <c r="A76" s="7">
        <v>72</v>
      </c>
      <c r="B76" s="7" t="s">
        <v>65</v>
      </c>
      <c r="C76" s="21">
        <f>+C74+C59+C36+C26</f>
        <v>10630154506.969997</v>
      </c>
      <c r="D76" s="21">
        <f aca="true" t="shared" si="18" ref="D76:O76">+D74+D59+D36+D26</f>
        <v>10710042889.71</v>
      </c>
      <c r="E76" s="21">
        <f t="shared" si="18"/>
        <v>10668859600.979998</v>
      </c>
      <c r="F76" s="21">
        <f t="shared" si="18"/>
        <v>10615601555.409998</v>
      </c>
      <c r="G76" s="21">
        <f t="shared" si="18"/>
        <v>10687564068.399998</v>
      </c>
      <c r="H76" s="21">
        <f t="shared" si="18"/>
        <v>10613339225.349998</v>
      </c>
      <c r="I76" s="21">
        <f t="shared" si="18"/>
        <v>10848968040.629997</v>
      </c>
      <c r="J76" s="21">
        <f t="shared" si="18"/>
        <v>10689662480.269999</v>
      </c>
      <c r="K76" s="21">
        <f t="shared" si="18"/>
        <v>10685037245.32</v>
      </c>
      <c r="L76" s="21">
        <f t="shared" si="18"/>
        <v>10678238211.899998</v>
      </c>
      <c r="M76" s="21">
        <f t="shared" si="18"/>
        <v>10705098584.55</v>
      </c>
      <c r="N76" s="21">
        <f t="shared" si="18"/>
        <v>10662018806.150002</v>
      </c>
      <c r="O76" s="21">
        <f t="shared" si="18"/>
        <v>10960406799.929998</v>
      </c>
      <c r="P76" s="21">
        <f>SUM(C76:O76)/13</f>
        <v>10704230155.043844</v>
      </c>
      <c r="Q76" s="21">
        <f>(2*SUM(D76:N76)+C76+O76)/24</f>
        <v>10696642613.509998</v>
      </c>
      <c r="R76" s="21">
        <f t="shared" si="16"/>
        <v>-7587541.5338459015</v>
      </c>
      <c r="S76" s="21">
        <f>+S74+S59+S36+S26</f>
        <v>9939852491.986155</v>
      </c>
      <c r="T76" s="7"/>
    </row>
    <row r="77" spans="3:20" ht="12.75" thickTop="1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7"/>
      <c r="N77" s="17"/>
      <c r="O77" s="17"/>
      <c r="P77" s="16"/>
      <c r="Q77" s="16"/>
      <c r="R77" s="16"/>
      <c r="T77" s="7"/>
    </row>
    <row r="78" spans="2:20" ht="12">
      <c r="B78" s="2" t="s">
        <v>7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7"/>
      <c r="N78" s="17"/>
      <c r="O78" s="17"/>
      <c r="P78" s="16"/>
      <c r="Q78" s="16"/>
      <c r="R78" s="16"/>
      <c r="T78" s="7"/>
    </row>
    <row r="79" spans="2:20" ht="12">
      <c r="B79" s="2" t="s">
        <v>7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7"/>
      <c r="N79" s="17"/>
      <c r="O79" s="17"/>
      <c r="P79" s="16"/>
      <c r="Q79" s="16"/>
      <c r="R79" s="16"/>
      <c r="T79" s="7"/>
    </row>
    <row r="80" spans="1:20" s="3" customFormat="1" ht="24">
      <c r="A80" s="8"/>
      <c r="B80" s="6"/>
      <c r="C80" s="39">
        <v>37316</v>
      </c>
      <c r="D80" s="39">
        <v>37347</v>
      </c>
      <c r="E80" s="39">
        <v>37377</v>
      </c>
      <c r="F80" s="39">
        <v>37408</v>
      </c>
      <c r="G80" s="39">
        <v>37438</v>
      </c>
      <c r="H80" s="39">
        <v>37469</v>
      </c>
      <c r="I80" s="39">
        <v>37500</v>
      </c>
      <c r="J80" s="39">
        <v>37530</v>
      </c>
      <c r="K80" s="39">
        <v>37561</v>
      </c>
      <c r="L80" s="39">
        <v>37621</v>
      </c>
      <c r="M80" s="39">
        <v>37652</v>
      </c>
      <c r="N80" s="39">
        <v>37680</v>
      </c>
      <c r="O80" s="39">
        <v>37711</v>
      </c>
      <c r="P80" s="22" t="s">
        <v>1</v>
      </c>
      <c r="Q80" s="22" t="s">
        <v>129</v>
      </c>
      <c r="R80" s="6" t="s">
        <v>130</v>
      </c>
      <c r="S80" s="6" t="s">
        <v>131</v>
      </c>
      <c r="T80" s="7"/>
    </row>
    <row r="81" spans="1:20" ht="12">
      <c r="A81" s="7">
        <v>1</v>
      </c>
      <c r="B81" s="57" t="s">
        <v>66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7"/>
      <c r="N81" s="17"/>
      <c r="O81" s="17"/>
      <c r="P81" s="16"/>
      <c r="Q81" s="16"/>
      <c r="R81" s="16"/>
      <c r="T81" s="7"/>
    </row>
    <row r="82" spans="1:20" ht="12">
      <c r="A82" s="7">
        <v>2</v>
      </c>
      <c r="B82" s="15" t="s">
        <v>67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7"/>
      <c r="N82" s="17"/>
      <c r="O82" s="17"/>
      <c r="P82" s="16"/>
      <c r="Q82" s="16"/>
      <c r="R82" s="16"/>
      <c r="T82" s="7"/>
    </row>
    <row r="83" spans="1:20" ht="12">
      <c r="A83" s="7">
        <v>3</v>
      </c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7"/>
      <c r="N83" s="17"/>
      <c r="O83" s="17"/>
      <c r="P83" s="16"/>
      <c r="Q83" s="16"/>
      <c r="R83" s="16"/>
      <c r="T83" s="7"/>
    </row>
    <row r="84" spans="1:20" ht="12">
      <c r="A84" s="7">
        <v>4</v>
      </c>
      <c r="B84" s="15" t="s">
        <v>68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7"/>
      <c r="N84" s="17"/>
      <c r="O84" s="17"/>
      <c r="P84" s="16"/>
      <c r="Q84" s="16"/>
      <c r="R84" s="16"/>
      <c r="T84" s="7"/>
    </row>
    <row r="85" spans="1:20" ht="12">
      <c r="A85" s="7">
        <v>5</v>
      </c>
      <c r="B85" s="2" t="s">
        <v>69</v>
      </c>
      <c r="C85" s="16">
        <v>2783226675.24</v>
      </c>
      <c r="D85" s="16">
        <v>2783226675.24</v>
      </c>
      <c r="E85" s="16">
        <v>2783226675.24</v>
      </c>
      <c r="F85" s="16">
        <v>2783226675.24</v>
      </c>
      <c r="G85" s="16">
        <v>2783226675.24</v>
      </c>
      <c r="H85" s="16">
        <v>2783226675.24</v>
      </c>
      <c r="I85" s="16">
        <v>2783226675.24</v>
      </c>
      <c r="J85" s="16">
        <v>2783226675.24</v>
      </c>
      <c r="K85" s="16">
        <v>2783226675.24</v>
      </c>
      <c r="L85" s="16">
        <v>2933226675.24</v>
      </c>
      <c r="M85" s="17">
        <v>2933226675.24</v>
      </c>
      <c r="N85" s="17">
        <v>2933226675.24</v>
      </c>
      <c r="O85" s="17">
        <v>2933226675.24</v>
      </c>
      <c r="P85" s="16">
        <f aca="true" t="shared" si="19" ref="P85:P94">SUM(C85:O85)/13</f>
        <v>2829380521.393845</v>
      </c>
      <c r="Q85" s="16">
        <f aca="true" t="shared" si="20" ref="Q85:Q94">(2*SUM(D85:N85)+C85+O85)/24</f>
        <v>2826976675.2399993</v>
      </c>
      <c r="R85" s="16">
        <f t="shared" si="16"/>
        <v>-2403846.153845787</v>
      </c>
      <c r="S85" s="27">
        <f aca="true" t="shared" si="21" ref="S85:S93">+P85</f>
        <v>2829380521.393845</v>
      </c>
      <c r="T85" s="7"/>
    </row>
    <row r="86" spans="1:20" ht="12">
      <c r="A86" s="7">
        <v>6</v>
      </c>
      <c r="B86" s="2" t="s">
        <v>70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7"/>
      <c r="N86" s="17"/>
      <c r="O86" s="17"/>
      <c r="P86" s="16">
        <f t="shared" si="19"/>
        <v>0</v>
      </c>
      <c r="Q86" s="16">
        <f t="shared" si="20"/>
        <v>0</v>
      </c>
      <c r="R86" s="16">
        <f t="shared" si="16"/>
        <v>0</v>
      </c>
      <c r="S86" s="27">
        <f t="shared" si="21"/>
        <v>0</v>
      </c>
      <c r="T86" s="7"/>
    </row>
    <row r="87" spans="1:20" ht="12">
      <c r="A87" s="7">
        <v>7</v>
      </c>
      <c r="B87" s="2" t="s">
        <v>71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7"/>
      <c r="N87" s="17"/>
      <c r="O87" s="17"/>
      <c r="P87" s="16">
        <f t="shared" si="19"/>
        <v>0</v>
      </c>
      <c r="Q87" s="16">
        <f t="shared" si="20"/>
        <v>0</v>
      </c>
      <c r="R87" s="16">
        <f t="shared" si="16"/>
        <v>0</v>
      </c>
      <c r="S87" s="27">
        <f t="shared" si="21"/>
        <v>0</v>
      </c>
      <c r="T87" s="7"/>
    </row>
    <row r="88" spans="1:20" ht="12">
      <c r="A88" s="7">
        <v>8</v>
      </c>
      <c r="B88" s="2" t="s">
        <v>72</v>
      </c>
      <c r="C88" s="16">
        <v>-24588131</v>
      </c>
      <c r="D88" s="16">
        <v>-24466547.849999994</v>
      </c>
      <c r="E88" s="16">
        <v>-24477181.75</v>
      </c>
      <c r="F88" s="16">
        <v>-24416183.129999995</v>
      </c>
      <c r="G88" s="16">
        <v>-24411495.03999999</v>
      </c>
      <c r="H88" s="16">
        <v>-24394556.819999993</v>
      </c>
      <c r="I88" s="16">
        <v>-334272.42999999225</v>
      </c>
      <c r="J88" s="16">
        <v>-389117.38999999315</v>
      </c>
      <c r="K88" s="16">
        <v>-353971.67999999225</v>
      </c>
      <c r="L88" s="16">
        <v>0</v>
      </c>
      <c r="M88" s="17">
        <v>0</v>
      </c>
      <c r="N88" s="17">
        <v>0</v>
      </c>
      <c r="O88" s="17">
        <v>0</v>
      </c>
      <c r="P88" s="16">
        <f t="shared" si="19"/>
        <v>-11371650.545384614</v>
      </c>
      <c r="Q88" s="16">
        <f t="shared" si="20"/>
        <v>-11294782.632499998</v>
      </c>
      <c r="R88" s="16">
        <f t="shared" si="16"/>
        <v>76867.91288461536</v>
      </c>
      <c r="S88" s="27">
        <f t="shared" si="21"/>
        <v>-11371650.545384614</v>
      </c>
      <c r="T88" s="7"/>
    </row>
    <row r="89" spans="1:20" ht="12">
      <c r="A89" s="7">
        <v>9</v>
      </c>
      <c r="B89" s="2" t="s">
        <v>73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7">
        <v>0</v>
      </c>
      <c r="N89" s="17">
        <v>0</v>
      </c>
      <c r="O89" s="17">
        <v>0</v>
      </c>
      <c r="P89" s="16">
        <f t="shared" si="19"/>
        <v>0</v>
      </c>
      <c r="Q89" s="16">
        <f t="shared" si="20"/>
        <v>0</v>
      </c>
      <c r="R89" s="16">
        <f t="shared" si="16"/>
        <v>0</v>
      </c>
      <c r="S89" s="27">
        <f t="shared" si="21"/>
        <v>0</v>
      </c>
      <c r="T89" s="7"/>
    </row>
    <row r="90" spans="1:20" ht="12">
      <c r="A90" s="7">
        <v>10</v>
      </c>
      <c r="B90" s="2" t="s">
        <v>3</v>
      </c>
      <c r="C90" s="16">
        <v>-42121516.43</v>
      </c>
      <c r="D90" s="16">
        <v>-42121516.43</v>
      </c>
      <c r="E90" s="16">
        <v>-42121516.43</v>
      </c>
      <c r="F90" s="16">
        <v>-42037473.18</v>
      </c>
      <c r="G90" s="16">
        <v>-42037473.18</v>
      </c>
      <c r="H90" s="16">
        <v>-42037473.18</v>
      </c>
      <c r="I90" s="16">
        <v>-42037473.18</v>
      </c>
      <c r="J90" s="16">
        <v>-42037473.18</v>
      </c>
      <c r="K90" s="16">
        <v>-42037473.18</v>
      </c>
      <c r="L90" s="16">
        <v>-42037473.18</v>
      </c>
      <c r="M90" s="17">
        <v>-42037473.18</v>
      </c>
      <c r="N90" s="17">
        <v>-42037473.18</v>
      </c>
      <c r="O90" s="17">
        <v>-42037473.18</v>
      </c>
      <c r="P90" s="16">
        <f t="shared" si="19"/>
        <v>-42056867.77615385</v>
      </c>
      <c r="Q90" s="16">
        <f t="shared" si="20"/>
        <v>-42054982.190416664</v>
      </c>
      <c r="R90" s="16">
        <f t="shared" si="16"/>
        <v>1885.58573718369</v>
      </c>
      <c r="S90" s="27">
        <f t="shared" si="21"/>
        <v>-42056867.77615385</v>
      </c>
      <c r="T90" s="7"/>
    </row>
    <row r="91" spans="1:20" ht="12">
      <c r="A91" s="7">
        <v>11</v>
      </c>
      <c r="B91" s="2" t="s">
        <v>74</v>
      </c>
      <c r="C91" s="16">
        <v>173107014.67999995</v>
      </c>
      <c r="D91" s="16">
        <v>186745364.12999994</v>
      </c>
      <c r="E91" s="16">
        <v>250229000.44000053</v>
      </c>
      <c r="F91" s="16">
        <v>206799989.49999997</v>
      </c>
      <c r="G91" s="16">
        <v>237808515.87999994</v>
      </c>
      <c r="H91" s="16">
        <v>261217655.6000007</v>
      </c>
      <c r="I91" s="16">
        <v>236449877.97999927</v>
      </c>
      <c r="J91" s="16">
        <v>245294839.73999977</v>
      </c>
      <c r="K91" s="16">
        <v>262442776.92000014</v>
      </c>
      <c r="L91" s="16">
        <v>274371104.25999993</v>
      </c>
      <c r="M91" s="17">
        <v>324423102.5499999</v>
      </c>
      <c r="N91" s="17">
        <v>319825261.80999976</v>
      </c>
      <c r="O91" s="17">
        <v>305919596.34999985</v>
      </c>
      <c r="P91" s="16">
        <f t="shared" si="19"/>
        <v>252664161.52615383</v>
      </c>
      <c r="Q91" s="16">
        <f t="shared" si="20"/>
        <v>253760066.19374993</v>
      </c>
      <c r="R91" s="16">
        <f t="shared" si="16"/>
        <v>1095904.6675961018</v>
      </c>
      <c r="S91" s="27">
        <f t="shared" si="21"/>
        <v>252664161.52615383</v>
      </c>
      <c r="T91" s="7"/>
    </row>
    <row r="92" spans="1:20" ht="12">
      <c r="A92" s="7">
        <v>12</v>
      </c>
      <c r="B92" s="2" t="s">
        <v>75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7">
        <v>0</v>
      </c>
      <c r="N92" s="17">
        <v>0</v>
      </c>
      <c r="O92" s="17">
        <v>0</v>
      </c>
      <c r="P92" s="16">
        <f t="shared" si="19"/>
        <v>0</v>
      </c>
      <c r="Q92" s="16">
        <f t="shared" si="20"/>
        <v>0</v>
      </c>
      <c r="R92" s="16">
        <f t="shared" si="16"/>
        <v>0</v>
      </c>
      <c r="S92" s="27">
        <f t="shared" si="21"/>
        <v>0</v>
      </c>
      <c r="T92" s="7"/>
    </row>
    <row r="93" spans="1:20" ht="12">
      <c r="A93" s="33">
        <v>13</v>
      </c>
      <c r="B93" s="34" t="s">
        <v>120</v>
      </c>
      <c r="C93" s="35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-122307.65</v>
      </c>
      <c r="M93" s="37">
        <v>-133997.8</v>
      </c>
      <c r="N93" s="38">
        <v>-139885.15</v>
      </c>
      <c r="O93" s="38">
        <v>-1518375.89</v>
      </c>
      <c r="P93" s="36">
        <f t="shared" si="19"/>
        <v>-147274.34538461536</v>
      </c>
      <c r="Q93" s="36">
        <f t="shared" si="20"/>
        <v>-96281.54541666666</v>
      </c>
      <c r="R93" s="36">
        <f t="shared" si="16"/>
        <v>50992.7999679487</v>
      </c>
      <c r="S93" s="27">
        <f t="shared" si="21"/>
        <v>-147274.34538461536</v>
      </c>
      <c r="T93" s="7"/>
    </row>
    <row r="94" spans="1:20" ht="12">
      <c r="A94" s="7">
        <v>14</v>
      </c>
      <c r="B94" s="7" t="s">
        <v>76</v>
      </c>
      <c r="C94" s="18">
        <f>SUM(C85:C93)</f>
        <v>2889624042.49</v>
      </c>
      <c r="D94" s="18">
        <f aca="true" t="shared" si="22" ref="D94:O94">SUM(D85:D93)</f>
        <v>2903383975.09</v>
      </c>
      <c r="E94" s="18">
        <f t="shared" si="22"/>
        <v>2966856977.5000005</v>
      </c>
      <c r="F94" s="18">
        <f t="shared" si="22"/>
        <v>2923573008.43</v>
      </c>
      <c r="G94" s="18">
        <f t="shared" si="22"/>
        <v>2954586222.9</v>
      </c>
      <c r="H94" s="18">
        <f t="shared" si="22"/>
        <v>2978012300.8400006</v>
      </c>
      <c r="I94" s="18">
        <f t="shared" si="22"/>
        <v>2977304807.609999</v>
      </c>
      <c r="J94" s="18">
        <f t="shared" si="22"/>
        <v>2986094924.41</v>
      </c>
      <c r="K94" s="18">
        <f t="shared" si="22"/>
        <v>3003278007.3</v>
      </c>
      <c r="L94" s="18">
        <f t="shared" si="22"/>
        <v>3165437998.6699996</v>
      </c>
      <c r="M94" s="18">
        <f t="shared" si="22"/>
        <v>3215478306.8099995</v>
      </c>
      <c r="N94" s="18">
        <f t="shared" si="22"/>
        <v>3210874578.72</v>
      </c>
      <c r="O94" s="18">
        <f t="shared" si="22"/>
        <v>3195590422.52</v>
      </c>
      <c r="P94" s="18">
        <f t="shared" si="19"/>
        <v>3028468890.2530766</v>
      </c>
      <c r="Q94" s="18">
        <f t="shared" si="20"/>
        <v>3027290695.065417</v>
      </c>
      <c r="R94" s="18">
        <f t="shared" si="16"/>
        <v>-1178195.1876597404</v>
      </c>
      <c r="S94" s="18">
        <f>SUM(S85:S93)</f>
        <v>3028468890.253076</v>
      </c>
      <c r="T94" s="7" t="s">
        <v>183</v>
      </c>
    </row>
    <row r="95" spans="1:20" ht="12">
      <c r="A95" s="7">
        <v>15</v>
      </c>
      <c r="B95" s="2" t="s">
        <v>7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/>
      <c r="N95" s="16"/>
      <c r="O95" s="56"/>
      <c r="P95" s="16"/>
      <c r="Q95" s="16"/>
      <c r="R95" s="16"/>
      <c r="T95" s="7"/>
    </row>
    <row r="96" spans="1:20" ht="12">
      <c r="A96" s="7">
        <v>16</v>
      </c>
      <c r="B96" s="2" t="s">
        <v>77</v>
      </c>
      <c r="C96" s="18">
        <v>116463300</v>
      </c>
      <c r="D96" s="18">
        <v>116463300</v>
      </c>
      <c r="E96" s="18">
        <v>116463300</v>
      </c>
      <c r="F96" s="18">
        <v>108963300</v>
      </c>
      <c r="G96" s="18">
        <v>108963300</v>
      </c>
      <c r="H96" s="18">
        <v>108963300</v>
      </c>
      <c r="I96" s="18">
        <v>108963300</v>
      </c>
      <c r="J96" s="18">
        <v>108963300</v>
      </c>
      <c r="K96" s="18">
        <v>108963300</v>
      </c>
      <c r="L96" s="18">
        <v>108963300</v>
      </c>
      <c r="M96" s="19">
        <v>108963300</v>
      </c>
      <c r="N96" s="19">
        <v>108963300</v>
      </c>
      <c r="O96" s="19">
        <v>108963300</v>
      </c>
      <c r="P96" s="18">
        <f>SUM(C96:O96)/13</f>
        <v>110694069.23076923</v>
      </c>
      <c r="Q96" s="18">
        <f>(2*SUM(D96:N96)+C96+O96)/24</f>
        <v>110525800</v>
      </c>
      <c r="R96" s="18">
        <f t="shared" si="16"/>
        <v>-168269.23076923192</v>
      </c>
      <c r="S96" s="63">
        <f>+P96</f>
        <v>110694069.23076923</v>
      </c>
      <c r="T96" s="7" t="s">
        <v>184</v>
      </c>
    </row>
    <row r="97" spans="1:20" ht="12">
      <c r="A97" s="7">
        <v>17</v>
      </c>
      <c r="B97" s="2" t="s">
        <v>7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7"/>
      <c r="N97" s="17"/>
      <c r="O97" s="17"/>
      <c r="P97" s="16"/>
      <c r="Q97" s="16"/>
      <c r="R97" s="16"/>
      <c r="T97" s="7"/>
    </row>
    <row r="98" spans="1:20" ht="12">
      <c r="A98" s="7">
        <v>18</v>
      </c>
      <c r="B98" s="15" t="s">
        <v>78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7"/>
      <c r="N98" s="17"/>
      <c r="O98" s="17"/>
      <c r="P98" s="16"/>
      <c r="Q98" s="16"/>
      <c r="R98" s="16"/>
      <c r="T98" s="7"/>
    </row>
    <row r="99" spans="1:20" ht="12">
      <c r="A99" s="7">
        <v>19</v>
      </c>
      <c r="B99" s="2" t="s">
        <v>79</v>
      </c>
      <c r="C99" s="16">
        <v>3672648854.11</v>
      </c>
      <c r="D99" s="16">
        <v>3672648854.11</v>
      </c>
      <c r="E99" s="16">
        <v>3672648854.11</v>
      </c>
      <c r="F99" s="16">
        <v>3672648854.11</v>
      </c>
      <c r="G99" s="16">
        <v>3672648854.11</v>
      </c>
      <c r="H99" s="16">
        <v>3620648854.11</v>
      </c>
      <c r="I99" s="16">
        <v>3542498106.77</v>
      </c>
      <c r="J99" s="16">
        <v>3534864106.77</v>
      </c>
      <c r="K99" s="16">
        <v>3534864106.77</v>
      </c>
      <c r="L99" s="16">
        <v>3534864106.77</v>
      </c>
      <c r="M99" s="17">
        <v>3530864106.77</v>
      </c>
      <c r="N99" s="17">
        <v>3530864106.77</v>
      </c>
      <c r="O99" s="17">
        <v>3528663032</v>
      </c>
      <c r="P99" s="16">
        <f aca="true" t="shared" si="23" ref="P99:P104">SUM(C99:O99)/13</f>
        <v>3593951907.483076</v>
      </c>
      <c r="Q99" s="16">
        <f aca="true" t="shared" si="24" ref="Q99:Q108">(2*SUM(D99:N99)+C99+O99)/24</f>
        <v>3593393237.852083</v>
      </c>
      <c r="R99" s="16">
        <f t="shared" si="16"/>
        <v>-558669.6309928894</v>
      </c>
      <c r="S99" s="27">
        <f aca="true" t="shared" si="25" ref="S99:S104">+P99</f>
        <v>3593951907.483076</v>
      </c>
      <c r="T99" s="7"/>
    </row>
    <row r="100" spans="1:20" ht="12">
      <c r="A100" s="7">
        <v>20</v>
      </c>
      <c r="B100" s="2" t="s">
        <v>80</v>
      </c>
      <c r="C100" s="16">
        <v>-2013909.41</v>
      </c>
      <c r="D100" s="16">
        <v>-2016121</v>
      </c>
      <c r="E100" s="16">
        <v>-2020000.06</v>
      </c>
      <c r="F100" s="16">
        <v>-2023048.62</v>
      </c>
      <c r="G100" s="16">
        <v>-2025895.88</v>
      </c>
      <c r="H100" s="16">
        <v>-2028837.69</v>
      </c>
      <c r="I100" s="16">
        <v>-2032182.96</v>
      </c>
      <c r="J100" s="16">
        <v>-2034873.62</v>
      </c>
      <c r="K100" s="16">
        <v>-2037909.54</v>
      </c>
      <c r="L100" s="16">
        <v>-2040642.51</v>
      </c>
      <c r="M100" s="17">
        <v>-2042389.99</v>
      </c>
      <c r="N100" s="17">
        <v>-2044787</v>
      </c>
      <c r="O100" s="17">
        <v>-2046832.69</v>
      </c>
      <c r="P100" s="16">
        <f t="shared" si="23"/>
        <v>-2031340.843846154</v>
      </c>
      <c r="Q100" s="16">
        <f t="shared" si="24"/>
        <v>-2031421.66</v>
      </c>
      <c r="R100" s="16">
        <f t="shared" si="16"/>
        <v>-80.81615384598263</v>
      </c>
      <c r="S100" s="27">
        <f t="shared" si="25"/>
        <v>-2031340.843846154</v>
      </c>
      <c r="T100" s="7"/>
    </row>
    <row r="101" spans="1:20" ht="12">
      <c r="A101" s="7">
        <v>21</v>
      </c>
      <c r="B101" s="2" t="s">
        <v>81</v>
      </c>
      <c r="C101" s="16">
        <v>362888000</v>
      </c>
      <c r="D101" s="16">
        <v>362888000</v>
      </c>
      <c r="E101" s="16">
        <v>362888000</v>
      </c>
      <c r="F101" s="16">
        <v>362888000</v>
      </c>
      <c r="G101" s="16">
        <v>362888000</v>
      </c>
      <c r="H101" s="16">
        <v>362888000</v>
      </c>
      <c r="I101" s="16">
        <v>362888000</v>
      </c>
      <c r="J101" s="16">
        <v>362888000</v>
      </c>
      <c r="K101" s="16">
        <v>362888000</v>
      </c>
      <c r="L101" s="16">
        <v>362888000</v>
      </c>
      <c r="M101" s="17">
        <v>362888000</v>
      </c>
      <c r="N101" s="17">
        <v>362888000</v>
      </c>
      <c r="O101" s="17">
        <v>362888000</v>
      </c>
      <c r="P101" s="16">
        <f t="shared" si="23"/>
        <v>362888000</v>
      </c>
      <c r="Q101" s="16">
        <f t="shared" si="24"/>
        <v>362888000</v>
      </c>
      <c r="R101" s="16">
        <f t="shared" si="16"/>
        <v>0</v>
      </c>
      <c r="S101" s="27">
        <f t="shared" si="25"/>
        <v>362888000</v>
      </c>
      <c r="T101" s="7"/>
    </row>
    <row r="102" spans="1:20" ht="12">
      <c r="A102" s="7">
        <v>22</v>
      </c>
      <c r="B102" s="2" t="s">
        <v>82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7">
        <v>0</v>
      </c>
      <c r="N102" s="17">
        <v>0</v>
      </c>
      <c r="O102" s="17">
        <v>0</v>
      </c>
      <c r="P102" s="16">
        <f t="shared" si="23"/>
        <v>0</v>
      </c>
      <c r="Q102" s="16">
        <f t="shared" si="24"/>
        <v>0</v>
      </c>
      <c r="R102" s="16">
        <f t="shared" si="16"/>
        <v>0</v>
      </c>
      <c r="S102" s="27">
        <f t="shared" si="25"/>
        <v>0</v>
      </c>
      <c r="T102" s="7"/>
    </row>
    <row r="103" spans="1:20" ht="12">
      <c r="A103" s="7">
        <v>23</v>
      </c>
      <c r="B103" s="2" t="s">
        <v>83</v>
      </c>
      <c r="C103" s="16">
        <v>56628.749999999854</v>
      </c>
      <c r="D103" s="16">
        <v>56402.22999999986</v>
      </c>
      <c r="E103" s="16">
        <v>56175.719999999856</v>
      </c>
      <c r="F103" s="16">
        <v>55949.19999999986</v>
      </c>
      <c r="G103" s="16">
        <v>55722.68999999986</v>
      </c>
      <c r="H103" s="16">
        <v>55496.16999999985</v>
      </c>
      <c r="I103" s="16">
        <v>55269.65999999986</v>
      </c>
      <c r="J103" s="16">
        <v>55043.139999999854</v>
      </c>
      <c r="K103" s="16">
        <v>54816.62999999986</v>
      </c>
      <c r="L103" s="16">
        <v>54590.109999999855</v>
      </c>
      <c r="M103" s="17">
        <v>54363.59999999985</v>
      </c>
      <c r="N103" s="17">
        <v>54137.079999999856</v>
      </c>
      <c r="O103" s="17">
        <v>53910.569999999854</v>
      </c>
      <c r="P103" s="16">
        <f t="shared" si="23"/>
        <v>55269.65769230754</v>
      </c>
      <c r="Q103" s="16">
        <f t="shared" si="24"/>
        <v>55269.657499999856</v>
      </c>
      <c r="R103" s="16">
        <f t="shared" si="16"/>
        <v>-0.0001923076852108352</v>
      </c>
      <c r="S103" s="27">
        <f t="shared" si="25"/>
        <v>55269.65769230754</v>
      </c>
      <c r="T103" s="7"/>
    </row>
    <row r="104" spans="1:20" ht="12">
      <c r="A104" s="7">
        <v>24</v>
      </c>
      <c r="B104" s="2" t="s">
        <v>127</v>
      </c>
      <c r="C104" s="16">
        <v>-5046637.74</v>
      </c>
      <c r="D104" s="16">
        <v>-4998831.79</v>
      </c>
      <c r="E104" s="16">
        <v>-4951025.87</v>
      </c>
      <c r="F104" s="16">
        <v>-4903219.92</v>
      </c>
      <c r="G104" s="16">
        <v>-4855414</v>
      </c>
      <c r="H104" s="16">
        <v>-4807608.05</v>
      </c>
      <c r="I104" s="16">
        <v>-4759802.13</v>
      </c>
      <c r="J104" s="16">
        <v>-4711996.18</v>
      </c>
      <c r="K104" s="16">
        <v>-4664190.26</v>
      </c>
      <c r="L104" s="16">
        <v>-4616384.31</v>
      </c>
      <c r="M104" s="17">
        <v>-4568578.39</v>
      </c>
      <c r="N104" s="17">
        <v>-4520772.44</v>
      </c>
      <c r="O104" s="17">
        <v>-4472966.52</v>
      </c>
      <c r="P104" s="16">
        <f t="shared" si="23"/>
        <v>-4759802.123076922</v>
      </c>
      <c r="Q104" s="16">
        <f t="shared" si="24"/>
        <v>-4759802.1225</v>
      </c>
      <c r="R104" s="16">
        <f t="shared" si="16"/>
        <v>0.000576922670006752</v>
      </c>
      <c r="S104" s="27">
        <f t="shared" si="25"/>
        <v>-4759802.123076922</v>
      </c>
      <c r="T104" s="7"/>
    </row>
    <row r="105" spans="1:20" ht="12">
      <c r="A105" s="7">
        <v>25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T105" s="7"/>
    </row>
    <row r="106" spans="1:20" ht="12">
      <c r="A106" s="7">
        <v>26</v>
      </c>
      <c r="B106" s="7" t="s">
        <v>84</v>
      </c>
      <c r="C106" s="18">
        <f>SUM(C99:C104)</f>
        <v>4028532935.7100005</v>
      </c>
      <c r="D106" s="18">
        <f aca="true" t="shared" si="26" ref="D106:O106">SUM(D99:D104)</f>
        <v>4028578303.55</v>
      </c>
      <c r="E106" s="18">
        <f t="shared" si="26"/>
        <v>4028622003.9</v>
      </c>
      <c r="F106" s="18">
        <f t="shared" si="26"/>
        <v>4028666534.77</v>
      </c>
      <c r="G106" s="18">
        <f t="shared" si="26"/>
        <v>4028711266.92</v>
      </c>
      <c r="H106" s="18">
        <f t="shared" si="26"/>
        <v>3976755904.54</v>
      </c>
      <c r="I106" s="18">
        <f t="shared" si="26"/>
        <v>3898649391.3399997</v>
      </c>
      <c r="J106" s="18">
        <f t="shared" si="26"/>
        <v>3891060280.11</v>
      </c>
      <c r="K106" s="18">
        <f t="shared" si="26"/>
        <v>3891104823.6</v>
      </c>
      <c r="L106" s="18">
        <f t="shared" si="26"/>
        <v>3891149670.06</v>
      </c>
      <c r="M106" s="18">
        <f t="shared" si="26"/>
        <v>3887195501.9900002</v>
      </c>
      <c r="N106" s="18">
        <f t="shared" si="26"/>
        <v>3887240684.41</v>
      </c>
      <c r="O106" s="18">
        <f t="shared" si="26"/>
        <v>3885085143.36</v>
      </c>
      <c r="P106" s="18">
        <f>SUM(C106:O106)/13</f>
        <v>3950104034.173846</v>
      </c>
      <c r="Q106" s="18">
        <f t="shared" si="24"/>
        <v>3949545283.7270837</v>
      </c>
      <c r="R106" s="18">
        <f t="shared" si="16"/>
        <v>-558750.446762085</v>
      </c>
      <c r="S106" s="18">
        <f>SUM(S99:S104)</f>
        <v>3950104034.1738453</v>
      </c>
      <c r="T106" s="7" t="s">
        <v>201</v>
      </c>
    </row>
    <row r="107" spans="1:20" ht="12">
      <c r="A107" s="7">
        <v>27</v>
      </c>
      <c r="B107" s="7" t="s">
        <v>7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7"/>
      <c r="N107" s="17"/>
      <c r="O107" s="17"/>
      <c r="P107" s="16"/>
      <c r="Q107" s="16"/>
      <c r="R107" s="16"/>
      <c r="S107" s="17"/>
      <c r="T107" s="7"/>
    </row>
    <row r="108" spans="1:20" ht="12">
      <c r="A108" s="7">
        <v>28</v>
      </c>
      <c r="B108" s="7" t="s">
        <v>85</v>
      </c>
      <c r="C108" s="18">
        <f>+C106+C96+C94</f>
        <v>7034620278.200001</v>
      </c>
      <c r="D108" s="18">
        <f aca="true" t="shared" si="27" ref="D108:O108">+D106+D96+D94</f>
        <v>7048425578.64</v>
      </c>
      <c r="E108" s="18">
        <f t="shared" si="27"/>
        <v>7111942281.400001</v>
      </c>
      <c r="F108" s="18">
        <f t="shared" si="27"/>
        <v>7061202843.2</v>
      </c>
      <c r="G108" s="18">
        <f t="shared" si="27"/>
        <v>7092260789.82</v>
      </c>
      <c r="H108" s="18">
        <f t="shared" si="27"/>
        <v>7063731505.380001</v>
      </c>
      <c r="I108" s="18">
        <f t="shared" si="27"/>
        <v>6984917498.949999</v>
      </c>
      <c r="J108" s="18">
        <f t="shared" si="27"/>
        <v>6986118504.52</v>
      </c>
      <c r="K108" s="18">
        <f t="shared" si="27"/>
        <v>7003346130.9</v>
      </c>
      <c r="L108" s="18">
        <f t="shared" si="27"/>
        <v>7165550968.73</v>
      </c>
      <c r="M108" s="18">
        <f t="shared" si="27"/>
        <v>7211637108.799999</v>
      </c>
      <c r="N108" s="18">
        <f t="shared" si="27"/>
        <v>7207078563.129999</v>
      </c>
      <c r="O108" s="18">
        <f t="shared" si="27"/>
        <v>7189638865.88</v>
      </c>
      <c r="P108" s="18">
        <f>SUM(C108:O108)/13</f>
        <v>7089266993.657694</v>
      </c>
      <c r="Q108" s="18">
        <f t="shared" si="24"/>
        <v>7087361778.792502</v>
      </c>
      <c r="R108" s="18">
        <f t="shared" si="16"/>
        <v>-1905214.8651914597</v>
      </c>
      <c r="S108" s="18">
        <f>+S106+S96+S94</f>
        <v>7089266993.65769</v>
      </c>
      <c r="T108" s="7"/>
    </row>
    <row r="109" spans="1:20" ht="12">
      <c r="A109" s="7">
        <v>29</v>
      </c>
      <c r="B109" s="2" t="s">
        <v>7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T109" s="7"/>
    </row>
    <row r="110" spans="1:20" ht="12">
      <c r="A110" s="7">
        <v>30</v>
      </c>
      <c r="B110" s="15" t="s">
        <v>86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7"/>
      <c r="N110" s="17"/>
      <c r="O110" s="17"/>
      <c r="P110" s="16">
        <f aca="true" t="shared" si="28" ref="P110:P118">SUM(C110:O110)/13</f>
        <v>0</v>
      </c>
      <c r="Q110" s="16"/>
      <c r="R110" s="16"/>
      <c r="T110" s="7"/>
    </row>
    <row r="111" spans="1:20" ht="12">
      <c r="A111" s="7">
        <v>31</v>
      </c>
      <c r="B111" s="2" t="s">
        <v>87</v>
      </c>
      <c r="C111" s="16">
        <v>27682474.080000002</v>
      </c>
      <c r="D111" s="16">
        <v>27689923.270000003</v>
      </c>
      <c r="E111" s="16">
        <v>27697431.39</v>
      </c>
      <c r="F111" s="16">
        <v>27687460.53</v>
      </c>
      <c r="G111" s="16">
        <v>27677368.94</v>
      </c>
      <c r="H111" s="16">
        <v>27666417.42</v>
      </c>
      <c r="I111" s="16">
        <v>27655345.450000003</v>
      </c>
      <c r="J111" s="16">
        <v>27644151.700000003</v>
      </c>
      <c r="K111" s="16">
        <v>27632834.78</v>
      </c>
      <c r="L111" s="16">
        <v>27621393.3</v>
      </c>
      <c r="M111" s="17">
        <v>27609825.87</v>
      </c>
      <c r="N111" s="17">
        <v>27598131.04</v>
      </c>
      <c r="O111" s="17">
        <v>27586307.39</v>
      </c>
      <c r="P111" s="16">
        <f t="shared" si="28"/>
        <v>27649928.08923077</v>
      </c>
      <c r="Q111" s="16">
        <f aca="true" t="shared" si="29" ref="Q111:Q117">(2*SUM(D111:N111)+C111+O111)/24</f>
        <v>27651222.868750002</v>
      </c>
      <c r="R111" s="16">
        <f t="shared" si="16"/>
        <v>1294.7795192338526</v>
      </c>
      <c r="S111" s="27">
        <f aca="true" t="shared" si="30" ref="S111:S116">+P111</f>
        <v>27649928.08923077</v>
      </c>
      <c r="T111" s="7"/>
    </row>
    <row r="112" spans="1:20" ht="12">
      <c r="A112" s="7">
        <v>32</v>
      </c>
      <c r="B112" s="2" t="s">
        <v>88</v>
      </c>
      <c r="C112" s="16">
        <v>2697401.5</v>
      </c>
      <c r="D112" s="16">
        <v>2695283.7</v>
      </c>
      <c r="E112" s="16">
        <v>3195283.7</v>
      </c>
      <c r="F112" s="16">
        <v>4195283.7</v>
      </c>
      <c r="G112" s="16">
        <v>4695283.7</v>
      </c>
      <c r="H112" s="16">
        <v>5195283.7</v>
      </c>
      <c r="I112" s="16">
        <v>4772664.21</v>
      </c>
      <c r="J112" s="16">
        <v>5272664.21</v>
      </c>
      <c r="K112" s="16">
        <v>5772664.21</v>
      </c>
      <c r="L112" s="16">
        <v>4381107.89</v>
      </c>
      <c r="M112" s="17">
        <v>4381107.89</v>
      </c>
      <c r="N112" s="17">
        <v>3325485.47</v>
      </c>
      <c r="O112" s="17">
        <v>1449999.35</v>
      </c>
      <c r="P112" s="16">
        <f t="shared" si="28"/>
        <v>4002270.248461539</v>
      </c>
      <c r="Q112" s="16">
        <f t="shared" si="29"/>
        <v>4162984.4004166666</v>
      </c>
      <c r="R112" s="16">
        <f t="shared" si="16"/>
        <v>160714.15195512772</v>
      </c>
      <c r="S112" s="27">
        <f t="shared" si="30"/>
        <v>4002270.248461539</v>
      </c>
      <c r="T112" s="7"/>
    </row>
    <row r="113" spans="1:20" ht="12">
      <c r="A113" s="7">
        <v>33</v>
      </c>
      <c r="B113" s="2" t="s">
        <v>89</v>
      </c>
      <c r="C113" s="16">
        <v>7335766.76</v>
      </c>
      <c r="D113" s="16">
        <v>7611384.949999999</v>
      </c>
      <c r="E113" s="16">
        <v>8061133.46</v>
      </c>
      <c r="F113" s="16">
        <v>8317750.35</v>
      </c>
      <c r="G113" s="16">
        <v>8205511.08</v>
      </c>
      <c r="H113" s="16">
        <v>9160107.46</v>
      </c>
      <c r="I113" s="16">
        <v>10247224.190000001</v>
      </c>
      <c r="J113" s="16">
        <v>8532821.5</v>
      </c>
      <c r="K113" s="16">
        <v>7702742.33</v>
      </c>
      <c r="L113" s="16">
        <v>11410325.41</v>
      </c>
      <c r="M113" s="17">
        <v>11807110.1</v>
      </c>
      <c r="N113" s="17">
        <v>12490293.25</v>
      </c>
      <c r="O113" s="17">
        <v>11458910.49</v>
      </c>
      <c r="P113" s="16">
        <f t="shared" si="28"/>
        <v>9410852.409999998</v>
      </c>
      <c r="Q113" s="16">
        <f t="shared" si="29"/>
        <v>9411978.558749998</v>
      </c>
      <c r="R113" s="16">
        <f t="shared" si="16"/>
        <v>1126.148749999702</v>
      </c>
      <c r="S113" s="27">
        <f t="shared" si="30"/>
        <v>9410852.409999998</v>
      </c>
      <c r="T113" s="7"/>
    </row>
    <row r="114" spans="1:20" ht="12">
      <c r="A114" s="7">
        <v>34</v>
      </c>
      <c r="B114" s="2" t="s">
        <v>90</v>
      </c>
      <c r="C114" s="16">
        <v>241460697.54</v>
      </c>
      <c r="D114" s="16">
        <v>242052238.01999998</v>
      </c>
      <c r="E114" s="16">
        <v>245981588.91</v>
      </c>
      <c r="F114" s="16">
        <v>247757832.23</v>
      </c>
      <c r="G114" s="16">
        <v>245463115.07999998</v>
      </c>
      <c r="H114" s="16">
        <v>246427719.76999998</v>
      </c>
      <c r="I114" s="16">
        <v>221433944.23</v>
      </c>
      <c r="J114" s="16">
        <v>222571690.03</v>
      </c>
      <c r="K114" s="16">
        <v>223831101.07</v>
      </c>
      <c r="L114" s="16">
        <v>224983254.79</v>
      </c>
      <c r="M114" s="17">
        <v>225877917.65</v>
      </c>
      <c r="N114" s="17">
        <v>226571754.73999998</v>
      </c>
      <c r="O114" s="17">
        <v>441432373.28</v>
      </c>
      <c r="P114" s="16">
        <f t="shared" si="28"/>
        <v>250449632.87230772</v>
      </c>
      <c r="Q114" s="16">
        <f t="shared" si="29"/>
        <v>242866557.66083327</v>
      </c>
      <c r="R114" s="16">
        <f t="shared" si="16"/>
        <v>-7583075.211474448</v>
      </c>
      <c r="S114" s="27">
        <f t="shared" si="30"/>
        <v>250449632.87230772</v>
      </c>
      <c r="T114" s="7"/>
    </row>
    <row r="115" spans="1:20" ht="12">
      <c r="A115" s="7">
        <v>35</v>
      </c>
      <c r="B115" s="2" t="s">
        <v>91</v>
      </c>
      <c r="C115" s="16">
        <v>8848566.14</v>
      </c>
      <c r="D115" s="16">
        <v>8776491.14</v>
      </c>
      <c r="E115" s="16">
        <v>8874891.14</v>
      </c>
      <c r="F115" s="16">
        <v>8773216.14</v>
      </c>
      <c r="G115" s="16">
        <v>8647791.14</v>
      </c>
      <c r="H115" s="16">
        <v>8541141.14</v>
      </c>
      <c r="I115" s="16">
        <v>8468516.14</v>
      </c>
      <c r="J115" s="16">
        <v>8367341.140000001</v>
      </c>
      <c r="K115" s="16">
        <v>8288366.140000001</v>
      </c>
      <c r="L115" s="16">
        <v>8153816.140000001</v>
      </c>
      <c r="M115" s="17">
        <v>8060991.140000001</v>
      </c>
      <c r="N115" s="17">
        <v>7943191.140000001</v>
      </c>
      <c r="O115" s="17">
        <v>7860691.140000001</v>
      </c>
      <c r="P115" s="16">
        <f t="shared" si="28"/>
        <v>8431154.601538463</v>
      </c>
      <c r="Q115" s="16">
        <f t="shared" si="29"/>
        <v>8437531.765</v>
      </c>
      <c r="R115" s="16">
        <f t="shared" si="16"/>
        <v>6377.163461538032</v>
      </c>
      <c r="S115" s="27">
        <f t="shared" si="30"/>
        <v>8431154.601538463</v>
      </c>
      <c r="T115" s="7"/>
    </row>
    <row r="116" spans="1:20" ht="12">
      <c r="A116" s="7">
        <v>36</v>
      </c>
      <c r="B116" s="2" t="s">
        <v>92</v>
      </c>
      <c r="C116" s="16">
        <v>6.868503987789154E-09</v>
      </c>
      <c r="D116" s="16">
        <v>6.868503987789154E-09</v>
      </c>
      <c r="E116" s="16">
        <v>6.868503987789154E-09</v>
      </c>
      <c r="F116" s="16">
        <v>6.868503987789154E-09</v>
      </c>
      <c r="G116" s="16">
        <v>6.868503987789154E-09</v>
      </c>
      <c r="H116" s="16">
        <v>6.868503987789154E-09</v>
      </c>
      <c r="I116" s="16">
        <v>6.868503987789154E-09</v>
      </c>
      <c r="J116" s="16">
        <v>6.868503987789154E-09</v>
      </c>
      <c r="K116" s="16">
        <v>6.868503987789154E-09</v>
      </c>
      <c r="L116" s="16">
        <v>6.868503987789154E-09</v>
      </c>
      <c r="M116" s="17">
        <v>6.868503987789154E-09</v>
      </c>
      <c r="N116" s="17">
        <v>6.868503987789154E-09</v>
      </c>
      <c r="O116" s="17">
        <v>6.868503987789154E-09</v>
      </c>
      <c r="P116" s="16">
        <f t="shared" si="28"/>
        <v>6.868503987789154E-09</v>
      </c>
      <c r="Q116" s="16">
        <f t="shared" si="29"/>
        <v>6.868503987789154E-09</v>
      </c>
      <c r="R116" s="16">
        <f t="shared" si="16"/>
        <v>0</v>
      </c>
      <c r="S116" s="27">
        <f t="shared" si="30"/>
        <v>6.868503987789154E-09</v>
      </c>
      <c r="T116" s="7"/>
    </row>
    <row r="117" spans="1:20" ht="12">
      <c r="A117" s="7">
        <v>37</v>
      </c>
      <c r="B117" s="2" t="s">
        <v>7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7"/>
      <c r="N117" s="17"/>
      <c r="O117" s="17"/>
      <c r="P117" s="16">
        <f t="shared" si="28"/>
        <v>0</v>
      </c>
      <c r="Q117" s="16">
        <f t="shared" si="29"/>
        <v>0</v>
      </c>
      <c r="R117" s="16"/>
      <c r="T117" s="7"/>
    </row>
    <row r="118" spans="1:20" ht="12">
      <c r="A118" s="7">
        <v>38</v>
      </c>
      <c r="B118" s="7" t="s">
        <v>93</v>
      </c>
      <c r="C118" s="18">
        <f>SUM(C111:C116)</f>
        <v>288024906.02</v>
      </c>
      <c r="D118" s="18">
        <f aca="true" t="shared" si="31" ref="D118:O118">SUM(D111:D116)</f>
        <v>288825321.08</v>
      </c>
      <c r="E118" s="18">
        <f t="shared" si="31"/>
        <v>293810328.59999996</v>
      </c>
      <c r="F118" s="18">
        <f t="shared" si="31"/>
        <v>296731542.95</v>
      </c>
      <c r="G118" s="18">
        <f t="shared" si="31"/>
        <v>294689069.93999994</v>
      </c>
      <c r="H118" s="18">
        <f t="shared" si="31"/>
        <v>296990669.48999995</v>
      </c>
      <c r="I118" s="18">
        <f t="shared" si="31"/>
        <v>272577694.21999997</v>
      </c>
      <c r="J118" s="18">
        <f t="shared" si="31"/>
        <v>272388668.58</v>
      </c>
      <c r="K118" s="18">
        <f t="shared" si="31"/>
        <v>273227708.53</v>
      </c>
      <c r="L118" s="18">
        <f t="shared" si="31"/>
        <v>276549897.53</v>
      </c>
      <c r="M118" s="18">
        <f t="shared" si="31"/>
        <v>277736952.65</v>
      </c>
      <c r="N118" s="18">
        <f t="shared" si="31"/>
        <v>277928855.64</v>
      </c>
      <c r="O118" s="18">
        <f t="shared" si="31"/>
        <v>489788281.65</v>
      </c>
      <c r="P118" s="18">
        <f t="shared" si="28"/>
        <v>299943838.2215384</v>
      </c>
      <c r="Q118" s="18">
        <f>(2*SUM(D118:N118)+C118+O118)/24</f>
        <v>292530275.2537499</v>
      </c>
      <c r="R118" s="18">
        <f t="shared" si="16"/>
        <v>-7413562.9677885175</v>
      </c>
      <c r="S118" s="18">
        <f>SUM(S111:S116)</f>
        <v>299943838.2215385</v>
      </c>
      <c r="T118" s="7" t="s">
        <v>202</v>
      </c>
    </row>
    <row r="119" spans="1:20" ht="12">
      <c r="A119" s="7">
        <v>39</v>
      </c>
      <c r="B119" s="2" t="s">
        <v>7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T119" s="7"/>
    </row>
    <row r="120" spans="1:20" ht="12">
      <c r="A120" s="7">
        <v>40</v>
      </c>
      <c r="B120" s="15" t="s">
        <v>94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7"/>
      <c r="N120" s="17"/>
      <c r="O120" s="17"/>
      <c r="P120" s="16"/>
      <c r="Q120" s="16"/>
      <c r="R120" s="16"/>
      <c r="T120" s="7"/>
    </row>
    <row r="121" spans="1:20" ht="12">
      <c r="A121" s="7">
        <v>41</v>
      </c>
      <c r="B121" s="24" t="s">
        <v>125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6">
        <v>6.868503987789154E-09</v>
      </c>
      <c r="N121" s="26">
        <v>6.868503987789154E-09</v>
      </c>
      <c r="O121" s="26">
        <v>6.868503987789154E-09</v>
      </c>
      <c r="P121" s="25">
        <f aca="true" t="shared" si="32" ref="P121:P136">SUM(C121:O121)/13</f>
        <v>1.585039381797497E-09</v>
      </c>
      <c r="Q121" s="25">
        <f aca="true" t="shared" si="33" ref="Q121:Q131">(2*SUM(D121:N121)+C121+O121)/24</f>
        <v>1.430938330789407E-09</v>
      </c>
      <c r="R121" s="25">
        <f t="shared" si="16"/>
        <v>-1.5410105100809002E-10</v>
      </c>
      <c r="S121" s="58"/>
      <c r="T121" s="7"/>
    </row>
    <row r="122" spans="1:20" ht="12">
      <c r="A122" s="7">
        <v>42</v>
      </c>
      <c r="B122" s="24" t="s">
        <v>95</v>
      </c>
      <c r="C122" s="25">
        <v>176474775.29000002</v>
      </c>
      <c r="D122" s="25">
        <v>184700559.71000004</v>
      </c>
      <c r="E122" s="25">
        <v>210311209.50000003</v>
      </c>
      <c r="F122" s="25">
        <v>181503581.62000003</v>
      </c>
      <c r="G122" s="25">
        <v>168465000.00000003</v>
      </c>
      <c r="H122" s="25">
        <v>193375000.00000003</v>
      </c>
      <c r="I122" s="25">
        <v>240050000.00000003</v>
      </c>
      <c r="J122" s="25">
        <v>226055000.00000003</v>
      </c>
      <c r="K122" s="25">
        <v>201805000.00000003</v>
      </c>
      <c r="L122" s="25">
        <v>167895000.00000003</v>
      </c>
      <c r="M122" s="26">
        <v>125335000.00000003</v>
      </c>
      <c r="N122" s="26">
        <v>44175000.00000003</v>
      </c>
      <c r="O122" s="26">
        <v>25000000.00000003</v>
      </c>
      <c r="P122" s="25">
        <f t="shared" si="32"/>
        <v>165011163.54769233</v>
      </c>
      <c r="Q122" s="25">
        <f t="shared" si="33"/>
        <v>170367311.53958336</v>
      </c>
      <c r="R122" s="25">
        <f t="shared" si="16"/>
        <v>5356147.9918910265</v>
      </c>
      <c r="S122" s="61">
        <f>+P122</f>
        <v>165011163.54769233</v>
      </c>
      <c r="T122" s="7" t="s">
        <v>201</v>
      </c>
    </row>
    <row r="123" spans="1:20" ht="12">
      <c r="A123" s="7">
        <v>43</v>
      </c>
      <c r="B123" s="24" t="s">
        <v>96</v>
      </c>
      <c r="C123" s="25">
        <v>344017277.75</v>
      </c>
      <c r="D123" s="25">
        <v>416323958.13</v>
      </c>
      <c r="E123" s="25">
        <v>372610849.78</v>
      </c>
      <c r="F123" s="25">
        <v>293024712.15999997</v>
      </c>
      <c r="G123" s="25">
        <v>379017854.90999997</v>
      </c>
      <c r="H123" s="25">
        <v>361778946.13</v>
      </c>
      <c r="I123" s="25">
        <v>284133621.11</v>
      </c>
      <c r="J123" s="25">
        <v>298880746.19</v>
      </c>
      <c r="K123" s="25">
        <v>303357706.33</v>
      </c>
      <c r="L123" s="25">
        <v>285185855.97</v>
      </c>
      <c r="M123" s="26">
        <v>308826621.31</v>
      </c>
      <c r="N123" s="26">
        <v>327783508.19000006</v>
      </c>
      <c r="O123" s="26">
        <v>331899524.46000004</v>
      </c>
      <c r="P123" s="25">
        <f t="shared" si="32"/>
        <v>331295475.57076925</v>
      </c>
      <c r="Q123" s="25">
        <f t="shared" si="33"/>
        <v>330740231.77625</v>
      </c>
      <c r="R123" s="25">
        <f t="shared" si="16"/>
        <v>-555243.7945192456</v>
      </c>
      <c r="S123" s="58"/>
      <c r="T123" s="7"/>
    </row>
    <row r="124" spans="1:20" ht="12">
      <c r="A124" s="7">
        <v>44</v>
      </c>
      <c r="B124" s="24" t="s">
        <v>97</v>
      </c>
      <c r="C124" s="25">
        <v>13179185.889999945</v>
      </c>
      <c r="D124" s="25">
        <v>12183940.299999945</v>
      </c>
      <c r="E124" s="25">
        <v>27947845.289999947</v>
      </c>
      <c r="F124" s="25">
        <v>11602509.329999944</v>
      </c>
      <c r="G124" s="25">
        <v>10180143.449999943</v>
      </c>
      <c r="H124" s="25">
        <v>17364622.709999945</v>
      </c>
      <c r="I124" s="25">
        <v>24165598.429999944</v>
      </c>
      <c r="J124" s="25">
        <v>28078045.309999943</v>
      </c>
      <c r="K124" s="25">
        <v>55744880.28999994</v>
      </c>
      <c r="L124" s="25">
        <v>19400155.339999937</v>
      </c>
      <c r="M124" s="26">
        <v>20464079.669999935</v>
      </c>
      <c r="N124" s="26">
        <v>23449361.109999936</v>
      </c>
      <c r="O124" s="26">
        <v>14246038.599999936</v>
      </c>
      <c r="P124" s="25">
        <f t="shared" si="32"/>
        <v>21385108.132307634</v>
      </c>
      <c r="Q124" s="25">
        <f t="shared" si="33"/>
        <v>22024482.789583277</v>
      </c>
      <c r="R124" s="25">
        <f t="shared" si="16"/>
        <v>639374.6572756432</v>
      </c>
      <c r="S124" s="59">
        <f>+P124</f>
        <v>21385108.132307634</v>
      </c>
      <c r="T124" s="7" t="s">
        <v>203</v>
      </c>
    </row>
    <row r="125" spans="1:20" ht="12">
      <c r="A125" s="7">
        <v>45</v>
      </c>
      <c r="B125" s="24" t="s">
        <v>98</v>
      </c>
      <c r="C125" s="25">
        <v>42953151.92000002</v>
      </c>
      <c r="D125" s="25">
        <v>45468358.86000002</v>
      </c>
      <c r="E125" s="25">
        <v>40399969.210000016</v>
      </c>
      <c r="F125" s="25">
        <v>38079349.55000002</v>
      </c>
      <c r="G125" s="25">
        <v>38014300.68000002</v>
      </c>
      <c r="H125" s="25">
        <v>36128295.360000014</v>
      </c>
      <c r="I125" s="25">
        <v>36230480.680000015</v>
      </c>
      <c r="J125" s="25">
        <v>57324181.79000002</v>
      </c>
      <c r="K125" s="25">
        <v>85918552.49000001</v>
      </c>
      <c r="L125" s="25">
        <v>11107952.120000012</v>
      </c>
      <c r="M125" s="26">
        <v>12296187.570000011</v>
      </c>
      <c r="N125" s="26">
        <v>10177308.600000013</v>
      </c>
      <c r="O125" s="26">
        <v>48245893.31000001</v>
      </c>
      <c r="P125" s="25">
        <f t="shared" si="32"/>
        <v>38641844.780000016</v>
      </c>
      <c r="Q125" s="25">
        <f t="shared" si="33"/>
        <v>38062038.29375001</v>
      </c>
      <c r="R125" s="25">
        <f t="shared" si="16"/>
        <v>-579806.4862500057</v>
      </c>
      <c r="S125" s="62">
        <f>+P125</f>
        <v>38641844.780000016</v>
      </c>
      <c r="T125" s="7" t="s">
        <v>203</v>
      </c>
    </row>
    <row r="126" spans="1:20" ht="12">
      <c r="A126" s="7">
        <v>46</v>
      </c>
      <c r="B126" s="2" t="s">
        <v>99</v>
      </c>
      <c r="C126" s="16">
        <v>9173555.770000001</v>
      </c>
      <c r="D126" s="16">
        <v>9065569.91</v>
      </c>
      <c r="E126" s="16">
        <v>9335649.66</v>
      </c>
      <c r="F126" s="16">
        <v>9242536.75</v>
      </c>
      <c r="G126" s="16">
        <v>9282116.63</v>
      </c>
      <c r="H126" s="16">
        <v>9703382.110000001</v>
      </c>
      <c r="I126" s="16">
        <v>9875740.030000001</v>
      </c>
      <c r="J126" s="16">
        <v>10185576.850000001</v>
      </c>
      <c r="K126" s="16">
        <v>10483351.3</v>
      </c>
      <c r="L126" s="16">
        <v>10516662.3</v>
      </c>
      <c r="M126" s="17">
        <v>10785371.49</v>
      </c>
      <c r="N126" s="17">
        <v>11124157.46</v>
      </c>
      <c r="O126" s="17">
        <v>12042993.89</v>
      </c>
      <c r="P126" s="16">
        <f t="shared" si="32"/>
        <v>10062820.319230769</v>
      </c>
      <c r="Q126" s="16">
        <f t="shared" si="33"/>
        <v>10017365.77666667</v>
      </c>
      <c r="R126" s="16">
        <f t="shared" si="16"/>
        <v>-45454.542564099655</v>
      </c>
      <c r="S126" s="27">
        <f>+P126</f>
        <v>10062820.319230769</v>
      </c>
      <c r="T126" s="7" t="s">
        <v>190</v>
      </c>
    </row>
    <row r="127" spans="1:20" ht="12">
      <c r="A127" s="7">
        <v>47</v>
      </c>
      <c r="B127" s="24" t="s">
        <v>100</v>
      </c>
      <c r="C127" s="25">
        <v>105659958.28999996</v>
      </c>
      <c r="D127" s="25">
        <v>106170124.12999997</v>
      </c>
      <c r="E127" s="25">
        <v>105919402.75999996</v>
      </c>
      <c r="F127" s="25">
        <v>139370681.76999998</v>
      </c>
      <c r="G127" s="25">
        <v>111378631.10999997</v>
      </c>
      <c r="H127" s="25">
        <v>50705733.85999997</v>
      </c>
      <c r="I127" s="25">
        <v>107070316.32999997</v>
      </c>
      <c r="J127" s="25">
        <v>100100025.94999997</v>
      </c>
      <c r="K127" s="25">
        <v>67965679.77999997</v>
      </c>
      <c r="L127" s="25">
        <v>25153999.519999973</v>
      </c>
      <c r="M127" s="26">
        <v>25694299.75999997</v>
      </c>
      <c r="N127" s="26">
        <v>29553910.809999973</v>
      </c>
      <c r="O127" s="26">
        <v>56914678.909999974</v>
      </c>
      <c r="P127" s="25">
        <f t="shared" si="32"/>
        <v>79358264.84461536</v>
      </c>
      <c r="Q127" s="25">
        <f t="shared" si="33"/>
        <v>79197510.36499996</v>
      </c>
      <c r="R127" s="25">
        <f t="shared" si="16"/>
        <v>-160754.4796153903</v>
      </c>
      <c r="S127" s="28"/>
      <c r="T127" s="7"/>
    </row>
    <row r="128" spans="1:20" ht="12">
      <c r="A128" s="7">
        <v>48</v>
      </c>
      <c r="B128" s="24" t="s">
        <v>101</v>
      </c>
      <c r="C128" s="25">
        <v>100958396.10999998</v>
      </c>
      <c r="D128" s="25">
        <v>91912090.42999999</v>
      </c>
      <c r="E128" s="25">
        <v>70088559.19999999</v>
      </c>
      <c r="F128" s="25">
        <v>86568273.41999999</v>
      </c>
      <c r="G128" s="25">
        <v>82816675.57</v>
      </c>
      <c r="H128" s="25">
        <v>100948863.19</v>
      </c>
      <c r="I128" s="25">
        <v>68181028.66</v>
      </c>
      <c r="J128" s="25">
        <v>65794835.06999999</v>
      </c>
      <c r="K128" s="25">
        <v>42391923.88999999</v>
      </c>
      <c r="L128" s="25">
        <v>50819945.46999999</v>
      </c>
      <c r="M128" s="26">
        <v>53163076.71999999</v>
      </c>
      <c r="N128" s="26">
        <v>72365384.72999999</v>
      </c>
      <c r="O128" s="26">
        <v>67796155.57</v>
      </c>
      <c r="P128" s="25">
        <f t="shared" si="32"/>
        <v>73369631.38692307</v>
      </c>
      <c r="Q128" s="25">
        <f t="shared" si="33"/>
        <v>72452327.68249999</v>
      </c>
      <c r="R128" s="25">
        <f t="shared" si="16"/>
        <v>-917303.7044230849</v>
      </c>
      <c r="S128" s="29"/>
      <c r="T128" s="7"/>
    </row>
    <row r="129" spans="1:20" ht="12">
      <c r="A129" s="7">
        <v>49</v>
      </c>
      <c r="B129" s="24" t="s">
        <v>102</v>
      </c>
      <c r="C129" s="25">
        <v>2313011.0399999917</v>
      </c>
      <c r="D129" s="25">
        <v>2312476.44</v>
      </c>
      <c r="E129" s="25">
        <v>2233788.5799999833</v>
      </c>
      <c r="F129" s="25">
        <v>2171538.5799999833</v>
      </c>
      <c r="G129" s="25">
        <v>2171538.5799999833</v>
      </c>
      <c r="H129" s="25">
        <v>2171538.5799999833</v>
      </c>
      <c r="I129" s="25">
        <v>2171538.5799999833</v>
      </c>
      <c r="J129" s="25">
        <v>2171538.5799999833</v>
      </c>
      <c r="K129" s="25">
        <v>2171538.5799999833</v>
      </c>
      <c r="L129" s="25">
        <v>2171538.5799999833</v>
      </c>
      <c r="M129" s="26">
        <v>2171788.0799999833</v>
      </c>
      <c r="N129" s="26">
        <v>2171788.0799999833</v>
      </c>
      <c r="O129" s="26">
        <v>2171788.0799999833</v>
      </c>
      <c r="P129" s="25">
        <f t="shared" si="32"/>
        <v>2198108.4892307543</v>
      </c>
      <c r="Q129" s="25">
        <f t="shared" si="33"/>
        <v>2194417.5666666515</v>
      </c>
      <c r="R129" s="25">
        <f t="shared" si="16"/>
        <v>-3690.9225641028024</v>
      </c>
      <c r="S129" s="30"/>
      <c r="T129" s="7"/>
    </row>
    <row r="130" spans="1:20" ht="12">
      <c r="A130" s="7">
        <v>50</v>
      </c>
      <c r="B130" s="2" t="s">
        <v>103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7"/>
      <c r="N130" s="17"/>
      <c r="O130" s="17"/>
      <c r="P130" s="16">
        <f t="shared" si="32"/>
        <v>0</v>
      </c>
      <c r="Q130" s="16">
        <f t="shared" si="33"/>
        <v>0</v>
      </c>
      <c r="R130" s="16">
        <f t="shared" si="16"/>
        <v>0</v>
      </c>
      <c r="S130" s="27">
        <f>+P130</f>
        <v>0</v>
      </c>
      <c r="T130" s="7"/>
    </row>
    <row r="131" spans="1:20" ht="12">
      <c r="A131" s="7">
        <v>51</v>
      </c>
      <c r="B131" s="2" t="s">
        <v>104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7"/>
      <c r="N131" s="17"/>
      <c r="O131" s="17"/>
      <c r="P131" s="16">
        <f t="shared" si="32"/>
        <v>0</v>
      </c>
      <c r="Q131" s="16">
        <f t="shared" si="33"/>
        <v>0</v>
      </c>
      <c r="R131" s="16">
        <f t="shared" si="16"/>
        <v>0</v>
      </c>
      <c r="S131" s="27">
        <f>+P131</f>
        <v>0</v>
      </c>
      <c r="T131" s="7"/>
    </row>
    <row r="132" spans="1:20" ht="12">
      <c r="A132" s="7">
        <v>52</v>
      </c>
      <c r="B132" s="24" t="s">
        <v>105</v>
      </c>
      <c r="C132" s="25">
        <v>10125267.530000001</v>
      </c>
      <c r="D132" s="25">
        <v>9651074.450000001</v>
      </c>
      <c r="E132" s="25">
        <v>9497276.57</v>
      </c>
      <c r="F132" s="25">
        <v>11368563.32</v>
      </c>
      <c r="G132" s="25">
        <v>12157042.81</v>
      </c>
      <c r="H132" s="25">
        <v>12087652.57</v>
      </c>
      <c r="I132" s="25">
        <v>12803619.290000001</v>
      </c>
      <c r="J132" s="25">
        <v>10167386</v>
      </c>
      <c r="K132" s="25">
        <v>10711195.4</v>
      </c>
      <c r="L132" s="25">
        <v>11801072.350000001</v>
      </c>
      <c r="M132" s="26">
        <v>11494904.730000002</v>
      </c>
      <c r="N132" s="26">
        <v>10577771.910000002</v>
      </c>
      <c r="O132" s="26">
        <v>10448711.610000001</v>
      </c>
      <c r="P132" s="25">
        <f t="shared" si="32"/>
        <v>10991656.810769232</v>
      </c>
      <c r="Q132" s="25">
        <f>(2*SUM(D132:N132)+C132+O132)/24</f>
        <v>11050379.080833336</v>
      </c>
      <c r="R132" s="25">
        <f t="shared" si="16"/>
        <v>58722.27006410435</v>
      </c>
      <c r="S132" s="28"/>
      <c r="T132" s="7"/>
    </row>
    <row r="133" spans="1:20" ht="12">
      <c r="A133" s="7">
        <v>53</v>
      </c>
      <c r="B133" s="24" t="s">
        <v>106</v>
      </c>
      <c r="C133" s="25">
        <v>153878811.98</v>
      </c>
      <c r="D133" s="25">
        <v>153412765.98</v>
      </c>
      <c r="E133" s="25">
        <v>157408272.01999998</v>
      </c>
      <c r="F133" s="25">
        <v>130995207.18999998</v>
      </c>
      <c r="G133" s="25">
        <v>127070739.56999998</v>
      </c>
      <c r="H133" s="25">
        <v>121954052.91999999</v>
      </c>
      <c r="I133" s="25">
        <v>144392714.69</v>
      </c>
      <c r="J133" s="25">
        <v>143985818.82</v>
      </c>
      <c r="K133" s="25">
        <v>144675604.79</v>
      </c>
      <c r="L133" s="25">
        <v>53533751.959999986</v>
      </c>
      <c r="M133" s="26">
        <v>54244716.57999998</v>
      </c>
      <c r="N133" s="26">
        <v>54592888.72999999</v>
      </c>
      <c r="O133" s="26">
        <v>78518143.41999999</v>
      </c>
      <c r="P133" s="25">
        <f t="shared" si="32"/>
        <v>116820268.3576923</v>
      </c>
      <c r="Q133" s="25">
        <f>(2*SUM(D133:N133)+C133+O133)/24</f>
        <v>116872084.24583332</v>
      </c>
      <c r="R133" s="25">
        <f t="shared" si="16"/>
        <v>51815.88814102113</v>
      </c>
      <c r="S133" s="30"/>
      <c r="T133" s="7"/>
    </row>
    <row r="134" spans="1:20" ht="12">
      <c r="A134" s="7">
        <v>54</v>
      </c>
      <c r="B134" s="2" t="s">
        <v>107</v>
      </c>
      <c r="C134" s="16">
        <v>-84750.07</v>
      </c>
      <c r="D134" s="16">
        <v>-85456.34</v>
      </c>
      <c r="E134" s="16">
        <v>-86164.88</v>
      </c>
      <c r="F134" s="16">
        <v>-69337.24</v>
      </c>
      <c r="G134" s="16">
        <v>-52331.23</v>
      </c>
      <c r="H134" s="16">
        <v>-34407.36</v>
      </c>
      <c r="I134" s="16">
        <v>-16304.6</v>
      </c>
      <c r="J134" s="16">
        <v>1978.7899999999936</v>
      </c>
      <c r="K134" s="16">
        <v>20444.66</v>
      </c>
      <c r="L134" s="16">
        <v>39094.84</v>
      </c>
      <c r="M134" s="17">
        <v>57931.15</v>
      </c>
      <c r="N134" s="17">
        <v>76955.49</v>
      </c>
      <c r="O134" s="17">
        <v>96169.74</v>
      </c>
      <c r="P134" s="16">
        <f t="shared" si="32"/>
        <v>-10475.157692307695</v>
      </c>
      <c r="Q134" s="16">
        <f>(2*SUM(D134:N134)+C134+O134)/24</f>
        <v>-11823.907083333332</v>
      </c>
      <c r="R134" s="16">
        <f t="shared" si="16"/>
        <v>-1348.7493910256362</v>
      </c>
      <c r="S134" s="27">
        <f>+P134</f>
        <v>-10475.157692307695</v>
      </c>
      <c r="T134" s="7" t="s">
        <v>201</v>
      </c>
    </row>
    <row r="135" spans="1:20" ht="12">
      <c r="A135" s="7">
        <v>55</v>
      </c>
      <c r="B135" s="24" t="s">
        <v>121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>
        <v>738107564</v>
      </c>
      <c r="M135" s="26">
        <v>738107564</v>
      </c>
      <c r="N135" s="26">
        <v>738107564</v>
      </c>
      <c r="O135" s="26">
        <v>735206614</v>
      </c>
      <c r="P135" s="25">
        <f t="shared" si="32"/>
        <v>226886869.69230768</v>
      </c>
      <c r="Q135" s="25">
        <f>(2*SUM(D135:N135)+C135+O135)/24</f>
        <v>215160499.91666666</v>
      </c>
      <c r="R135" s="25">
        <f t="shared" si="16"/>
        <v>-11726369.775641024</v>
      </c>
      <c r="S135" s="28"/>
      <c r="T135" s="7"/>
    </row>
    <row r="136" spans="1:20" ht="12">
      <c r="A136" s="7">
        <v>56</v>
      </c>
      <c r="B136" s="24" t="s">
        <v>122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>
        <v>0</v>
      </c>
      <c r="M136" s="26">
        <v>0</v>
      </c>
      <c r="N136" s="26">
        <v>0</v>
      </c>
      <c r="O136" s="26">
        <v>0</v>
      </c>
      <c r="P136" s="25">
        <f t="shared" si="32"/>
        <v>0</v>
      </c>
      <c r="Q136" s="25">
        <f>(2*SUM(D136:N136)+C136+O136)/24</f>
        <v>0</v>
      </c>
      <c r="R136" s="25">
        <f aca="true" t="shared" si="34" ref="R136:R157">+Q136-P136</f>
        <v>0</v>
      </c>
      <c r="S136" s="30"/>
      <c r="T136" s="7"/>
    </row>
    <row r="137" spans="1:20" ht="12">
      <c r="A137" s="7">
        <v>57</v>
      </c>
      <c r="B137" s="2" t="s">
        <v>7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7"/>
      <c r="N137" s="17"/>
      <c r="O137" s="17"/>
      <c r="P137" s="16"/>
      <c r="Q137" s="16"/>
      <c r="R137" s="16"/>
      <c r="T137" s="7"/>
    </row>
    <row r="138" spans="1:20" ht="12">
      <c r="A138" s="7">
        <v>58</v>
      </c>
      <c r="B138" s="7" t="s">
        <v>108</v>
      </c>
      <c r="C138" s="18">
        <f>SUM(C121:C136)</f>
        <v>958648641.4999998</v>
      </c>
      <c r="D138" s="18">
        <f aca="true" t="shared" si="35" ref="D138:O138">SUM(D121:D136)</f>
        <v>1031115462</v>
      </c>
      <c r="E138" s="18">
        <f t="shared" si="35"/>
        <v>1005666657.6899998</v>
      </c>
      <c r="F138" s="18">
        <f t="shared" si="35"/>
        <v>903857616.4499998</v>
      </c>
      <c r="G138" s="18">
        <f t="shared" si="35"/>
        <v>940501712.0799997</v>
      </c>
      <c r="H138" s="18">
        <f t="shared" si="35"/>
        <v>906183680.0699998</v>
      </c>
      <c r="I138" s="18">
        <f t="shared" si="35"/>
        <v>929058353.1999999</v>
      </c>
      <c r="J138" s="18">
        <f t="shared" si="35"/>
        <v>942745133.3499997</v>
      </c>
      <c r="K138" s="18">
        <f t="shared" si="35"/>
        <v>925245877.5099998</v>
      </c>
      <c r="L138" s="18">
        <f t="shared" si="35"/>
        <v>1375732592.45</v>
      </c>
      <c r="M138" s="18">
        <f t="shared" si="35"/>
        <v>1362641541.06</v>
      </c>
      <c r="N138" s="18">
        <f t="shared" si="35"/>
        <v>1324155599.1100001</v>
      </c>
      <c r="O138" s="18">
        <f t="shared" si="35"/>
        <v>1382586711.59</v>
      </c>
      <c r="P138" s="18">
        <f>SUM(C138:O138)/13</f>
        <v>1076010736.7738461</v>
      </c>
      <c r="Q138" s="18">
        <f>(2*SUM(D138:N138)+C138+O138)/24</f>
        <v>1068126825.1262499</v>
      </c>
      <c r="R138" s="18">
        <f t="shared" si="34"/>
        <v>-7883911.64759624</v>
      </c>
      <c r="S138" s="18">
        <f>SUM(S121:S136)</f>
        <v>235090461.62153843</v>
      </c>
      <c r="T138" s="7"/>
    </row>
    <row r="139" spans="1:20" ht="12">
      <c r="A139" s="7">
        <v>59</v>
      </c>
      <c r="B139" s="2" t="s">
        <v>7</v>
      </c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T139" s="7"/>
    </row>
    <row r="140" spans="1:20" ht="12">
      <c r="A140" s="7">
        <v>60</v>
      </c>
      <c r="B140" s="15" t="s">
        <v>109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7"/>
      <c r="N140" s="17"/>
      <c r="O140" s="17"/>
      <c r="P140" s="16"/>
      <c r="Q140" s="16"/>
      <c r="R140" s="16"/>
      <c r="T140" s="7"/>
    </row>
    <row r="141" spans="1:20" ht="12">
      <c r="A141" s="7">
        <v>61</v>
      </c>
      <c r="B141" s="2" t="s">
        <v>110</v>
      </c>
      <c r="C141" s="16">
        <v>8305876.37</v>
      </c>
      <c r="D141" s="16">
        <v>8290155.21</v>
      </c>
      <c r="E141" s="16">
        <v>8272016.5</v>
      </c>
      <c r="F141" s="16">
        <v>8148206.65</v>
      </c>
      <c r="G141" s="16">
        <v>7418992.09</v>
      </c>
      <c r="H141" s="16">
        <v>7295961.99</v>
      </c>
      <c r="I141" s="16">
        <v>7275741</v>
      </c>
      <c r="J141" s="16">
        <v>7177688.25</v>
      </c>
      <c r="K141" s="16">
        <v>6052556.55</v>
      </c>
      <c r="L141" s="16">
        <v>5745505.95</v>
      </c>
      <c r="M141" s="17">
        <v>5589525.7</v>
      </c>
      <c r="N141" s="17">
        <v>5097577.7</v>
      </c>
      <c r="O141" s="17">
        <v>5081271.78</v>
      </c>
      <c r="P141" s="16">
        <f aca="true" t="shared" si="36" ref="P141:P148">SUM(C141:O141)/13</f>
        <v>6903928.903076923</v>
      </c>
      <c r="Q141" s="16">
        <f aca="true" t="shared" si="37" ref="Q141:Q148">(2*SUM(D141:N141)+C141+O141)/24</f>
        <v>6921458.472083334</v>
      </c>
      <c r="R141" s="16">
        <f t="shared" si="34"/>
        <v>17529.569006410427</v>
      </c>
      <c r="S141" s="27">
        <f aca="true" t="shared" si="38" ref="S141:S148">+P141</f>
        <v>6903928.903076923</v>
      </c>
      <c r="T141" s="7" t="s">
        <v>191</v>
      </c>
    </row>
    <row r="142" spans="1:21" ht="12">
      <c r="A142" s="7">
        <v>62</v>
      </c>
      <c r="B142" s="2" t="s">
        <v>111</v>
      </c>
      <c r="C142" s="16">
        <v>503930998.06000006</v>
      </c>
      <c r="D142" s="16">
        <v>498307102.9200001</v>
      </c>
      <c r="E142" s="16">
        <v>498175163.7800001</v>
      </c>
      <c r="F142" s="16">
        <v>605178990.46</v>
      </c>
      <c r="G142" s="16">
        <v>616276523.6200001</v>
      </c>
      <c r="H142" s="16">
        <v>606259886.7500001</v>
      </c>
      <c r="I142" s="16">
        <v>754093870.5100001</v>
      </c>
      <c r="J142" s="16">
        <v>752571365.9900001</v>
      </c>
      <c r="K142" s="16">
        <v>749230179.6700001</v>
      </c>
      <c r="L142" s="16">
        <v>83021327.82000011</v>
      </c>
      <c r="M142" s="17">
        <v>80090261.65000011</v>
      </c>
      <c r="N142" s="17">
        <v>78264872.55000012</v>
      </c>
      <c r="O142" s="17">
        <v>100036811.6100001</v>
      </c>
      <c r="P142" s="16">
        <f t="shared" si="36"/>
        <v>455802873.49153847</v>
      </c>
      <c r="Q142" s="16">
        <f t="shared" si="37"/>
        <v>468621120.8795834</v>
      </c>
      <c r="R142" s="16">
        <f t="shared" si="34"/>
        <v>12818247.388044953</v>
      </c>
      <c r="S142" s="27">
        <f>+P142-B167</f>
        <v>420013997.49153847</v>
      </c>
      <c r="T142" s="7" t="s">
        <v>204</v>
      </c>
      <c r="U142" s="16"/>
    </row>
    <row r="143" spans="1:20" ht="12">
      <c r="A143" s="7">
        <v>63</v>
      </c>
      <c r="B143" s="2" t="s">
        <v>112</v>
      </c>
      <c r="C143" s="16">
        <v>219658109.04999998</v>
      </c>
      <c r="D143" s="16">
        <v>218056805.48</v>
      </c>
      <c r="E143" s="16">
        <v>133990561.19999999</v>
      </c>
      <c r="F143" s="16">
        <v>140536698.76999998</v>
      </c>
      <c r="G143" s="16">
        <v>136481825.51</v>
      </c>
      <c r="H143" s="16">
        <v>132945375.71999997</v>
      </c>
      <c r="I143" s="16">
        <v>315573782.1999999</v>
      </c>
      <c r="J143" s="16">
        <v>143230844.81999996</v>
      </c>
      <c r="K143" s="16">
        <v>142490304.55999994</v>
      </c>
      <c r="L143" s="16">
        <v>139612333.67999995</v>
      </c>
      <c r="M143" s="17">
        <v>135392041.07999995</v>
      </c>
      <c r="N143" s="17">
        <v>137493067.53999996</v>
      </c>
      <c r="O143" s="17">
        <v>136988503.02999994</v>
      </c>
      <c r="P143" s="16">
        <f t="shared" si="36"/>
        <v>164034634.8184615</v>
      </c>
      <c r="Q143" s="16">
        <f t="shared" si="37"/>
        <v>162843912.2166666</v>
      </c>
      <c r="R143" s="16">
        <f t="shared" si="34"/>
        <v>-1190722.6017948985</v>
      </c>
      <c r="S143" s="27">
        <f t="shared" si="38"/>
        <v>164034634.8184615</v>
      </c>
      <c r="T143" s="7" t="s">
        <v>189</v>
      </c>
    </row>
    <row r="144" spans="1:22" ht="12">
      <c r="A144" s="7">
        <v>64</v>
      </c>
      <c r="B144" s="2" t="s">
        <v>113</v>
      </c>
      <c r="C144" s="16">
        <v>99308513</v>
      </c>
      <c r="D144" s="16">
        <v>99308513</v>
      </c>
      <c r="E144" s="16">
        <v>99308513</v>
      </c>
      <c r="F144" s="16">
        <v>97328513</v>
      </c>
      <c r="G144" s="16">
        <v>97328513</v>
      </c>
      <c r="H144" s="16">
        <v>97328513</v>
      </c>
      <c r="I144" s="16">
        <v>95348513</v>
      </c>
      <c r="J144" s="16">
        <v>95348513</v>
      </c>
      <c r="K144" s="16">
        <v>95348513</v>
      </c>
      <c r="L144" s="16">
        <v>93368420</v>
      </c>
      <c r="M144" s="17">
        <v>93368420</v>
      </c>
      <c r="N144" s="17">
        <v>93368420</v>
      </c>
      <c r="O144" s="17">
        <v>91388390</v>
      </c>
      <c r="P144" s="16">
        <f t="shared" si="36"/>
        <v>95957712.84615384</v>
      </c>
      <c r="Q144" s="16">
        <f t="shared" si="37"/>
        <v>96008484.625</v>
      </c>
      <c r="R144" s="16">
        <f t="shared" si="34"/>
        <v>50771.77884615958</v>
      </c>
      <c r="S144" s="27">
        <f t="shared" si="38"/>
        <v>95957712.84615384</v>
      </c>
      <c r="T144" s="7" t="s">
        <v>200</v>
      </c>
      <c r="V144" s="2" t="s">
        <v>211</v>
      </c>
    </row>
    <row r="145" spans="1:23" ht="12">
      <c r="A145" s="7">
        <v>65</v>
      </c>
      <c r="B145" s="2" t="s">
        <v>114</v>
      </c>
      <c r="C145" s="16">
        <v>504815.61</v>
      </c>
      <c r="D145" s="16">
        <v>487221.83</v>
      </c>
      <c r="E145" s="16">
        <v>473852.99</v>
      </c>
      <c r="F145" s="16">
        <v>460484.13</v>
      </c>
      <c r="G145" s="16">
        <v>447115.29</v>
      </c>
      <c r="H145" s="16">
        <v>433746.43</v>
      </c>
      <c r="I145" s="16">
        <v>420377.59</v>
      </c>
      <c r="J145" s="16">
        <v>413095.18</v>
      </c>
      <c r="K145" s="16">
        <v>405812.78</v>
      </c>
      <c r="L145" s="16">
        <v>398530.37</v>
      </c>
      <c r="M145" s="17">
        <v>391247.98</v>
      </c>
      <c r="N145" s="17">
        <v>383965.57</v>
      </c>
      <c r="O145" s="17">
        <v>376683.18</v>
      </c>
      <c r="P145" s="16">
        <f t="shared" si="36"/>
        <v>430534.53307692305</v>
      </c>
      <c r="Q145" s="16">
        <f t="shared" si="37"/>
        <v>429683.29458333337</v>
      </c>
      <c r="R145" s="16">
        <f t="shared" si="34"/>
        <v>-851.2384935896844</v>
      </c>
      <c r="S145" s="27">
        <f t="shared" si="38"/>
        <v>430534.53307692305</v>
      </c>
      <c r="T145" s="7" t="s">
        <v>201</v>
      </c>
      <c r="V145" s="64">
        <f>+S72-S146-S147-S148</f>
        <v>-1458663314.7146153</v>
      </c>
      <c r="W145" s="2" t="s">
        <v>212</v>
      </c>
    </row>
    <row r="146" spans="1:23" ht="12">
      <c r="A146" s="7">
        <v>66</v>
      </c>
      <c r="B146" s="2" t="s">
        <v>115</v>
      </c>
      <c r="C146" s="16">
        <v>1888034</v>
      </c>
      <c r="D146" s="16">
        <v>1888034</v>
      </c>
      <c r="E146" s="16">
        <v>1888034</v>
      </c>
      <c r="F146" s="16">
        <v>1888034</v>
      </c>
      <c r="G146" s="16">
        <v>1888034</v>
      </c>
      <c r="H146" s="16">
        <v>1888034</v>
      </c>
      <c r="I146" s="16">
        <v>1720893</v>
      </c>
      <c r="J146" s="16">
        <v>1720893</v>
      </c>
      <c r="K146" s="16">
        <v>1720893</v>
      </c>
      <c r="L146" s="16">
        <v>1637323</v>
      </c>
      <c r="M146" s="17">
        <v>1637323</v>
      </c>
      <c r="N146" s="17">
        <v>1637323</v>
      </c>
      <c r="O146" s="17">
        <v>1553753</v>
      </c>
      <c r="P146" s="16">
        <f t="shared" si="36"/>
        <v>1765892.6923076923</v>
      </c>
      <c r="Q146" s="16">
        <f t="shared" si="37"/>
        <v>1769642.625</v>
      </c>
      <c r="R146" s="16">
        <f t="shared" si="34"/>
        <v>3749.932692307746</v>
      </c>
      <c r="S146" s="27">
        <f t="shared" si="38"/>
        <v>1765892.6923076923</v>
      </c>
      <c r="T146" s="7" t="s">
        <v>187</v>
      </c>
      <c r="U146" s="2" t="s">
        <v>210</v>
      </c>
      <c r="V146" s="64">
        <v>-975382762</v>
      </c>
      <c r="W146" s="2" t="s">
        <v>213</v>
      </c>
    </row>
    <row r="147" spans="1:23" ht="12">
      <c r="A147" s="7">
        <v>67</v>
      </c>
      <c r="B147" s="2" t="s">
        <v>4</v>
      </c>
      <c r="C147" s="16">
        <v>1531123538.6399999</v>
      </c>
      <c r="D147" s="16">
        <v>1531123538.6399999</v>
      </c>
      <c r="E147" s="16">
        <v>1531123538.6399999</v>
      </c>
      <c r="F147" s="16">
        <v>1526303665.6399999</v>
      </c>
      <c r="G147" s="16">
        <v>1526303665.6399999</v>
      </c>
      <c r="H147" s="16">
        <v>1526303665.6399999</v>
      </c>
      <c r="I147" s="16">
        <v>1507695637.6399999</v>
      </c>
      <c r="J147" s="16">
        <v>1507695637.6399999</v>
      </c>
      <c r="K147" s="16">
        <v>1507695637.6399999</v>
      </c>
      <c r="L147" s="16">
        <v>1555008096.6399999</v>
      </c>
      <c r="M147" s="17">
        <v>1555008096.6399999</v>
      </c>
      <c r="N147" s="17">
        <v>1555008096.6399999</v>
      </c>
      <c r="O147" s="17">
        <v>1575535038.6399999</v>
      </c>
      <c r="P147" s="16">
        <f t="shared" si="36"/>
        <v>1533532911.870769</v>
      </c>
      <c r="Q147" s="16">
        <f t="shared" si="37"/>
        <v>1531883213.8066664</v>
      </c>
      <c r="R147" s="16">
        <f t="shared" si="34"/>
        <v>-1649698.0641026497</v>
      </c>
      <c r="S147" s="27">
        <f t="shared" si="38"/>
        <v>1533532911.870769</v>
      </c>
      <c r="T147" s="7" t="s">
        <v>187</v>
      </c>
      <c r="U147" s="2" t="s">
        <v>210</v>
      </c>
      <c r="V147" s="64">
        <f>+V145-V146</f>
        <v>-483280552.71461535</v>
      </c>
      <c r="W147" s="2" t="s">
        <v>214</v>
      </c>
    </row>
    <row r="148" spans="1:21" ht="12">
      <c r="A148" s="7">
        <v>68</v>
      </c>
      <c r="B148" s="2" t="s">
        <v>116</v>
      </c>
      <c r="C148" s="16">
        <v>-15859203.48</v>
      </c>
      <c r="D148" s="16">
        <v>-15784843.09</v>
      </c>
      <c r="E148" s="16">
        <v>-15791346.82</v>
      </c>
      <c r="F148" s="16">
        <v>-26035039.839999996</v>
      </c>
      <c r="G148" s="16">
        <v>-26032172.589999996</v>
      </c>
      <c r="H148" s="16">
        <v>-26021813.119999997</v>
      </c>
      <c r="I148" s="16">
        <v>-19714320.68</v>
      </c>
      <c r="J148" s="16">
        <v>-19747864.06</v>
      </c>
      <c r="K148" s="16">
        <v>-19726368.82</v>
      </c>
      <c r="L148" s="16">
        <v>-18386784.27</v>
      </c>
      <c r="M148" s="17">
        <v>-18393934.009999998</v>
      </c>
      <c r="N148" s="17">
        <v>-18397534.73</v>
      </c>
      <c r="O148" s="17">
        <v>-12567510.43</v>
      </c>
      <c r="P148" s="16">
        <f t="shared" si="36"/>
        <v>-19419902.764615383</v>
      </c>
      <c r="Q148" s="16">
        <f t="shared" si="37"/>
        <v>-19853781.582083333</v>
      </c>
      <c r="R148" s="16">
        <f t="shared" si="34"/>
        <v>-433878.8174679503</v>
      </c>
      <c r="S148" s="27">
        <f t="shared" si="38"/>
        <v>-19419902.764615383</v>
      </c>
      <c r="T148" s="7" t="s">
        <v>187</v>
      </c>
      <c r="U148" s="2" t="s">
        <v>210</v>
      </c>
    </row>
    <row r="149" spans="1:20" ht="12">
      <c r="A149" s="7">
        <v>69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T149" s="7"/>
    </row>
    <row r="150" spans="1:20" ht="12">
      <c r="A150" s="7">
        <v>70</v>
      </c>
      <c r="B150" s="7" t="s">
        <v>117</v>
      </c>
      <c r="C150" s="18">
        <f>SUM(C141:C148)</f>
        <v>2348860681.25</v>
      </c>
      <c r="D150" s="18">
        <f aca="true" t="shared" si="39" ref="D150:O150">SUM(D141:D148)</f>
        <v>2341676527.99</v>
      </c>
      <c r="E150" s="18">
        <f t="shared" si="39"/>
        <v>2257440333.2899995</v>
      </c>
      <c r="F150" s="18">
        <f t="shared" si="39"/>
        <v>2353809552.8099995</v>
      </c>
      <c r="G150" s="18">
        <f t="shared" si="39"/>
        <v>2360112496.56</v>
      </c>
      <c r="H150" s="18">
        <f t="shared" si="39"/>
        <v>2346433370.41</v>
      </c>
      <c r="I150" s="18">
        <f t="shared" si="39"/>
        <v>2662414494.2599998</v>
      </c>
      <c r="J150" s="18">
        <f t="shared" si="39"/>
        <v>2488410173.82</v>
      </c>
      <c r="K150" s="18">
        <f t="shared" si="39"/>
        <v>2483217528.3799996</v>
      </c>
      <c r="L150" s="18">
        <f t="shared" si="39"/>
        <v>1860404753.19</v>
      </c>
      <c r="M150" s="18">
        <f t="shared" si="39"/>
        <v>1853082982.04</v>
      </c>
      <c r="N150" s="18">
        <f t="shared" si="39"/>
        <v>1852855788.27</v>
      </c>
      <c r="O150" s="18">
        <f t="shared" si="39"/>
        <v>1898392940.81</v>
      </c>
      <c r="P150" s="18">
        <f>SUM(C150:O150)/13</f>
        <v>2239008586.3907695</v>
      </c>
      <c r="Q150" s="18">
        <f>(2*SUM(D150:N150)+C150+O150)/24</f>
        <v>2248623734.3374996</v>
      </c>
      <c r="R150" s="18">
        <f t="shared" si="34"/>
        <v>9615147.946730137</v>
      </c>
      <c r="S150" s="18">
        <f>SUM(S141:S148)</f>
        <v>2203219710.390769</v>
      </c>
      <c r="T150" s="7"/>
    </row>
    <row r="151" spans="1:20" ht="12" hidden="1">
      <c r="A151" s="7">
        <v>71</v>
      </c>
      <c r="B151" s="7" t="s">
        <v>128</v>
      </c>
      <c r="C151" s="16">
        <f>+C150-C145</f>
        <v>2348355865.64</v>
      </c>
      <c r="D151" s="16">
        <f aca="true" t="shared" si="40" ref="D151:O151">+D150-D145</f>
        <v>2341189306.16</v>
      </c>
      <c r="E151" s="16">
        <f t="shared" si="40"/>
        <v>2256966480.2999997</v>
      </c>
      <c r="F151" s="16">
        <f t="shared" si="40"/>
        <v>2353349068.6799994</v>
      </c>
      <c r="G151" s="16">
        <f t="shared" si="40"/>
        <v>2359665381.27</v>
      </c>
      <c r="H151" s="16">
        <f t="shared" si="40"/>
        <v>2345999623.98</v>
      </c>
      <c r="I151" s="16">
        <f t="shared" si="40"/>
        <v>2661994116.6699996</v>
      </c>
      <c r="J151" s="16">
        <f t="shared" si="40"/>
        <v>2487997078.6400003</v>
      </c>
      <c r="K151" s="16">
        <f t="shared" si="40"/>
        <v>2482811715.5999994</v>
      </c>
      <c r="L151" s="16">
        <f t="shared" si="40"/>
        <v>1860006222.8200002</v>
      </c>
      <c r="M151" s="16">
        <f t="shared" si="40"/>
        <v>1852691734.06</v>
      </c>
      <c r="N151" s="16">
        <f t="shared" si="40"/>
        <v>1852471822.7</v>
      </c>
      <c r="O151" s="16">
        <f t="shared" si="40"/>
        <v>1898016257.6299999</v>
      </c>
      <c r="P151" s="16">
        <f>SUM(C151:O151)/13</f>
        <v>2238578051.8576922</v>
      </c>
      <c r="Q151" s="16">
        <f>(2*SUM(D151:N151)+C151+O151)/24</f>
        <v>2248194051.0429163</v>
      </c>
      <c r="R151" s="16">
        <f t="shared" si="34"/>
        <v>9615999.185224056</v>
      </c>
      <c r="T151" s="7"/>
    </row>
    <row r="152" spans="1:20" ht="12">
      <c r="A152" s="7">
        <v>72</v>
      </c>
      <c r="B152" s="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7"/>
      <c r="N152" s="17"/>
      <c r="O152" s="17"/>
      <c r="P152" s="16"/>
      <c r="Q152" s="16"/>
      <c r="R152" s="16"/>
      <c r="T152" s="7"/>
    </row>
    <row r="153" spans="1:20" ht="12">
      <c r="A153" s="7">
        <v>73</v>
      </c>
      <c r="B153" s="7" t="s">
        <v>7</v>
      </c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T153" s="7"/>
    </row>
    <row r="154" spans="1:20" ht="12.75" thickBot="1">
      <c r="A154" s="7">
        <v>74</v>
      </c>
      <c r="B154" s="7" t="s">
        <v>118</v>
      </c>
      <c r="C154" s="21">
        <f>+C108+C118+C138+C150</f>
        <v>10630154506.970001</v>
      </c>
      <c r="D154" s="21">
        <f aca="true" t="shared" si="41" ref="D154:O154">+D108+D118+D138+D150</f>
        <v>10710042889.71</v>
      </c>
      <c r="E154" s="21">
        <f t="shared" si="41"/>
        <v>10668859600.98</v>
      </c>
      <c r="F154" s="21">
        <f t="shared" si="41"/>
        <v>10615601555.41</v>
      </c>
      <c r="G154" s="21">
        <f t="shared" si="41"/>
        <v>10687564068.4</v>
      </c>
      <c r="H154" s="21">
        <f t="shared" si="41"/>
        <v>10613339225.35</v>
      </c>
      <c r="I154" s="21">
        <f t="shared" si="41"/>
        <v>10848968040.63</v>
      </c>
      <c r="J154" s="21">
        <f t="shared" si="41"/>
        <v>10689662480.27</v>
      </c>
      <c r="K154" s="21">
        <f t="shared" si="41"/>
        <v>10685037245.319998</v>
      </c>
      <c r="L154" s="21">
        <f t="shared" si="41"/>
        <v>10678238211.9</v>
      </c>
      <c r="M154" s="21">
        <f t="shared" si="41"/>
        <v>10705098584.55</v>
      </c>
      <c r="N154" s="21">
        <f t="shared" si="41"/>
        <v>10662018806.15</v>
      </c>
      <c r="O154" s="21">
        <f t="shared" si="41"/>
        <v>10960406799.929998</v>
      </c>
      <c r="P154" s="21">
        <f>SUM(C154:O154)/13</f>
        <v>10704230155.043844</v>
      </c>
      <c r="Q154" s="21">
        <f>(2*SUM(D154:N154)+C154+O154)/24</f>
        <v>10696642613.509998</v>
      </c>
      <c r="R154" s="21">
        <f t="shared" si="34"/>
        <v>-7587541.5338459015</v>
      </c>
      <c r="S154" s="21">
        <f>+S108+S118+S138+S150</f>
        <v>9827521003.891537</v>
      </c>
      <c r="T154" s="7"/>
    </row>
    <row r="155" spans="3:20" ht="12.75" hidden="1" thickTop="1">
      <c r="C155" s="16">
        <f>+C154-C76</f>
        <v>0</v>
      </c>
      <c r="D155" s="16"/>
      <c r="E155" s="16"/>
      <c r="F155" s="16"/>
      <c r="G155" s="16"/>
      <c r="H155" s="16"/>
      <c r="I155" s="16"/>
      <c r="J155" s="16"/>
      <c r="K155" s="16"/>
      <c r="L155" s="16"/>
      <c r="M155" s="17"/>
      <c r="N155" s="17"/>
      <c r="O155" s="17"/>
      <c r="P155" s="16"/>
      <c r="Q155" s="16"/>
      <c r="R155" s="16"/>
      <c r="T155" s="7"/>
    </row>
    <row r="156" spans="3:20" ht="12.75" hidden="1" thickTop="1"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7"/>
      <c r="N156" s="17"/>
      <c r="O156" s="17"/>
      <c r="P156" s="16"/>
      <c r="Q156" s="16"/>
      <c r="R156" s="16"/>
      <c r="T156" s="7"/>
    </row>
    <row r="157" spans="2:20" ht="13.5" hidden="1" thickBot="1" thickTop="1">
      <c r="B157" s="2" t="s">
        <v>126</v>
      </c>
      <c r="C157" s="23">
        <f aca="true" t="shared" si="42" ref="C157:O157">+C59-C138</f>
        <v>-286741110.9700006</v>
      </c>
      <c r="D157" s="16">
        <f t="shared" si="42"/>
        <v>-284236043.32000065</v>
      </c>
      <c r="E157" s="16">
        <f t="shared" si="42"/>
        <v>-253172274.4800005</v>
      </c>
      <c r="F157" s="16">
        <f t="shared" si="42"/>
        <v>-229240243.81000054</v>
      </c>
      <c r="G157" s="16">
        <f t="shared" si="42"/>
        <v>-201131661.18000054</v>
      </c>
      <c r="H157" s="16">
        <f t="shared" si="42"/>
        <v>-226985081.9900006</v>
      </c>
      <c r="I157" s="16">
        <f t="shared" si="42"/>
        <v>-291563484.1100006</v>
      </c>
      <c r="J157" s="16">
        <f t="shared" si="42"/>
        <v>-290290884.52000034</v>
      </c>
      <c r="K157" s="16">
        <f t="shared" si="42"/>
        <v>-253328664.30000043</v>
      </c>
      <c r="L157" s="16">
        <f t="shared" si="42"/>
        <v>-533657703.1500008</v>
      </c>
      <c r="M157" s="16">
        <f t="shared" si="42"/>
        <v>-485441405.2500006</v>
      </c>
      <c r="N157" s="16">
        <f t="shared" si="42"/>
        <v>-467379386.20000076</v>
      </c>
      <c r="O157" s="16">
        <f t="shared" si="42"/>
        <v>-468393821.28000057</v>
      </c>
      <c r="P157" s="21">
        <f>SUM(C157:O157)/13</f>
        <v>-328581674.1969237</v>
      </c>
      <c r="Q157" s="16">
        <f>(2*SUM(D157:N157)+C157+O157)/24</f>
        <v>-324499524.8695839</v>
      </c>
      <c r="R157" s="16">
        <f t="shared" si="34"/>
        <v>4082149.3273397684</v>
      </c>
      <c r="T157" s="7"/>
    </row>
    <row r="158" spans="3:20" ht="12.75" thickTop="1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0"/>
      <c r="N158" s="10"/>
      <c r="O158" s="10"/>
      <c r="T158" s="7"/>
    </row>
    <row r="159" spans="2:20" ht="12">
      <c r="B159" s="9" t="s">
        <v>132</v>
      </c>
      <c r="C159" s="23">
        <f>+C94+C96+C106+C118+C145</f>
        <v>7323149999.830001</v>
      </c>
      <c r="D159" s="1">
        <f aca="true" t="shared" si="43" ref="D159:O159">+D94+D96+D106+D118+D145</f>
        <v>7337738121.55</v>
      </c>
      <c r="E159" s="1">
        <f t="shared" si="43"/>
        <v>7406226462.990001</v>
      </c>
      <c r="F159" s="1">
        <f t="shared" si="43"/>
        <v>7358394870.28</v>
      </c>
      <c r="G159" s="1">
        <f t="shared" si="43"/>
        <v>7387396975.049999</v>
      </c>
      <c r="H159" s="1">
        <f t="shared" si="43"/>
        <v>7361155921.300001</v>
      </c>
      <c r="I159" s="1">
        <f t="shared" si="43"/>
        <v>7257915570.759999</v>
      </c>
      <c r="J159" s="1">
        <f t="shared" si="43"/>
        <v>7258920268.280001</v>
      </c>
      <c r="K159" s="1">
        <f t="shared" si="43"/>
        <v>7276979652.209999</v>
      </c>
      <c r="L159" s="1">
        <f t="shared" si="43"/>
        <v>7442499396.629999</v>
      </c>
      <c r="M159" s="1">
        <f t="shared" si="43"/>
        <v>7489765309.429998</v>
      </c>
      <c r="N159" s="1">
        <f t="shared" si="43"/>
        <v>7485391384.339999</v>
      </c>
      <c r="O159" s="1">
        <f t="shared" si="43"/>
        <v>7679803830.71</v>
      </c>
      <c r="P159" s="40">
        <f>SUM(C159:O159)/13</f>
        <v>7389641366.412308</v>
      </c>
      <c r="Q159" s="16">
        <f>(2*SUM(D159:N159)+C159+O159)/24</f>
        <v>7380321737.340832</v>
      </c>
      <c r="R159" s="16">
        <f>+Q159-P159</f>
        <v>-9319629.071475983</v>
      </c>
      <c r="S159" s="27">
        <f>+S154</f>
        <v>9827521003.891537</v>
      </c>
      <c r="T159" s="7"/>
    </row>
    <row r="160" spans="2:20" ht="12">
      <c r="B160" s="9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T160" s="7"/>
    </row>
    <row r="161" spans="2:20" ht="12">
      <c r="B161" s="9" t="s">
        <v>133</v>
      </c>
      <c r="C161" s="1">
        <f>+C26+C36+C49+C50+C51+C74-C151</f>
        <v>7771963373.540001</v>
      </c>
      <c r="D161" s="1">
        <f aca="true" t="shared" si="44" ref="D161:O161">+D26+D36+D49+D50+D51+D74-D151</f>
        <v>7784088085.609999</v>
      </c>
      <c r="E161" s="1">
        <f t="shared" si="44"/>
        <v>7832918042.979998</v>
      </c>
      <c r="F161" s="1">
        <f t="shared" si="44"/>
        <v>7763295015.47</v>
      </c>
      <c r="G161" s="1">
        <f t="shared" si="44"/>
        <v>7762919247.999998</v>
      </c>
      <c r="H161" s="1">
        <f t="shared" si="44"/>
        <v>7760823141.450001</v>
      </c>
      <c r="I161" s="1">
        <f t="shared" si="44"/>
        <v>7716110250.379995</v>
      </c>
      <c r="J161" s="1">
        <f t="shared" si="44"/>
        <v>7719045784.419999</v>
      </c>
      <c r="K161" s="1">
        <f t="shared" si="44"/>
        <v>7712867147.38</v>
      </c>
      <c r="L161" s="1">
        <f t="shared" si="44"/>
        <v>8163406496.58</v>
      </c>
      <c r="M161" s="1">
        <f t="shared" si="44"/>
        <v>8156854553.59</v>
      </c>
      <c r="N161" s="1">
        <f t="shared" si="44"/>
        <v>8133757013.200002</v>
      </c>
      <c r="O161" s="1">
        <f t="shared" si="44"/>
        <v>8327598939.679997</v>
      </c>
      <c r="P161" s="40">
        <f>SUM(C161:O161)/13</f>
        <v>7892742084.021537</v>
      </c>
      <c r="Q161" s="16">
        <f>(2*SUM(D161:N161)+C161+O161)/24</f>
        <v>7879655494.639165</v>
      </c>
      <c r="R161" s="16">
        <f>+Q161-P161</f>
        <v>-13086589.382371902</v>
      </c>
      <c r="S161" s="27">
        <f>+S76</f>
        <v>9939852491.986155</v>
      </c>
      <c r="T161" s="7"/>
    </row>
    <row r="162" spans="3:20" ht="12.75" thickBot="1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T162" s="7"/>
    </row>
    <row r="163" spans="2:20" ht="12.75" thickBot="1">
      <c r="B163" s="2" t="s">
        <v>134</v>
      </c>
      <c r="C163" s="23">
        <f>+C159-C161</f>
        <v>-448813373.71000004</v>
      </c>
      <c r="D163" s="1">
        <f aca="true" t="shared" si="45" ref="D163:O163">+D159-D161</f>
        <v>-446349964.0599985</v>
      </c>
      <c r="E163" s="1">
        <f t="shared" si="45"/>
        <v>-426691579.9899969</v>
      </c>
      <c r="F163" s="1">
        <f t="shared" si="45"/>
        <v>-404900145.19000053</v>
      </c>
      <c r="G163" s="1">
        <f t="shared" si="45"/>
        <v>-375522272.94999886</v>
      </c>
      <c r="H163" s="1">
        <f t="shared" si="45"/>
        <v>-399667220.1499996</v>
      </c>
      <c r="I163" s="1">
        <f t="shared" si="45"/>
        <v>-458194679.6199961</v>
      </c>
      <c r="J163" s="1">
        <f t="shared" si="45"/>
        <v>-460125516.13999844</v>
      </c>
      <c r="K163" s="1">
        <f t="shared" si="45"/>
        <v>-435887495.17000103</v>
      </c>
      <c r="L163" s="1">
        <f t="shared" si="45"/>
        <v>-720907099.9500008</v>
      </c>
      <c r="M163" s="1">
        <f t="shared" si="45"/>
        <v>-667089244.1600018</v>
      </c>
      <c r="N163" s="1">
        <f t="shared" si="45"/>
        <v>-648365628.8600025</v>
      </c>
      <c r="O163" s="1">
        <f t="shared" si="45"/>
        <v>-647795108.9699974</v>
      </c>
      <c r="P163" s="40">
        <f>SUM(C163:O163)/13</f>
        <v>-503100717.60923016</v>
      </c>
      <c r="Q163" s="16">
        <f>(2*SUM(D163:N163)+C163+O163)/24</f>
        <v>-499333757.29833287</v>
      </c>
      <c r="R163" s="16">
        <f>+Q163-P163</f>
        <v>3766960.3108972907</v>
      </c>
      <c r="S163" s="31">
        <f>+S159-S161</f>
        <v>-112331488.09461784</v>
      </c>
      <c r="T163" s="7"/>
    </row>
    <row r="164" spans="3:12" ht="12"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3:12" ht="12"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6" ht="12">
      <c r="B166" s="2" t="s">
        <v>205</v>
      </c>
      <c r="C166" s="1"/>
      <c r="D166" s="1"/>
      <c r="E166" s="1"/>
      <c r="F166" s="1"/>
    </row>
    <row r="167" spans="2:6" ht="12">
      <c r="B167" s="65">
        <v>35788876</v>
      </c>
      <c r="C167" s="1"/>
      <c r="D167" s="1"/>
      <c r="E167" s="1"/>
      <c r="F167" s="1"/>
    </row>
    <row r="168" spans="3:6" ht="12">
      <c r="C168" s="1"/>
      <c r="D168" s="1"/>
      <c r="E168" s="1"/>
      <c r="F168" s="1"/>
    </row>
    <row r="169" spans="3:6" ht="12">
      <c r="C169" s="1"/>
      <c r="D169" s="1"/>
      <c r="E169" s="1"/>
      <c r="F169" s="1"/>
    </row>
    <row r="170" spans="3:6" ht="12">
      <c r="C170" s="1"/>
      <c r="D170" s="1"/>
      <c r="E170" s="1"/>
      <c r="F170" s="1"/>
    </row>
    <row r="171" spans="3:6" ht="12">
      <c r="C171" s="1" t="s">
        <v>137</v>
      </c>
      <c r="D171" s="1"/>
      <c r="E171" s="1"/>
      <c r="F171" s="1"/>
    </row>
    <row r="172" spans="3:6" ht="12">
      <c r="C172" s="1" t="s">
        <v>136</v>
      </c>
      <c r="D172" s="1"/>
      <c r="E172" s="1"/>
      <c r="F172" s="1"/>
    </row>
    <row r="173" spans="2:6" ht="12">
      <c r="B173" s="2" t="s">
        <v>135</v>
      </c>
      <c r="C173" s="1" t="s">
        <v>137</v>
      </c>
      <c r="D173" s="1" t="s">
        <v>144</v>
      </c>
      <c r="E173" s="1"/>
      <c r="F173" s="1"/>
    </row>
    <row r="174" spans="2:6" ht="12">
      <c r="B174" s="2" t="s">
        <v>138</v>
      </c>
      <c r="C174" s="1">
        <v>-1695000</v>
      </c>
      <c r="D174" s="1">
        <v>-1695000</v>
      </c>
      <c r="E174" s="1"/>
      <c r="F174" s="1"/>
    </row>
    <row r="175" spans="2:6" ht="12">
      <c r="B175" s="2" t="s">
        <v>141</v>
      </c>
      <c r="C175" s="1">
        <v>9615000</v>
      </c>
      <c r="D175" s="1">
        <v>9615000</v>
      </c>
      <c r="E175" s="1"/>
      <c r="F175" s="1"/>
    </row>
    <row r="176" spans="2:6" ht="12">
      <c r="B176" s="2" t="s">
        <v>139</v>
      </c>
      <c r="C176" s="1">
        <v>957000</v>
      </c>
      <c r="D176" s="1">
        <v>957000</v>
      </c>
      <c r="E176" s="1"/>
      <c r="F176" s="1"/>
    </row>
    <row r="177" spans="2:6" ht="12">
      <c r="B177" s="2" t="s">
        <v>140</v>
      </c>
      <c r="C177" s="1">
        <v>9582000</v>
      </c>
      <c r="D177" s="1">
        <v>800000</v>
      </c>
      <c r="E177" s="1"/>
      <c r="F177" s="1"/>
    </row>
    <row r="178" spans="3:6" ht="12">
      <c r="C178" s="1"/>
      <c r="D178" s="1"/>
      <c r="E178" s="1"/>
      <c r="F178" s="1"/>
    </row>
    <row r="179" spans="3:6" ht="12">
      <c r="C179" s="32"/>
      <c r="D179" s="1"/>
      <c r="E179" s="1"/>
      <c r="F179" s="1"/>
    </row>
    <row r="180" spans="2:6" ht="12">
      <c r="B180" s="2" t="s">
        <v>142</v>
      </c>
      <c r="C180" s="41">
        <f>+C174+C176+C177</f>
        <v>8844000</v>
      </c>
      <c r="D180" s="1">
        <f>+D174+D176+D177</f>
        <v>62000</v>
      </c>
      <c r="E180" s="1"/>
      <c r="F180" s="1"/>
    </row>
    <row r="181" spans="2:6" ht="12">
      <c r="B181" s="2" t="s">
        <v>143</v>
      </c>
      <c r="C181" s="41">
        <f>+C175</f>
        <v>9615000</v>
      </c>
      <c r="D181" s="1">
        <f>+D175</f>
        <v>9615000</v>
      </c>
      <c r="E181" s="1"/>
      <c r="F181" s="1"/>
    </row>
    <row r="182" spans="3:6" ht="12">
      <c r="C182" s="1"/>
      <c r="D182" s="1">
        <f>+D181+D180</f>
        <v>9677000</v>
      </c>
      <c r="E182" s="1"/>
      <c r="F182" s="1"/>
    </row>
    <row r="183" spans="3:6" ht="12">
      <c r="C183" s="1"/>
      <c r="D183" s="1"/>
      <c r="E183" s="1"/>
      <c r="F183" s="1"/>
    </row>
    <row r="184" spans="3:6" ht="12">
      <c r="C184" s="1"/>
      <c r="D184" s="1"/>
      <c r="E184" s="1"/>
      <c r="F184" s="1"/>
    </row>
    <row r="185" spans="3:6" ht="12">
      <c r="C185" s="1"/>
      <c r="D185" s="1"/>
      <c r="E185" s="1"/>
      <c r="F185" s="1"/>
    </row>
    <row r="186" spans="3:6" ht="12">
      <c r="C186" s="1"/>
      <c r="D186" s="1"/>
      <c r="E186" s="1"/>
      <c r="F186" s="1"/>
    </row>
    <row r="187" spans="3:6" ht="12">
      <c r="C187" s="1"/>
      <c r="D187" s="1"/>
      <c r="E187" s="1"/>
      <c r="F187" s="1"/>
    </row>
    <row r="188" spans="3:6" ht="12">
      <c r="C188" s="1"/>
      <c r="D188" s="1"/>
      <c r="E188" s="1"/>
      <c r="F188" s="1"/>
    </row>
    <row r="189" spans="3:6" ht="12">
      <c r="C189" s="1"/>
      <c r="D189" s="1"/>
      <c r="E189" s="1"/>
      <c r="F189" s="1"/>
    </row>
    <row r="190" spans="3:6" ht="12">
      <c r="C190" s="1"/>
      <c r="D190" s="1"/>
      <c r="E190" s="1"/>
      <c r="F190" s="1"/>
    </row>
    <row r="191" spans="3:6" ht="12">
      <c r="C191" s="1"/>
      <c r="D191" s="1"/>
      <c r="E191" s="1"/>
      <c r="F191" s="1"/>
    </row>
    <row r="192" spans="3:6" ht="12">
      <c r="C192" s="1"/>
      <c r="D192" s="1"/>
      <c r="E192" s="1"/>
      <c r="F192" s="1"/>
    </row>
    <row r="193" spans="3:6" ht="12">
      <c r="C193" s="1"/>
      <c r="D193" s="1"/>
      <c r="E193" s="1"/>
      <c r="F193" s="1"/>
    </row>
    <row r="194" spans="3:6" ht="12">
      <c r="C194" s="1"/>
      <c r="D194" s="1"/>
      <c r="E194" s="1"/>
      <c r="F194" s="1"/>
    </row>
    <row r="195" spans="3:6" ht="12">
      <c r="C195" s="1"/>
      <c r="D195" s="1"/>
      <c r="E195" s="1"/>
      <c r="F195" s="1"/>
    </row>
    <row r="196" spans="3:6" ht="12">
      <c r="C196" s="1"/>
      <c r="D196" s="1"/>
      <c r="E196" s="1"/>
      <c r="F196" s="1"/>
    </row>
    <row r="197" spans="3:6" ht="12">
      <c r="C197" s="1"/>
      <c r="D197" s="1"/>
      <c r="E197" s="1"/>
      <c r="F197" s="1"/>
    </row>
    <row r="198" spans="3:6" ht="12">
      <c r="C198" s="1"/>
      <c r="D198" s="1"/>
      <c r="E198" s="1"/>
      <c r="F198" s="1"/>
    </row>
    <row r="199" spans="3:6" ht="12">
      <c r="C199" s="1"/>
      <c r="D199" s="1"/>
      <c r="E199" s="1"/>
      <c r="F199" s="1"/>
    </row>
    <row r="200" spans="3:6" ht="12">
      <c r="C200" s="1"/>
      <c r="D200" s="1"/>
      <c r="E200" s="1"/>
      <c r="F200" s="1"/>
    </row>
    <row r="201" spans="3:6" ht="12">
      <c r="C201" s="1"/>
      <c r="D201" s="1"/>
      <c r="E201" s="1"/>
      <c r="F201" s="1"/>
    </row>
    <row r="202" spans="3:6" ht="12">
      <c r="C202" s="1"/>
      <c r="D202" s="1"/>
      <c r="E202" s="1"/>
      <c r="F202" s="1"/>
    </row>
    <row r="203" spans="3:6" ht="12">
      <c r="C203" s="1"/>
      <c r="D203" s="1"/>
      <c r="E203" s="1"/>
      <c r="F203" s="1"/>
    </row>
    <row r="204" spans="3:6" ht="12">
      <c r="C204" s="1"/>
      <c r="D204" s="1"/>
      <c r="E204" s="1"/>
      <c r="F204" s="1"/>
    </row>
    <row r="205" spans="3:6" ht="12">
      <c r="C205" s="1"/>
      <c r="D205" s="1"/>
      <c r="E205" s="1"/>
      <c r="F205" s="1"/>
    </row>
    <row r="206" spans="3:6" ht="12">
      <c r="C206" s="1"/>
      <c r="D206" s="1"/>
      <c r="E206" s="1"/>
      <c r="F206" s="1"/>
    </row>
    <row r="207" spans="3:6" ht="12">
      <c r="C207" s="1"/>
      <c r="D207" s="1"/>
      <c r="E207" s="1"/>
      <c r="F207" s="1"/>
    </row>
    <row r="208" spans="3:6" ht="12">
      <c r="C208" s="1"/>
      <c r="D208" s="1"/>
      <c r="E208" s="1"/>
      <c r="F208" s="1"/>
    </row>
    <row r="209" spans="3:6" ht="12">
      <c r="C209" s="1"/>
      <c r="D209" s="1"/>
      <c r="E209" s="1"/>
      <c r="F209" s="1"/>
    </row>
    <row r="210" spans="3:6" ht="12">
      <c r="C210" s="1"/>
      <c r="D210" s="1"/>
      <c r="E210" s="1"/>
      <c r="F210" s="1"/>
    </row>
    <row r="211" spans="3:6" ht="12">
      <c r="C211" s="1"/>
      <c r="D211" s="1"/>
      <c r="E211" s="1"/>
      <c r="F211" s="1"/>
    </row>
    <row r="212" spans="3:6" ht="12">
      <c r="C212" s="1"/>
      <c r="D212" s="1"/>
      <c r="E212" s="1"/>
      <c r="F212" s="1"/>
    </row>
    <row r="213" spans="3:6" ht="12">
      <c r="C213" s="1"/>
      <c r="D213" s="1"/>
      <c r="E213" s="1"/>
      <c r="F213" s="1"/>
    </row>
    <row r="214" spans="3:6" ht="12">
      <c r="C214" s="1"/>
      <c r="D214" s="1"/>
      <c r="E214" s="1"/>
      <c r="F214" s="1"/>
    </row>
    <row r="215" spans="3:6" ht="12">
      <c r="C215" s="1"/>
      <c r="D215" s="1"/>
      <c r="E215" s="1"/>
      <c r="F215" s="1"/>
    </row>
    <row r="216" spans="3:6" ht="12">
      <c r="C216" s="1"/>
      <c r="D216" s="1"/>
      <c r="E216" s="1"/>
      <c r="F216" s="1"/>
    </row>
    <row r="217" spans="3:6" ht="12">
      <c r="C217" s="1"/>
      <c r="D217" s="1"/>
      <c r="E217" s="1"/>
      <c r="F217" s="1"/>
    </row>
    <row r="218" spans="3:6" ht="12">
      <c r="C218" s="1"/>
      <c r="D218" s="1"/>
      <c r="E218" s="1"/>
      <c r="F218" s="1"/>
    </row>
    <row r="219" spans="3:6" ht="12">
      <c r="C219" s="1"/>
      <c r="D219" s="1"/>
      <c r="E219" s="1"/>
      <c r="F219" s="1"/>
    </row>
    <row r="220" spans="3:6" ht="12">
      <c r="C220" s="1"/>
      <c r="D220" s="1"/>
      <c r="E220" s="1"/>
      <c r="F220" s="1"/>
    </row>
    <row r="221" spans="3:6" ht="12">
      <c r="C221" s="1"/>
      <c r="D221" s="1"/>
      <c r="E221" s="1"/>
      <c r="F221" s="1"/>
    </row>
    <row r="222" spans="3:6" ht="12">
      <c r="C222" s="1"/>
      <c r="D222" s="1"/>
      <c r="E222" s="1"/>
      <c r="F222" s="1"/>
    </row>
    <row r="223" spans="3:6" ht="12">
      <c r="C223" s="1"/>
      <c r="D223" s="1"/>
      <c r="E223" s="1"/>
      <c r="F223" s="1"/>
    </row>
    <row r="224" spans="3:6" ht="12">
      <c r="C224" s="1"/>
      <c r="D224" s="1"/>
      <c r="E224" s="1"/>
      <c r="F224" s="1"/>
    </row>
    <row r="225" spans="3:6" ht="12">
      <c r="C225" s="1"/>
      <c r="D225" s="1"/>
      <c r="E225" s="1"/>
      <c r="F225" s="1"/>
    </row>
    <row r="226" spans="3:6" ht="12">
      <c r="C226" s="1"/>
      <c r="D226" s="1"/>
      <c r="E226" s="1"/>
      <c r="F226" s="1"/>
    </row>
    <row r="227" spans="3:6" ht="12">
      <c r="C227" s="1"/>
      <c r="D227" s="1"/>
      <c r="E227" s="1"/>
      <c r="F227" s="1"/>
    </row>
    <row r="228" spans="3:6" ht="12">
      <c r="C228" s="1"/>
      <c r="D228" s="1"/>
      <c r="E228" s="1"/>
      <c r="F228" s="1"/>
    </row>
    <row r="229" spans="3:6" ht="12">
      <c r="C229" s="1"/>
      <c r="D229" s="1"/>
      <c r="E229" s="1"/>
      <c r="F229" s="1"/>
    </row>
    <row r="230" spans="3:6" ht="12">
      <c r="C230" s="1"/>
      <c r="D230" s="1"/>
      <c r="E230" s="1"/>
      <c r="F230" s="1"/>
    </row>
    <row r="231" spans="3:6" ht="12">
      <c r="C231" s="1"/>
      <c r="D231" s="1"/>
      <c r="E231" s="1"/>
      <c r="F231" s="1"/>
    </row>
    <row r="232" spans="3:6" ht="12">
      <c r="C232" s="1"/>
      <c r="D232" s="1"/>
      <c r="E232" s="1"/>
      <c r="F232" s="1"/>
    </row>
    <row r="233" spans="3:6" ht="12">
      <c r="C233" s="1"/>
      <c r="D233" s="1"/>
      <c r="E233" s="1"/>
      <c r="F233" s="1"/>
    </row>
    <row r="234" spans="3:6" ht="12">
      <c r="C234" s="1"/>
      <c r="D234" s="1"/>
      <c r="E234" s="1"/>
      <c r="F234" s="1"/>
    </row>
    <row r="235" spans="3:6" ht="12">
      <c r="C235" s="1"/>
      <c r="D235" s="1"/>
      <c r="E235" s="1"/>
      <c r="F235" s="1"/>
    </row>
    <row r="236" spans="3:6" ht="12">
      <c r="C236" s="1"/>
      <c r="D236" s="1"/>
      <c r="E236" s="1"/>
      <c r="F236" s="1"/>
    </row>
    <row r="237" spans="3:6" ht="12">
      <c r="C237" s="1"/>
      <c r="D237" s="1"/>
      <c r="E237" s="1"/>
      <c r="F237" s="1"/>
    </row>
    <row r="238" spans="3:6" ht="12">
      <c r="C238" s="1"/>
      <c r="D238" s="1"/>
      <c r="E238" s="1"/>
      <c r="F238" s="1"/>
    </row>
    <row r="239" spans="3:6" ht="12">
      <c r="C239" s="1"/>
      <c r="D239" s="1"/>
      <c r="E239" s="1"/>
      <c r="F239" s="1"/>
    </row>
    <row r="240" spans="3:6" ht="12">
      <c r="C240" s="1"/>
      <c r="D240" s="1"/>
      <c r="E240" s="1"/>
      <c r="F240" s="1"/>
    </row>
    <row r="241" spans="3:6" ht="12">
      <c r="C241" s="1"/>
      <c r="D241" s="1"/>
      <c r="E241" s="1"/>
      <c r="F241" s="1"/>
    </row>
    <row r="242" spans="3:6" ht="12">
      <c r="C242" s="1"/>
      <c r="D242" s="1"/>
      <c r="E242" s="1"/>
      <c r="F242" s="1"/>
    </row>
    <row r="243" spans="3:6" ht="12">
      <c r="C243" s="1"/>
      <c r="D243" s="1"/>
      <c r="E243" s="1"/>
      <c r="F243" s="1"/>
    </row>
    <row r="244" spans="3:6" ht="12">
      <c r="C244" s="1"/>
      <c r="D244" s="1"/>
      <c r="E244" s="1"/>
      <c r="F244" s="1"/>
    </row>
    <row r="245" spans="3:6" ht="12">
      <c r="C245" s="1"/>
      <c r="D245" s="1"/>
      <c r="E245" s="1"/>
      <c r="F245" s="1"/>
    </row>
    <row r="246" spans="3:6" ht="12">
      <c r="C246" s="1"/>
      <c r="D246" s="1"/>
      <c r="E246" s="1"/>
      <c r="F246" s="1"/>
    </row>
    <row r="247" spans="3:6" ht="12">
      <c r="C247" s="1"/>
      <c r="D247" s="1"/>
      <c r="E247" s="1"/>
      <c r="F247" s="1"/>
    </row>
    <row r="248" spans="3:6" ht="12">
      <c r="C248" s="1"/>
      <c r="D248" s="1"/>
      <c r="E248" s="1"/>
      <c r="F248" s="1"/>
    </row>
    <row r="249" spans="3:6" ht="12">
      <c r="C249" s="1"/>
      <c r="D249" s="1"/>
      <c r="E249" s="1"/>
      <c r="F249" s="1"/>
    </row>
    <row r="250" spans="3:6" ht="12">
      <c r="C250" s="1"/>
      <c r="D250" s="1"/>
      <c r="E250" s="1"/>
      <c r="F250" s="1"/>
    </row>
    <row r="251" spans="3:6" ht="12">
      <c r="C251" s="1"/>
      <c r="D251" s="1"/>
      <c r="E251" s="1"/>
      <c r="F251" s="1"/>
    </row>
    <row r="252" spans="3:6" ht="12">
      <c r="C252" s="1"/>
      <c r="D252" s="1"/>
      <c r="E252" s="1"/>
      <c r="F252" s="1"/>
    </row>
    <row r="253" spans="3:6" ht="12">
      <c r="C253" s="1"/>
      <c r="D253" s="1"/>
      <c r="E253" s="1"/>
      <c r="F253" s="1"/>
    </row>
    <row r="254" spans="3:6" ht="12">
      <c r="C254" s="1"/>
      <c r="D254" s="1"/>
      <c r="E254" s="1"/>
      <c r="F254" s="1"/>
    </row>
    <row r="255" spans="3:6" ht="12">
      <c r="C255" s="1"/>
      <c r="D255" s="1"/>
      <c r="E255" s="1"/>
      <c r="F255" s="1"/>
    </row>
    <row r="256" spans="3:6" ht="12">
      <c r="C256" s="1"/>
      <c r="D256" s="1"/>
      <c r="E256" s="1"/>
      <c r="F256" s="1"/>
    </row>
    <row r="257" spans="3:6" ht="12">
      <c r="C257" s="1"/>
      <c r="D257" s="1"/>
      <c r="E257" s="1"/>
      <c r="F257" s="1"/>
    </row>
    <row r="258" spans="3:6" ht="12">
      <c r="C258" s="1"/>
      <c r="D258" s="1"/>
      <c r="E258" s="1"/>
      <c r="F258" s="1"/>
    </row>
    <row r="259" spans="3:6" ht="12">
      <c r="C259" s="1"/>
      <c r="D259" s="1"/>
      <c r="E259" s="1"/>
      <c r="F259" s="1"/>
    </row>
    <row r="260" spans="3:6" ht="12">
      <c r="C260" s="1"/>
      <c r="D260" s="1"/>
      <c r="E260" s="1"/>
      <c r="F260" s="1"/>
    </row>
    <row r="261" spans="3:6" ht="12">
      <c r="C261" s="1"/>
      <c r="D261" s="1"/>
      <c r="E261" s="1"/>
      <c r="F261" s="1"/>
    </row>
    <row r="262" spans="3:6" ht="12">
      <c r="C262" s="1"/>
      <c r="D262" s="1"/>
      <c r="E262" s="1"/>
      <c r="F262" s="1"/>
    </row>
    <row r="263" spans="3:6" ht="12">
      <c r="C263" s="1"/>
      <c r="D263" s="1"/>
      <c r="E263" s="1"/>
      <c r="F263" s="1"/>
    </row>
    <row r="264" spans="3:6" ht="12">
      <c r="C264" s="1"/>
      <c r="D264" s="1"/>
      <c r="E264" s="1"/>
      <c r="F264" s="1"/>
    </row>
    <row r="265" spans="3:6" ht="12">
      <c r="C265" s="1"/>
      <c r="D265" s="1"/>
      <c r="E265" s="1"/>
      <c r="F265" s="1"/>
    </row>
    <row r="266" spans="3:6" ht="12">
      <c r="C266" s="1"/>
      <c r="D266" s="1"/>
      <c r="E266" s="1"/>
      <c r="F266" s="1"/>
    </row>
    <row r="267" spans="3:6" ht="12">
      <c r="C267" s="1"/>
      <c r="D267" s="1"/>
      <c r="E267" s="1"/>
      <c r="F267" s="1"/>
    </row>
    <row r="268" spans="3:6" ht="12">
      <c r="C268" s="1"/>
      <c r="D268" s="1"/>
      <c r="E268" s="1"/>
      <c r="F268" s="1"/>
    </row>
    <row r="269" spans="3:6" ht="12">
      <c r="C269" s="1"/>
      <c r="D269" s="1"/>
      <c r="E269" s="1"/>
      <c r="F269" s="1"/>
    </row>
    <row r="270" spans="3:6" ht="12">
      <c r="C270" s="1"/>
      <c r="D270" s="1"/>
      <c r="E270" s="1"/>
      <c r="F270" s="1"/>
    </row>
    <row r="271" spans="3:6" ht="12">
      <c r="C271" s="1"/>
      <c r="D271" s="1"/>
      <c r="E271" s="1"/>
      <c r="F271" s="1"/>
    </row>
    <row r="272" spans="3:6" ht="12">
      <c r="C272" s="1"/>
      <c r="D272" s="1"/>
      <c r="E272" s="1"/>
      <c r="F272" s="1"/>
    </row>
    <row r="273" spans="3:6" ht="12">
      <c r="C273" s="1"/>
      <c r="D273" s="1"/>
      <c r="E273" s="1"/>
      <c r="F273" s="1"/>
    </row>
    <row r="274" spans="3:6" ht="12">
      <c r="C274" s="1"/>
      <c r="D274" s="1"/>
      <c r="E274" s="1"/>
      <c r="F274" s="1"/>
    </row>
    <row r="275" spans="3:6" ht="12">
      <c r="C275" s="1"/>
      <c r="D275" s="1"/>
      <c r="E275" s="1"/>
      <c r="F275" s="1"/>
    </row>
    <row r="276" spans="3:6" ht="12">
      <c r="C276" s="1"/>
      <c r="D276" s="1"/>
      <c r="E276" s="1"/>
      <c r="F276" s="1"/>
    </row>
    <row r="277" spans="3:6" ht="12">
      <c r="C277" s="1"/>
      <c r="D277" s="1"/>
      <c r="E277" s="1"/>
      <c r="F277" s="1"/>
    </row>
    <row r="278" spans="3:6" ht="12">
      <c r="C278" s="1"/>
      <c r="D278" s="1"/>
      <c r="E278" s="1"/>
      <c r="F278" s="1"/>
    </row>
    <row r="279" spans="3:6" ht="12">
      <c r="C279" s="1"/>
      <c r="D279" s="1"/>
      <c r="E279" s="1"/>
      <c r="F279" s="1"/>
    </row>
    <row r="280" spans="3:6" ht="12">
      <c r="C280" s="1"/>
      <c r="D280" s="1"/>
      <c r="E280" s="1"/>
      <c r="F280" s="1"/>
    </row>
    <row r="281" spans="3:6" ht="12">
      <c r="C281" s="1"/>
      <c r="D281" s="1"/>
      <c r="E281" s="1"/>
      <c r="F281" s="1"/>
    </row>
    <row r="282" spans="3:6" ht="12">
      <c r="C282" s="1"/>
      <c r="D282" s="1"/>
      <c r="E282" s="1"/>
      <c r="F282" s="1"/>
    </row>
    <row r="283" spans="3:6" ht="12">
      <c r="C283" s="1"/>
      <c r="D283" s="1"/>
      <c r="E283" s="1"/>
      <c r="F283" s="1"/>
    </row>
    <row r="284" spans="3:6" ht="12">
      <c r="C284" s="1"/>
      <c r="D284" s="1"/>
      <c r="E284" s="1"/>
      <c r="F284" s="1"/>
    </row>
    <row r="285" spans="3:6" ht="12">
      <c r="C285" s="1"/>
      <c r="D285" s="1"/>
      <c r="E285" s="1"/>
      <c r="F285" s="1"/>
    </row>
    <row r="286" spans="3:6" ht="12">
      <c r="C286" s="1"/>
      <c r="D286" s="1"/>
      <c r="E286" s="1"/>
      <c r="F286" s="1"/>
    </row>
    <row r="287" spans="3:6" ht="12">
      <c r="C287" s="1"/>
      <c r="D287" s="1"/>
      <c r="E287" s="1"/>
      <c r="F287" s="1"/>
    </row>
    <row r="288" spans="3:6" ht="12">
      <c r="C288" s="1"/>
      <c r="D288" s="1"/>
      <c r="E288" s="1"/>
      <c r="F288" s="1"/>
    </row>
    <row r="289" spans="3:6" ht="12">
      <c r="C289" s="1"/>
      <c r="D289" s="1"/>
      <c r="E289" s="1"/>
      <c r="F289" s="1"/>
    </row>
    <row r="290" spans="3:6" ht="12">
      <c r="C290" s="1"/>
      <c r="D290" s="1"/>
      <c r="E290" s="1"/>
      <c r="F290" s="1"/>
    </row>
    <row r="291" spans="3:6" ht="12">
      <c r="C291" s="1"/>
      <c r="D291" s="1"/>
      <c r="E291" s="1"/>
      <c r="F291" s="1"/>
    </row>
    <row r="292" spans="3:6" ht="12">
      <c r="C292" s="1"/>
      <c r="D292" s="1"/>
      <c r="E292" s="1"/>
      <c r="F292" s="1"/>
    </row>
    <row r="293" spans="3:6" ht="12">
      <c r="C293" s="1"/>
      <c r="D293" s="1"/>
      <c r="E293" s="1"/>
      <c r="F293" s="1"/>
    </row>
    <row r="294" spans="3:6" ht="12">
      <c r="C294" s="1"/>
      <c r="D294" s="1"/>
      <c r="E294" s="1"/>
      <c r="F294" s="1"/>
    </row>
    <row r="295" spans="3:6" ht="12">
      <c r="C295" s="1"/>
      <c r="D295" s="1"/>
      <c r="E295" s="1"/>
      <c r="F295" s="1"/>
    </row>
    <row r="296" spans="3:6" ht="12">
      <c r="C296" s="1"/>
      <c r="D296" s="1"/>
      <c r="E296" s="1"/>
      <c r="F296" s="1"/>
    </row>
    <row r="297" spans="3:6" ht="12">
      <c r="C297" s="1"/>
      <c r="D297" s="1"/>
      <c r="E297" s="1"/>
      <c r="F297" s="1"/>
    </row>
    <row r="298" spans="3:6" ht="12">
      <c r="C298" s="1"/>
      <c r="D298" s="1"/>
      <c r="E298" s="1"/>
      <c r="F298" s="1"/>
    </row>
    <row r="299" spans="3:6" ht="12">
      <c r="C299" s="1"/>
      <c r="D299" s="1"/>
      <c r="E299" s="1"/>
      <c r="F299" s="1"/>
    </row>
    <row r="300" spans="3:6" ht="12">
      <c r="C300" s="1"/>
      <c r="D300" s="1"/>
      <c r="E300" s="1"/>
      <c r="F300" s="1"/>
    </row>
    <row r="301" spans="3:6" ht="12">
      <c r="C301" s="1"/>
      <c r="D301" s="1"/>
      <c r="E301" s="1"/>
      <c r="F301" s="1"/>
    </row>
    <row r="302" spans="3:6" ht="12">
      <c r="C302" s="1"/>
      <c r="D302" s="1"/>
      <c r="E302" s="1"/>
      <c r="F302" s="1"/>
    </row>
    <row r="303" spans="3:6" ht="12">
      <c r="C303" s="1"/>
      <c r="D303" s="1"/>
      <c r="E303" s="1"/>
      <c r="F303" s="1"/>
    </row>
    <row r="304" spans="3:6" ht="12">
      <c r="C304" s="1"/>
      <c r="D304" s="1"/>
      <c r="E304" s="1"/>
      <c r="F304" s="1"/>
    </row>
    <row r="305" spans="3:6" ht="12">
      <c r="C305" s="1"/>
      <c r="D305" s="1"/>
      <c r="E305" s="1"/>
      <c r="F305" s="1"/>
    </row>
    <row r="306" spans="3:6" ht="12">
      <c r="C306" s="1"/>
      <c r="D306" s="1"/>
      <c r="E306" s="1"/>
      <c r="F306" s="1"/>
    </row>
    <row r="307" spans="3:6" ht="12">
      <c r="C307" s="1"/>
      <c r="D307" s="1"/>
      <c r="E307" s="1"/>
      <c r="F307" s="1"/>
    </row>
    <row r="308" spans="3:6" ht="12">
      <c r="C308" s="1"/>
      <c r="D308" s="1"/>
      <c r="E308" s="1"/>
      <c r="F308" s="1"/>
    </row>
    <row r="309" spans="3:6" ht="12">
      <c r="C309" s="1"/>
      <c r="D309" s="1"/>
      <c r="E309" s="1"/>
      <c r="F309" s="1"/>
    </row>
    <row r="310" spans="3:6" ht="12">
      <c r="C310" s="1"/>
      <c r="D310" s="1"/>
      <c r="E310" s="1"/>
      <c r="F310" s="1"/>
    </row>
    <row r="311" spans="3:6" ht="12">
      <c r="C311" s="1"/>
      <c r="D311" s="1"/>
      <c r="E311" s="1"/>
      <c r="F311" s="1"/>
    </row>
    <row r="312" spans="3:6" ht="12">
      <c r="C312" s="1"/>
      <c r="D312" s="1"/>
      <c r="E312" s="1"/>
      <c r="F312" s="1"/>
    </row>
    <row r="313" spans="3:6" ht="12">
      <c r="C313" s="1"/>
      <c r="D313" s="1"/>
      <c r="E313" s="1"/>
      <c r="F313" s="1"/>
    </row>
    <row r="314" spans="3:6" ht="12">
      <c r="C314" s="1"/>
      <c r="D314" s="1"/>
      <c r="E314" s="1"/>
      <c r="F314" s="1"/>
    </row>
    <row r="315" spans="3:6" ht="12">
      <c r="C315" s="1"/>
      <c r="D315" s="1"/>
      <c r="E315" s="1"/>
      <c r="F315" s="1"/>
    </row>
    <row r="316" spans="3:6" ht="12">
      <c r="C316" s="1"/>
      <c r="D316" s="1"/>
      <c r="E316" s="1"/>
      <c r="F316" s="1"/>
    </row>
    <row r="317" spans="3:6" ht="12">
      <c r="C317" s="1"/>
      <c r="D317" s="1"/>
      <c r="E317" s="1"/>
      <c r="F317" s="1"/>
    </row>
    <row r="318" spans="3:6" ht="12">
      <c r="C318" s="1"/>
      <c r="D318" s="1"/>
      <c r="E318" s="1"/>
      <c r="F318" s="1"/>
    </row>
    <row r="319" spans="3:6" ht="12">
      <c r="C319" s="1"/>
      <c r="D319" s="1"/>
      <c r="E319" s="1"/>
      <c r="F319" s="1"/>
    </row>
    <row r="320" spans="3:6" ht="12">
      <c r="C320" s="1"/>
      <c r="D320" s="1"/>
      <c r="E320" s="1"/>
      <c r="F320" s="1"/>
    </row>
    <row r="321" spans="3:6" ht="12">
      <c r="C321" s="1"/>
      <c r="D321" s="1"/>
      <c r="E321" s="1"/>
      <c r="F321" s="1"/>
    </row>
    <row r="322" spans="3:6" ht="12">
      <c r="C322" s="1"/>
      <c r="D322" s="1"/>
      <c r="E322" s="1"/>
      <c r="F322" s="1"/>
    </row>
    <row r="323" spans="3:6" ht="12">
      <c r="C323" s="1"/>
      <c r="D323" s="1"/>
      <c r="E323" s="1"/>
      <c r="F323" s="1"/>
    </row>
    <row r="324" spans="3:6" ht="12">
      <c r="C324" s="1"/>
      <c r="D324" s="1"/>
      <c r="E324" s="1"/>
      <c r="F324" s="1"/>
    </row>
    <row r="325" spans="3:6" ht="12">
      <c r="C325" s="1"/>
      <c r="D325" s="1"/>
      <c r="E325" s="1"/>
      <c r="F325" s="1"/>
    </row>
    <row r="326" spans="3:6" ht="12">
      <c r="C326" s="1"/>
      <c r="D326" s="1"/>
      <c r="E326" s="1"/>
      <c r="F326" s="1"/>
    </row>
    <row r="327" spans="3:6" ht="12">
      <c r="C327" s="1"/>
      <c r="D327" s="1"/>
      <c r="E327" s="1"/>
      <c r="F327" s="1"/>
    </row>
    <row r="328" spans="3:6" ht="12">
      <c r="C328" s="1"/>
      <c r="D328" s="1"/>
      <c r="E328" s="1"/>
      <c r="F328" s="1"/>
    </row>
    <row r="329" spans="3:6" ht="12">
      <c r="C329" s="1"/>
      <c r="D329" s="1"/>
      <c r="E329" s="1"/>
      <c r="F329" s="1"/>
    </row>
    <row r="330" spans="3:6" ht="12">
      <c r="C330" s="1"/>
      <c r="D330" s="1"/>
      <c r="E330" s="1"/>
      <c r="F330" s="1"/>
    </row>
    <row r="331" spans="3:6" ht="12">
      <c r="C331" s="1"/>
      <c r="D331" s="1"/>
      <c r="E331" s="1"/>
      <c r="F331" s="1"/>
    </row>
    <row r="332" spans="3:6" ht="12">
      <c r="C332" s="1"/>
      <c r="D332" s="1"/>
      <c r="E332" s="1"/>
      <c r="F332" s="1"/>
    </row>
    <row r="333" spans="3:6" ht="12">
      <c r="C333" s="1"/>
      <c r="D333" s="1"/>
      <c r="E333" s="1"/>
      <c r="F333" s="1"/>
    </row>
    <row r="334" spans="3:6" ht="12">
      <c r="C334" s="1"/>
      <c r="D334" s="1"/>
      <c r="E334" s="1"/>
      <c r="F334" s="1"/>
    </row>
    <row r="335" spans="3:6" ht="12">
      <c r="C335" s="1"/>
      <c r="D335" s="1"/>
      <c r="E335" s="1"/>
      <c r="F335" s="1"/>
    </row>
    <row r="336" spans="3:6" ht="12">
      <c r="C336" s="1"/>
      <c r="D336" s="1"/>
      <c r="E336" s="1"/>
      <c r="F336" s="1"/>
    </row>
    <row r="337" spans="3:6" ht="12">
      <c r="C337" s="1"/>
      <c r="D337" s="1"/>
      <c r="E337" s="1"/>
      <c r="F337" s="1"/>
    </row>
    <row r="338" spans="3:6" ht="12">
      <c r="C338" s="1"/>
      <c r="D338" s="1"/>
      <c r="E338" s="1"/>
      <c r="F338" s="1"/>
    </row>
    <row r="339" spans="3:6" ht="12">
      <c r="C339" s="1"/>
      <c r="D339" s="1"/>
      <c r="E339" s="1"/>
      <c r="F339" s="1"/>
    </row>
    <row r="340" spans="3:6" ht="12">
      <c r="C340" s="1"/>
      <c r="D340" s="1"/>
      <c r="E340" s="1"/>
      <c r="F340" s="1"/>
    </row>
    <row r="341" spans="3:6" ht="12">
      <c r="C341" s="1"/>
      <c r="D341" s="1"/>
      <c r="E341" s="1"/>
      <c r="F341" s="1"/>
    </row>
    <row r="342" spans="3:6" ht="12">
      <c r="C342" s="1"/>
      <c r="D342" s="1"/>
      <c r="E342" s="1"/>
      <c r="F342" s="1"/>
    </row>
    <row r="343" spans="3:6" ht="12">
      <c r="C343" s="1"/>
      <c r="D343" s="1"/>
      <c r="E343" s="1"/>
      <c r="F343" s="1"/>
    </row>
    <row r="344" spans="3:6" ht="12">
      <c r="C344" s="1"/>
      <c r="D344" s="1"/>
      <c r="E344" s="1"/>
      <c r="F344" s="1"/>
    </row>
    <row r="345" spans="3:6" ht="12">
      <c r="C345" s="1"/>
      <c r="D345" s="1"/>
      <c r="E345" s="1"/>
      <c r="F345" s="1"/>
    </row>
    <row r="346" spans="3:6" ht="12">
      <c r="C346" s="1"/>
      <c r="D346" s="1"/>
      <c r="E346" s="1"/>
      <c r="F346" s="1"/>
    </row>
    <row r="347" spans="3:6" ht="12">
      <c r="C347" s="1"/>
      <c r="D347" s="1"/>
      <c r="E347" s="1"/>
      <c r="F347" s="1"/>
    </row>
    <row r="348" spans="3:6" ht="12">
      <c r="C348" s="1"/>
      <c r="D348" s="1"/>
      <c r="E348" s="1"/>
      <c r="F348" s="1"/>
    </row>
    <row r="349" spans="3:6" ht="12">
      <c r="C349" s="1"/>
      <c r="D349" s="1"/>
      <c r="E349" s="1"/>
      <c r="F349" s="1"/>
    </row>
    <row r="350" spans="3:6" ht="12">
      <c r="C350" s="1"/>
      <c r="D350" s="1"/>
      <c r="E350" s="1"/>
      <c r="F350" s="1"/>
    </row>
    <row r="351" spans="3:6" ht="12">
      <c r="C351" s="1"/>
      <c r="D351" s="1"/>
      <c r="E351" s="1"/>
      <c r="F351" s="1"/>
    </row>
    <row r="352" spans="3:6" ht="12">
      <c r="C352" s="1"/>
      <c r="D352" s="1"/>
      <c r="E352" s="1"/>
      <c r="F352" s="1"/>
    </row>
    <row r="353" spans="3:6" ht="12">
      <c r="C353" s="1"/>
      <c r="D353" s="1"/>
      <c r="E353" s="1"/>
      <c r="F353" s="1"/>
    </row>
    <row r="354" spans="3:6" ht="12">
      <c r="C354" s="1"/>
      <c r="D354" s="1"/>
      <c r="E354" s="1"/>
      <c r="F354" s="1"/>
    </row>
    <row r="355" spans="3:6" ht="12">
      <c r="C355" s="1"/>
      <c r="D355" s="1"/>
      <c r="E355" s="1"/>
      <c r="F355" s="1"/>
    </row>
    <row r="356" spans="3:6" ht="12">
      <c r="C356" s="1"/>
      <c r="D356" s="1"/>
      <c r="E356" s="1"/>
      <c r="F356" s="1"/>
    </row>
    <row r="357" spans="3:6" ht="12">
      <c r="C357" s="1"/>
      <c r="D357" s="1"/>
      <c r="E357" s="1"/>
      <c r="F357" s="1"/>
    </row>
    <row r="358" spans="3:6" ht="12">
      <c r="C358" s="1"/>
      <c r="D358" s="1"/>
      <c r="E358" s="1"/>
      <c r="F358" s="1"/>
    </row>
    <row r="359" spans="3:6" ht="12">
      <c r="C359" s="1"/>
      <c r="D359" s="1"/>
      <c r="E359" s="1"/>
      <c r="F359" s="1"/>
    </row>
    <row r="360" spans="3:6" ht="12">
      <c r="C360" s="1"/>
      <c r="D360" s="1"/>
      <c r="E360" s="1"/>
      <c r="F360" s="1"/>
    </row>
    <row r="361" spans="3:6" ht="12">
      <c r="C361" s="1"/>
      <c r="D361" s="1"/>
      <c r="E361" s="1"/>
      <c r="F361" s="1"/>
    </row>
    <row r="362" spans="3:6" ht="12">
      <c r="C362" s="1"/>
      <c r="D362" s="1"/>
      <c r="E362" s="1"/>
      <c r="F362" s="1"/>
    </row>
    <row r="363" spans="3:6" ht="12">
      <c r="C363" s="1"/>
      <c r="D363" s="1"/>
      <c r="E363" s="1"/>
      <c r="F363" s="1"/>
    </row>
    <row r="364" spans="3:6" ht="12">
      <c r="C364" s="1"/>
      <c r="D364" s="1"/>
      <c r="E364" s="1"/>
      <c r="F364" s="1"/>
    </row>
    <row r="365" spans="3:6" ht="12">
      <c r="C365" s="1"/>
      <c r="D365" s="1"/>
      <c r="E365" s="1"/>
      <c r="F365" s="1"/>
    </row>
    <row r="366" spans="3:6" ht="12">
      <c r="C366" s="1"/>
      <c r="D366" s="1"/>
      <c r="E366" s="1"/>
      <c r="F366" s="1"/>
    </row>
    <row r="367" spans="3:6" ht="12">
      <c r="C367" s="1"/>
      <c r="D367" s="1"/>
      <c r="E367" s="1"/>
      <c r="F367" s="1"/>
    </row>
    <row r="368" spans="3:6" ht="12">
      <c r="C368" s="1"/>
      <c r="D368" s="1"/>
      <c r="E368" s="1"/>
      <c r="F368" s="1"/>
    </row>
    <row r="369" spans="3:6" ht="12">
      <c r="C369" s="1"/>
      <c r="D369" s="1"/>
      <c r="E369" s="1"/>
      <c r="F369" s="1"/>
    </row>
    <row r="370" spans="3:6" ht="12">
      <c r="C370" s="1"/>
      <c r="D370" s="1"/>
      <c r="E370" s="1"/>
      <c r="F370" s="1"/>
    </row>
    <row r="371" spans="3:6" ht="12">
      <c r="C371" s="1"/>
      <c r="D371" s="1"/>
      <c r="E371" s="1"/>
      <c r="F371" s="1"/>
    </row>
    <row r="372" spans="3:6" ht="12">
      <c r="C372" s="1"/>
      <c r="D372" s="1"/>
      <c r="E372" s="1"/>
      <c r="F372" s="1"/>
    </row>
    <row r="373" spans="3:6" ht="12">
      <c r="C373" s="1"/>
      <c r="D373" s="1"/>
      <c r="E373" s="1"/>
      <c r="F373" s="1"/>
    </row>
    <row r="374" spans="3:6" ht="12">
      <c r="C374" s="1"/>
      <c r="D374" s="1"/>
      <c r="E374" s="1"/>
      <c r="F374" s="1"/>
    </row>
    <row r="375" spans="3:6" ht="12">
      <c r="C375" s="1"/>
      <c r="D375" s="1"/>
      <c r="E375" s="1"/>
      <c r="F375" s="1"/>
    </row>
    <row r="376" spans="3:6" ht="12">
      <c r="C376" s="1"/>
      <c r="D376" s="1"/>
      <c r="E376" s="1"/>
      <c r="F376" s="1"/>
    </row>
    <row r="377" spans="3:6" ht="12">
      <c r="C377" s="1"/>
      <c r="D377" s="1"/>
      <c r="E377" s="1"/>
      <c r="F377" s="1"/>
    </row>
    <row r="378" spans="3:6" ht="12">
      <c r="C378" s="1"/>
      <c r="D378" s="1"/>
      <c r="E378" s="1"/>
      <c r="F378" s="1"/>
    </row>
    <row r="379" spans="3:6" ht="12">
      <c r="C379" s="1"/>
      <c r="D379" s="1"/>
      <c r="E379" s="1"/>
      <c r="F379" s="1"/>
    </row>
    <row r="380" spans="3:6" ht="12">
      <c r="C380" s="1"/>
      <c r="D380" s="1"/>
      <c r="E380" s="1"/>
      <c r="F380" s="1"/>
    </row>
    <row r="381" spans="3:6" ht="12">
      <c r="C381" s="1"/>
      <c r="D381" s="1"/>
      <c r="E381" s="1"/>
      <c r="F381" s="1"/>
    </row>
    <row r="382" spans="3:6" ht="12">
      <c r="C382" s="1"/>
      <c r="D382" s="1"/>
      <c r="E382" s="1"/>
      <c r="F382" s="1"/>
    </row>
    <row r="383" spans="3:6" ht="12">
      <c r="C383" s="1"/>
      <c r="D383" s="1"/>
      <c r="E383" s="1"/>
      <c r="F383" s="1"/>
    </row>
    <row r="384" spans="3:6" ht="12">
      <c r="C384" s="1"/>
      <c r="D384" s="1"/>
      <c r="E384" s="1"/>
      <c r="F384" s="1"/>
    </row>
    <row r="385" spans="3:6" ht="12">
      <c r="C385" s="1"/>
      <c r="D385" s="1"/>
      <c r="E385" s="1"/>
      <c r="F385" s="1"/>
    </row>
    <row r="386" spans="3:6" ht="12">
      <c r="C386" s="1"/>
      <c r="D386" s="1"/>
      <c r="E386" s="1"/>
      <c r="F386" s="1"/>
    </row>
    <row r="387" spans="3:6" ht="12">
      <c r="C387" s="1"/>
      <c r="D387" s="1"/>
      <c r="E387" s="1"/>
      <c r="F387" s="1"/>
    </row>
    <row r="388" spans="3:6" ht="12">
      <c r="C388" s="1"/>
      <c r="D388" s="1"/>
      <c r="E388" s="1"/>
      <c r="F388" s="1"/>
    </row>
    <row r="389" spans="3:6" ht="12">
      <c r="C389" s="1"/>
      <c r="D389" s="1"/>
      <c r="E389" s="1"/>
      <c r="F389" s="1"/>
    </row>
    <row r="390" spans="3:6" ht="12">
      <c r="C390" s="1"/>
      <c r="D390" s="1"/>
      <c r="E390" s="1"/>
      <c r="F390" s="1"/>
    </row>
    <row r="391" spans="3:6" ht="12">
      <c r="C391" s="1"/>
      <c r="D391" s="1"/>
      <c r="E391" s="1"/>
      <c r="F391" s="1"/>
    </row>
    <row r="392" spans="3:6" ht="12">
      <c r="C392" s="1"/>
      <c r="D392" s="1"/>
      <c r="E392" s="1"/>
      <c r="F392" s="1"/>
    </row>
    <row r="393" spans="3:6" ht="12">
      <c r="C393" s="1"/>
      <c r="D393" s="1"/>
      <c r="E393" s="1"/>
      <c r="F393" s="1"/>
    </row>
    <row r="394" spans="3:6" ht="12">
      <c r="C394" s="1"/>
      <c r="D394" s="1"/>
      <c r="E394" s="1"/>
      <c r="F394" s="1"/>
    </row>
    <row r="395" spans="3:6" ht="12">
      <c r="C395" s="1"/>
      <c r="D395" s="1"/>
      <c r="E395" s="1"/>
      <c r="F395" s="1"/>
    </row>
    <row r="396" spans="3:6" ht="12">
      <c r="C396" s="1"/>
      <c r="D396" s="1"/>
      <c r="E396" s="1"/>
      <c r="F396" s="1"/>
    </row>
    <row r="397" spans="3:6" ht="12">
      <c r="C397" s="1"/>
      <c r="D397" s="1"/>
      <c r="E397" s="1"/>
      <c r="F397" s="1"/>
    </row>
    <row r="398" spans="3:6" ht="12">
      <c r="C398" s="1"/>
      <c r="D398" s="1"/>
      <c r="E398" s="1"/>
      <c r="F398" s="1"/>
    </row>
    <row r="399" spans="3:6" ht="12">
      <c r="C399" s="1"/>
      <c r="D399" s="1"/>
      <c r="E399" s="1"/>
      <c r="F399" s="1"/>
    </row>
    <row r="400" spans="3:6" ht="12">
      <c r="C400" s="1"/>
      <c r="D400" s="1"/>
      <c r="E400" s="1"/>
      <c r="F400" s="1"/>
    </row>
    <row r="401" spans="3:6" ht="12">
      <c r="C401" s="1"/>
      <c r="D401" s="1"/>
      <c r="E401" s="1"/>
      <c r="F401" s="1"/>
    </row>
    <row r="402" spans="3:6" ht="12">
      <c r="C402" s="1"/>
      <c r="D402" s="1"/>
      <c r="E402" s="1"/>
      <c r="F402" s="1"/>
    </row>
    <row r="403" spans="3:6" ht="12">
      <c r="C403" s="1"/>
      <c r="D403" s="1"/>
      <c r="E403" s="1"/>
      <c r="F403" s="1"/>
    </row>
    <row r="404" spans="3:6" ht="12">
      <c r="C404" s="1"/>
      <c r="D404" s="1"/>
      <c r="E404" s="1"/>
      <c r="F404" s="1"/>
    </row>
    <row r="405" spans="3:6" ht="12">
      <c r="C405" s="1"/>
      <c r="D405" s="1"/>
      <c r="E405" s="1"/>
      <c r="F405" s="1"/>
    </row>
    <row r="406" spans="3:6" ht="12">
      <c r="C406" s="1"/>
      <c r="D406" s="1"/>
      <c r="E406" s="1"/>
      <c r="F406" s="1"/>
    </row>
    <row r="407" spans="3:6" ht="12">
      <c r="C407" s="1"/>
      <c r="D407" s="1"/>
      <c r="E407" s="1"/>
      <c r="F407" s="1"/>
    </row>
    <row r="408" spans="3:6" ht="12">
      <c r="C408" s="1"/>
      <c r="D408" s="1"/>
      <c r="E408" s="1"/>
      <c r="F408" s="1"/>
    </row>
    <row r="409" spans="3:6" ht="12">
      <c r="C409" s="1"/>
      <c r="D409" s="1"/>
      <c r="E409" s="1"/>
      <c r="F409" s="1"/>
    </row>
    <row r="410" spans="3:6" ht="12">
      <c r="C410" s="1"/>
      <c r="D410" s="1"/>
      <c r="E410" s="1"/>
      <c r="F410" s="1"/>
    </row>
    <row r="411" spans="3:6" ht="12">
      <c r="C411" s="1"/>
      <c r="D411" s="1"/>
      <c r="E411" s="1"/>
      <c r="F411" s="1"/>
    </row>
    <row r="412" spans="3:6" ht="12">
      <c r="C412" s="1"/>
      <c r="D412" s="1"/>
      <c r="E412" s="1"/>
      <c r="F412" s="1"/>
    </row>
    <row r="413" spans="3:6" ht="12">
      <c r="C413" s="1"/>
      <c r="D413" s="1"/>
      <c r="E413" s="1"/>
      <c r="F413" s="1"/>
    </row>
    <row r="414" spans="3:6" ht="12">
      <c r="C414" s="1"/>
      <c r="D414" s="1"/>
      <c r="E414" s="1"/>
      <c r="F414" s="1"/>
    </row>
    <row r="415" spans="3:6" ht="12">
      <c r="C415" s="1"/>
      <c r="D415" s="1"/>
      <c r="E415" s="1"/>
      <c r="F415" s="1"/>
    </row>
    <row r="416" spans="3:6" ht="12">
      <c r="C416" s="1"/>
      <c r="D416" s="1"/>
      <c r="E416" s="1"/>
      <c r="F416" s="1"/>
    </row>
    <row r="417" spans="3:6" ht="12">
      <c r="C417" s="1"/>
      <c r="D417" s="1"/>
      <c r="E417" s="1"/>
      <c r="F417" s="1"/>
    </row>
    <row r="418" spans="3:6" ht="12">
      <c r="C418" s="1"/>
      <c r="D418" s="1"/>
      <c r="E418" s="1"/>
      <c r="F418" s="1"/>
    </row>
    <row r="419" spans="3:6" ht="12">
      <c r="C419" s="1"/>
      <c r="D419" s="1"/>
      <c r="E419" s="1"/>
      <c r="F419" s="1"/>
    </row>
    <row r="420" spans="3:6" ht="12">
      <c r="C420" s="1"/>
      <c r="D420" s="1"/>
      <c r="E420" s="1"/>
      <c r="F420" s="1"/>
    </row>
    <row r="421" spans="3:6" ht="12">
      <c r="C421" s="1"/>
      <c r="D421" s="1"/>
      <c r="E421" s="1"/>
      <c r="F421" s="1"/>
    </row>
    <row r="422" spans="3:6" ht="12">
      <c r="C422" s="1"/>
      <c r="D422" s="1"/>
      <c r="E422" s="1"/>
      <c r="F422" s="1"/>
    </row>
    <row r="423" spans="3:6" ht="12">
      <c r="C423" s="1"/>
      <c r="D423" s="1"/>
      <c r="E423" s="1"/>
      <c r="F423" s="1"/>
    </row>
    <row r="424" spans="3:6" ht="12">
      <c r="C424" s="1"/>
      <c r="D424" s="1"/>
      <c r="E424" s="1"/>
      <c r="F424" s="1"/>
    </row>
    <row r="425" spans="3:6" ht="12">
      <c r="C425" s="1"/>
      <c r="D425" s="1"/>
      <c r="E425" s="1"/>
      <c r="F425" s="1"/>
    </row>
    <row r="426" spans="3:6" ht="12">
      <c r="C426" s="1"/>
      <c r="D426" s="1"/>
      <c r="E426" s="1"/>
      <c r="F426" s="1"/>
    </row>
    <row r="427" spans="3:6" ht="12">
      <c r="C427" s="1"/>
      <c r="D427" s="1"/>
      <c r="E427" s="1"/>
      <c r="F427" s="1"/>
    </row>
    <row r="428" spans="3:6" ht="12">
      <c r="C428" s="1"/>
      <c r="D428" s="1"/>
      <c r="E428" s="1"/>
      <c r="F428" s="1"/>
    </row>
    <row r="429" spans="3:6" ht="12">
      <c r="C429" s="1"/>
      <c r="D429" s="1"/>
      <c r="E429" s="1"/>
      <c r="F429" s="1"/>
    </row>
    <row r="430" spans="3:6" ht="12">
      <c r="C430" s="1"/>
      <c r="D430" s="1"/>
      <c r="E430" s="1"/>
      <c r="F430" s="1"/>
    </row>
    <row r="431" spans="3:6" ht="12">
      <c r="C431" s="1"/>
      <c r="D431" s="1"/>
      <c r="E431" s="1"/>
      <c r="F431" s="1"/>
    </row>
    <row r="432" spans="3:6" ht="12">
      <c r="C432" s="1"/>
      <c r="D432" s="1"/>
      <c r="E432" s="1"/>
      <c r="F432" s="1"/>
    </row>
    <row r="433" spans="3:6" ht="12">
      <c r="C433" s="1"/>
      <c r="D433" s="1"/>
      <c r="E433" s="1"/>
      <c r="F433" s="1"/>
    </row>
    <row r="434" spans="3:6" ht="12">
      <c r="C434" s="1"/>
      <c r="D434" s="1"/>
      <c r="E434" s="1"/>
      <c r="F434" s="1"/>
    </row>
    <row r="435" spans="3:6" ht="12">
      <c r="C435" s="1"/>
      <c r="D435" s="1"/>
      <c r="E435" s="1"/>
      <c r="F435" s="1"/>
    </row>
    <row r="436" spans="3:6" ht="12">
      <c r="C436" s="1"/>
      <c r="D436" s="1"/>
      <c r="E436" s="1"/>
      <c r="F436" s="1"/>
    </row>
    <row r="437" spans="3:6" ht="12">
      <c r="C437" s="1"/>
      <c r="D437" s="1"/>
      <c r="E437" s="1"/>
      <c r="F437" s="1"/>
    </row>
    <row r="438" spans="3:6" ht="12">
      <c r="C438" s="1"/>
      <c r="D438" s="1"/>
      <c r="E438" s="1"/>
      <c r="F438" s="1"/>
    </row>
    <row r="439" spans="3:6" ht="12">
      <c r="C439" s="1"/>
      <c r="D439" s="1"/>
      <c r="E439" s="1"/>
      <c r="F439" s="1"/>
    </row>
    <row r="440" spans="3:6" ht="12">
      <c r="C440" s="1"/>
      <c r="D440" s="1"/>
      <c r="E440" s="1"/>
      <c r="F440" s="1"/>
    </row>
    <row r="441" spans="3:6" ht="12">
      <c r="C441" s="1"/>
      <c r="D441" s="1"/>
      <c r="E441" s="1"/>
      <c r="F441" s="1"/>
    </row>
    <row r="442" spans="3:6" ht="12">
      <c r="C442" s="1"/>
      <c r="D442" s="1"/>
      <c r="E442" s="1"/>
      <c r="F442" s="1"/>
    </row>
    <row r="443" spans="3:6" ht="12">
      <c r="C443" s="1"/>
      <c r="D443" s="1"/>
      <c r="E443" s="1"/>
      <c r="F443" s="1"/>
    </row>
    <row r="444" spans="3:6" ht="12">
      <c r="C444" s="1"/>
      <c r="D444" s="1"/>
      <c r="E444" s="1"/>
      <c r="F444" s="1"/>
    </row>
    <row r="445" spans="3:6" ht="12">
      <c r="C445" s="1"/>
      <c r="D445" s="1"/>
      <c r="E445" s="1"/>
      <c r="F445" s="1"/>
    </row>
    <row r="446" spans="3:6" ht="12">
      <c r="C446" s="1"/>
      <c r="D446" s="1"/>
      <c r="E446" s="1"/>
      <c r="F446" s="1"/>
    </row>
    <row r="447" spans="3:6" ht="12">
      <c r="C447" s="1"/>
      <c r="D447" s="1"/>
      <c r="E447" s="1"/>
      <c r="F447" s="1"/>
    </row>
    <row r="448" spans="3:6" ht="12">
      <c r="C448" s="1"/>
      <c r="D448" s="1"/>
      <c r="E448" s="1"/>
      <c r="F448" s="1"/>
    </row>
    <row r="449" spans="3:6" ht="12">
      <c r="C449" s="1"/>
      <c r="D449" s="1"/>
      <c r="E449" s="1"/>
      <c r="F449" s="1"/>
    </row>
    <row r="450" spans="3:6" ht="12">
      <c r="C450" s="1"/>
      <c r="D450" s="1"/>
      <c r="E450" s="1"/>
      <c r="F450" s="1"/>
    </row>
    <row r="451" spans="3:6" ht="12">
      <c r="C451" s="1"/>
      <c r="D451" s="1"/>
      <c r="E451" s="1"/>
      <c r="F451" s="1"/>
    </row>
    <row r="452" spans="3:6" ht="12">
      <c r="C452" s="1"/>
      <c r="D452" s="1"/>
      <c r="E452" s="1"/>
      <c r="F452" s="1"/>
    </row>
    <row r="453" spans="3:6" ht="12">
      <c r="C453" s="1"/>
      <c r="D453" s="1"/>
      <c r="E453" s="1"/>
      <c r="F453" s="1"/>
    </row>
    <row r="454" spans="3:6" ht="12">
      <c r="C454" s="1"/>
      <c r="D454" s="1"/>
      <c r="E454" s="1"/>
      <c r="F454" s="1"/>
    </row>
    <row r="455" spans="3:6" ht="12">
      <c r="C455" s="1"/>
      <c r="D455" s="1"/>
      <c r="E455" s="1"/>
      <c r="F455" s="1"/>
    </row>
    <row r="456" spans="3:6" ht="12">
      <c r="C456" s="1"/>
      <c r="D456" s="1"/>
      <c r="E456" s="1"/>
      <c r="F456" s="1"/>
    </row>
    <row r="457" spans="3:6" ht="12">
      <c r="C457" s="1"/>
      <c r="D457" s="1"/>
      <c r="E457" s="1"/>
      <c r="F457" s="1"/>
    </row>
    <row r="458" spans="3:6" ht="12">
      <c r="C458" s="1"/>
      <c r="D458" s="1"/>
      <c r="E458" s="1"/>
      <c r="F458" s="1"/>
    </row>
    <row r="459" spans="3:6" ht="12">
      <c r="C459" s="1"/>
      <c r="D459" s="1"/>
      <c r="E459" s="1"/>
      <c r="F459" s="1"/>
    </row>
    <row r="460" spans="3:6" ht="12">
      <c r="C460" s="1"/>
      <c r="D460" s="1"/>
      <c r="E460" s="1"/>
      <c r="F460" s="1"/>
    </row>
    <row r="461" spans="3:6" ht="12">
      <c r="C461" s="1"/>
      <c r="D461" s="1"/>
      <c r="E461" s="1"/>
      <c r="F461" s="1"/>
    </row>
    <row r="462" spans="3:6" ht="12">
      <c r="C462" s="1"/>
      <c r="D462" s="1"/>
      <c r="E462" s="1"/>
      <c r="F462" s="1"/>
    </row>
    <row r="463" spans="3:6" ht="12">
      <c r="C463" s="1"/>
      <c r="D463" s="1"/>
      <c r="E463" s="1"/>
      <c r="F463" s="1"/>
    </row>
    <row r="464" spans="3:6" ht="12">
      <c r="C464" s="1"/>
      <c r="D464" s="1"/>
      <c r="E464" s="1"/>
      <c r="F464" s="1"/>
    </row>
    <row r="465" spans="3:6" ht="12">
      <c r="C465" s="1"/>
      <c r="D465" s="1"/>
      <c r="E465" s="1"/>
      <c r="F465" s="1"/>
    </row>
    <row r="466" spans="3:6" ht="12">
      <c r="C466" s="1"/>
      <c r="D466" s="1"/>
      <c r="E466" s="1"/>
      <c r="F466" s="1"/>
    </row>
    <row r="467" spans="3:6" ht="12">
      <c r="C467" s="1"/>
      <c r="D467" s="1"/>
      <c r="E467" s="1"/>
      <c r="F467" s="1"/>
    </row>
    <row r="468" spans="3:6" ht="12">
      <c r="C468" s="1"/>
      <c r="D468" s="1"/>
      <c r="E468" s="1"/>
      <c r="F468" s="1"/>
    </row>
    <row r="469" spans="3:6" ht="12">
      <c r="C469" s="1"/>
      <c r="D469" s="1"/>
      <c r="E469" s="1"/>
      <c r="F469" s="1"/>
    </row>
    <row r="470" spans="3:6" ht="12">
      <c r="C470" s="1"/>
      <c r="D470" s="1"/>
      <c r="E470" s="1"/>
      <c r="F470" s="1"/>
    </row>
    <row r="471" spans="3:6" ht="12">
      <c r="C471" s="1"/>
      <c r="D471" s="1"/>
      <c r="E471" s="1"/>
      <c r="F471" s="1"/>
    </row>
    <row r="472" spans="3:6" ht="12">
      <c r="C472" s="1"/>
      <c r="D472" s="1"/>
      <c r="E472" s="1"/>
      <c r="F472" s="1"/>
    </row>
    <row r="473" spans="3:6" ht="12">
      <c r="C473" s="1"/>
      <c r="D473" s="1"/>
      <c r="E473" s="1"/>
      <c r="F473" s="1"/>
    </row>
    <row r="474" spans="3:6" ht="12">
      <c r="C474" s="1"/>
      <c r="D474" s="1"/>
      <c r="E474" s="1"/>
      <c r="F474" s="1"/>
    </row>
    <row r="475" spans="3:6" ht="12">
      <c r="C475" s="1"/>
      <c r="D475" s="1"/>
      <c r="E475" s="1"/>
      <c r="F475" s="1"/>
    </row>
    <row r="476" spans="3:6" ht="12">
      <c r="C476" s="1"/>
      <c r="D476" s="1"/>
      <c r="E476" s="1"/>
      <c r="F476" s="1"/>
    </row>
    <row r="477" spans="3:6" ht="12">
      <c r="C477" s="1"/>
      <c r="D477" s="1"/>
      <c r="E477" s="1"/>
      <c r="F477" s="1"/>
    </row>
    <row r="478" spans="3:6" ht="12">
      <c r="C478" s="1"/>
      <c r="D478" s="1"/>
      <c r="E478" s="1"/>
      <c r="F478" s="1"/>
    </row>
    <row r="479" spans="3:6" ht="12">
      <c r="C479" s="1"/>
      <c r="D479" s="1"/>
      <c r="E479" s="1"/>
      <c r="F479" s="1"/>
    </row>
    <row r="480" spans="3:6" ht="12">
      <c r="C480" s="1"/>
      <c r="D480" s="1"/>
      <c r="E480" s="1"/>
      <c r="F480" s="1"/>
    </row>
    <row r="481" spans="3:6" ht="12">
      <c r="C481" s="1"/>
      <c r="D481" s="1"/>
      <c r="E481" s="1"/>
      <c r="F481" s="1"/>
    </row>
    <row r="482" spans="3:6" ht="12">
      <c r="C482" s="1"/>
      <c r="D482" s="1"/>
      <c r="E482" s="1"/>
      <c r="F482" s="1"/>
    </row>
    <row r="483" spans="3:6" ht="12">
      <c r="C483" s="1"/>
      <c r="D483" s="1"/>
      <c r="E483" s="1"/>
      <c r="F483" s="1"/>
    </row>
    <row r="484" spans="3:6" ht="12">
      <c r="C484" s="1"/>
      <c r="D484" s="1"/>
      <c r="E484" s="1"/>
      <c r="F484" s="1"/>
    </row>
    <row r="485" spans="3:6" ht="12">
      <c r="C485" s="1"/>
      <c r="D485" s="1"/>
      <c r="E485" s="1"/>
      <c r="F485" s="1"/>
    </row>
    <row r="486" spans="3:6" ht="12">
      <c r="C486" s="1"/>
      <c r="D486" s="1"/>
      <c r="E486" s="1"/>
      <c r="F486" s="1"/>
    </row>
    <row r="487" spans="3:6" ht="12">
      <c r="C487" s="1"/>
      <c r="D487" s="1"/>
      <c r="E487" s="1"/>
      <c r="F487" s="1"/>
    </row>
    <row r="488" spans="3:6" ht="12">
      <c r="C488" s="1"/>
      <c r="D488" s="1"/>
      <c r="E488" s="1"/>
      <c r="F488" s="1"/>
    </row>
    <row r="489" spans="3:6" ht="12">
      <c r="C489" s="1"/>
      <c r="D489" s="1"/>
      <c r="E489" s="1"/>
      <c r="F489" s="1"/>
    </row>
    <row r="490" spans="3:6" ht="12">
      <c r="C490" s="1"/>
      <c r="D490" s="1"/>
      <c r="E490" s="1"/>
      <c r="F490" s="1"/>
    </row>
    <row r="491" spans="3:6" ht="12">
      <c r="C491" s="1"/>
      <c r="D491" s="1"/>
      <c r="E491" s="1"/>
      <c r="F491" s="1"/>
    </row>
    <row r="492" spans="3:6" ht="12">
      <c r="C492" s="1"/>
      <c r="D492" s="1"/>
      <c r="E492" s="1"/>
      <c r="F492" s="1"/>
    </row>
    <row r="493" spans="3:6" ht="12">
      <c r="C493" s="1"/>
      <c r="D493" s="1"/>
      <c r="E493" s="1"/>
      <c r="F493" s="1"/>
    </row>
    <row r="494" spans="3:6" ht="12">
      <c r="C494" s="1"/>
      <c r="D494" s="1"/>
      <c r="E494" s="1"/>
      <c r="F494" s="1"/>
    </row>
    <row r="495" spans="3:6" ht="12">
      <c r="C495" s="1"/>
      <c r="D495" s="1"/>
      <c r="E495" s="1"/>
      <c r="F495" s="1"/>
    </row>
    <row r="496" spans="3:6" ht="12">
      <c r="C496" s="1"/>
      <c r="D496" s="1"/>
      <c r="E496" s="1"/>
      <c r="F496" s="1"/>
    </row>
    <row r="497" spans="3:6" ht="12">
      <c r="C497" s="1"/>
      <c r="D497" s="1"/>
      <c r="E497" s="1"/>
      <c r="F497" s="1"/>
    </row>
    <row r="498" spans="3:6" ht="12">
      <c r="C498" s="1"/>
      <c r="D498" s="1"/>
      <c r="E498" s="1"/>
      <c r="F498" s="1"/>
    </row>
    <row r="499" spans="3:6" ht="12">
      <c r="C499" s="1"/>
      <c r="D499" s="1"/>
      <c r="E499" s="1"/>
      <c r="F499" s="1"/>
    </row>
    <row r="500" spans="3:6" ht="12">
      <c r="C500" s="1"/>
      <c r="D500" s="1"/>
      <c r="E500" s="1"/>
      <c r="F500" s="1"/>
    </row>
    <row r="501" spans="3:6" ht="12">
      <c r="C501" s="1"/>
      <c r="D501" s="1"/>
      <c r="E501" s="1"/>
      <c r="F501" s="1"/>
    </row>
    <row r="502" spans="3:6" ht="12">
      <c r="C502" s="1"/>
      <c r="D502" s="1"/>
      <c r="E502" s="1"/>
      <c r="F502" s="1"/>
    </row>
    <row r="503" spans="3:6" ht="12">
      <c r="C503" s="1"/>
      <c r="D503" s="1"/>
      <c r="E503" s="1"/>
      <c r="F503" s="1"/>
    </row>
    <row r="504" spans="3:6" ht="12">
      <c r="C504" s="1"/>
      <c r="D504" s="1"/>
      <c r="E504" s="1"/>
      <c r="F504" s="1"/>
    </row>
    <row r="505" spans="3:6" ht="12">
      <c r="C505" s="1"/>
      <c r="D505" s="1"/>
      <c r="E505" s="1"/>
      <c r="F505" s="1"/>
    </row>
    <row r="506" spans="3:6" ht="12">
      <c r="C506" s="1"/>
      <c r="D506" s="1"/>
      <c r="E506" s="1"/>
      <c r="F506" s="1"/>
    </row>
    <row r="507" spans="3:6" ht="12">
      <c r="C507" s="1"/>
      <c r="D507" s="1"/>
      <c r="E507" s="1"/>
      <c r="F507" s="1"/>
    </row>
    <row r="508" spans="3:6" ht="12">
      <c r="C508" s="1"/>
      <c r="D508" s="1"/>
      <c r="E508" s="1"/>
      <c r="F508" s="1"/>
    </row>
    <row r="509" spans="3:6" ht="12">
      <c r="C509" s="1"/>
      <c r="D509" s="1"/>
      <c r="E509" s="1"/>
      <c r="F509" s="1"/>
    </row>
    <row r="510" spans="3:6" ht="12">
      <c r="C510" s="1"/>
      <c r="D510" s="1"/>
      <c r="E510" s="1"/>
      <c r="F510" s="1"/>
    </row>
    <row r="511" spans="3:6" ht="12">
      <c r="C511" s="1"/>
      <c r="D511" s="1"/>
      <c r="E511" s="1"/>
      <c r="F511" s="1"/>
    </row>
    <row r="512" spans="3:6" ht="12">
      <c r="C512" s="1"/>
      <c r="D512" s="1"/>
      <c r="E512" s="1"/>
      <c r="F512" s="1"/>
    </row>
    <row r="513" spans="3:6" ht="12">
      <c r="C513" s="1"/>
      <c r="D513" s="1"/>
      <c r="E513" s="1"/>
      <c r="F513" s="1"/>
    </row>
    <row r="514" spans="3:6" ht="12">
      <c r="C514" s="1"/>
      <c r="D514" s="1"/>
      <c r="E514" s="1"/>
      <c r="F514" s="1"/>
    </row>
    <row r="515" spans="3:6" ht="12">
      <c r="C515" s="1"/>
      <c r="D515" s="1"/>
      <c r="E515" s="1"/>
      <c r="F515" s="1"/>
    </row>
    <row r="516" spans="3:6" ht="12">
      <c r="C516" s="1"/>
      <c r="D516" s="1"/>
      <c r="E516" s="1"/>
      <c r="F516" s="1"/>
    </row>
    <row r="517" spans="3:6" ht="12">
      <c r="C517" s="1"/>
      <c r="D517" s="1"/>
      <c r="E517" s="1"/>
      <c r="F517" s="1"/>
    </row>
    <row r="518" spans="3:6" ht="12">
      <c r="C518" s="1"/>
      <c r="D518" s="1"/>
      <c r="E518" s="1"/>
      <c r="F518" s="1"/>
    </row>
    <row r="519" spans="3:6" ht="12">
      <c r="C519" s="1"/>
      <c r="D519" s="1"/>
      <c r="E519" s="1"/>
      <c r="F519" s="1"/>
    </row>
    <row r="520" spans="3:6" ht="12">
      <c r="C520" s="1"/>
      <c r="D520" s="1"/>
      <c r="E520" s="1"/>
      <c r="F520" s="1"/>
    </row>
    <row r="521" spans="3:6" ht="12">
      <c r="C521" s="1"/>
      <c r="D521" s="1"/>
      <c r="E521" s="1"/>
      <c r="F521" s="1"/>
    </row>
    <row r="522" spans="3:6" ht="12">
      <c r="C522" s="1"/>
      <c r="D522" s="1"/>
      <c r="E522" s="1"/>
      <c r="F522" s="1"/>
    </row>
    <row r="523" spans="3:6" ht="12">
      <c r="C523" s="1"/>
      <c r="D523" s="1"/>
      <c r="E523" s="1"/>
      <c r="F523" s="1"/>
    </row>
    <row r="524" spans="3:6" ht="12">
      <c r="C524" s="1"/>
      <c r="D524" s="1"/>
      <c r="E524" s="1"/>
      <c r="F524" s="1"/>
    </row>
    <row r="525" spans="3:6" ht="12">
      <c r="C525" s="1"/>
      <c r="D525" s="1"/>
      <c r="E525" s="1"/>
      <c r="F525" s="1"/>
    </row>
    <row r="526" spans="3:6" ht="12">
      <c r="C526" s="1"/>
      <c r="D526" s="1"/>
      <c r="E526" s="1"/>
      <c r="F526" s="1"/>
    </row>
    <row r="527" spans="3:6" ht="12">
      <c r="C527" s="1"/>
      <c r="D527" s="1"/>
      <c r="E527" s="1"/>
      <c r="F527" s="1"/>
    </row>
    <row r="528" spans="3:6" ht="12">
      <c r="C528" s="1"/>
      <c r="D528" s="1"/>
      <c r="E528" s="1"/>
      <c r="F528" s="1"/>
    </row>
    <row r="529" spans="3:6" ht="12">
      <c r="C529" s="1"/>
      <c r="D529" s="1"/>
      <c r="E529" s="1"/>
      <c r="F529" s="1"/>
    </row>
    <row r="530" spans="3:6" ht="12">
      <c r="C530" s="1"/>
      <c r="D530" s="1"/>
      <c r="E530" s="1"/>
      <c r="F530" s="1"/>
    </row>
    <row r="531" spans="3:6" ht="12">
      <c r="C531" s="1"/>
      <c r="D531" s="1"/>
      <c r="E531" s="1"/>
      <c r="F531" s="1"/>
    </row>
    <row r="532" spans="3:6" ht="12">
      <c r="C532" s="1"/>
      <c r="D532" s="1"/>
      <c r="E532" s="1"/>
      <c r="F532" s="1"/>
    </row>
    <row r="533" spans="3:6" ht="12">
      <c r="C533" s="1"/>
      <c r="D533" s="1"/>
      <c r="E533" s="1"/>
      <c r="F533" s="1"/>
    </row>
    <row r="534" spans="3:6" ht="12">
      <c r="C534" s="1"/>
      <c r="D534" s="1"/>
      <c r="E534" s="1"/>
      <c r="F534" s="1"/>
    </row>
    <row r="535" spans="3:6" ht="12">
      <c r="C535" s="1"/>
      <c r="D535" s="1"/>
      <c r="E535" s="1"/>
      <c r="F535" s="1"/>
    </row>
    <row r="536" spans="3:6" ht="12">
      <c r="C536" s="1"/>
      <c r="D536" s="1"/>
      <c r="E536" s="1"/>
      <c r="F536" s="1"/>
    </row>
    <row r="537" spans="3:6" ht="12">
      <c r="C537" s="1"/>
      <c r="D537" s="1"/>
      <c r="E537" s="1"/>
      <c r="F537" s="1"/>
    </row>
    <row r="538" spans="3:6" ht="12">
      <c r="C538" s="1"/>
      <c r="D538" s="1"/>
      <c r="E538" s="1"/>
      <c r="F538" s="1"/>
    </row>
    <row r="539" spans="3:6" ht="12">
      <c r="C539" s="1"/>
      <c r="D539" s="1"/>
      <c r="E539" s="1"/>
      <c r="F539" s="1"/>
    </row>
    <row r="540" spans="3:6" ht="12">
      <c r="C540" s="1"/>
      <c r="D540" s="1"/>
      <c r="E540" s="1"/>
      <c r="F540" s="1"/>
    </row>
    <row r="541" spans="3:6" ht="12">
      <c r="C541" s="1"/>
      <c r="D541" s="1"/>
      <c r="E541" s="1"/>
      <c r="F541" s="1"/>
    </row>
    <row r="542" spans="3:6" ht="12">
      <c r="C542" s="1"/>
      <c r="D542" s="1"/>
      <c r="E542" s="1"/>
      <c r="F542" s="1"/>
    </row>
    <row r="543" spans="3:6" ht="12">
      <c r="C543" s="1"/>
      <c r="D543" s="1"/>
      <c r="E543" s="1"/>
      <c r="F543" s="1"/>
    </row>
    <row r="544" spans="3:6" ht="12">
      <c r="C544" s="1"/>
      <c r="D544" s="1"/>
      <c r="E544" s="1"/>
      <c r="F544" s="1"/>
    </row>
    <row r="545" spans="3:6" ht="12">
      <c r="C545" s="1"/>
      <c r="D545" s="1"/>
      <c r="E545" s="1"/>
      <c r="F545" s="1"/>
    </row>
    <row r="546" spans="3:6" ht="12">
      <c r="C546" s="1"/>
      <c r="D546" s="1"/>
      <c r="E546" s="1"/>
      <c r="F546" s="1"/>
    </row>
    <row r="547" spans="3:6" ht="12">
      <c r="C547" s="1"/>
      <c r="D547" s="1"/>
      <c r="E547" s="1"/>
      <c r="F547" s="1"/>
    </row>
    <row r="548" spans="3:6" ht="12">
      <c r="C548" s="1"/>
      <c r="D548" s="1"/>
      <c r="E548" s="1"/>
      <c r="F548" s="1"/>
    </row>
    <row r="549" spans="3:6" ht="12">
      <c r="C549" s="1"/>
      <c r="D549" s="1"/>
      <c r="E549" s="1"/>
      <c r="F549" s="1"/>
    </row>
    <row r="550" spans="3:6" ht="12">
      <c r="C550" s="1"/>
      <c r="D550" s="1"/>
      <c r="E550" s="1"/>
      <c r="F550" s="1"/>
    </row>
    <row r="551" spans="3:6" ht="12">
      <c r="C551" s="1"/>
      <c r="D551" s="1"/>
      <c r="E551" s="1"/>
      <c r="F551" s="1"/>
    </row>
    <row r="552" spans="3:6" ht="12">
      <c r="C552" s="1"/>
      <c r="D552" s="1"/>
      <c r="E552" s="1"/>
      <c r="F552" s="1"/>
    </row>
    <row r="553" spans="3:6" ht="12">
      <c r="C553" s="1"/>
      <c r="D553" s="1"/>
      <c r="E553" s="1"/>
      <c r="F553" s="1"/>
    </row>
    <row r="554" spans="3:6" ht="12">
      <c r="C554" s="1"/>
      <c r="D554" s="1"/>
      <c r="E554" s="1"/>
      <c r="F554" s="1"/>
    </row>
    <row r="555" spans="3:6" ht="12">
      <c r="C555" s="1"/>
      <c r="D555" s="1"/>
      <c r="E555" s="1"/>
      <c r="F555" s="1"/>
    </row>
    <row r="556" spans="3:6" ht="12">
      <c r="C556" s="1"/>
      <c r="D556" s="1"/>
      <c r="E556" s="1"/>
      <c r="F556" s="1"/>
    </row>
    <row r="557" spans="3:6" ht="12">
      <c r="C557" s="1"/>
      <c r="D557" s="1"/>
      <c r="E557" s="1"/>
      <c r="F557" s="1"/>
    </row>
    <row r="558" spans="3:6" ht="12">
      <c r="C558" s="1"/>
      <c r="D558" s="1"/>
      <c r="E558" s="1"/>
      <c r="F558" s="1"/>
    </row>
    <row r="559" spans="3:6" ht="12">
      <c r="C559" s="1"/>
      <c r="D559" s="1"/>
      <c r="E559" s="1"/>
      <c r="F559" s="1"/>
    </row>
    <row r="560" spans="3:6" ht="12">
      <c r="C560" s="1"/>
      <c r="D560" s="1"/>
      <c r="E560" s="1"/>
      <c r="F560" s="1"/>
    </row>
    <row r="561" spans="3:6" ht="12">
      <c r="C561" s="1"/>
      <c r="D561" s="1"/>
      <c r="E561" s="1"/>
      <c r="F561" s="1"/>
    </row>
    <row r="562" spans="3:6" ht="12">
      <c r="C562" s="1"/>
      <c r="D562" s="1"/>
      <c r="E562" s="1"/>
      <c r="F562" s="1"/>
    </row>
    <row r="563" spans="3:6" ht="12">
      <c r="C563" s="1"/>
      <c r="D563" s="1"/>
      <c r="E563" s="1"/>
      <c r="F563" s="1"/>
    </row>
    <row r="564" spans="3:6" ht="12">
      <c r="C564" s="1"/>
      <c r="D564" s="1"/>
      <c r="E564" s="1"/>
      <c r="F564" s="1"/>
    </row>
    <row r="565" spans="3:6" ht="12">
      <c r="C565" s="1"/>
      <c r="D565" s="1"/>
      <c r="E565" s="1"/>
      <c r="F565" s="1"/>
    </row>
    <row r="566" spans="3:6" ht="12">
      <c r="C566" s="1"/>
      <c r="D566" s="1"/>
      <c r="E566" s="1"/>
      <c r="F566" s="1"/>
    </row>
    <row r="567" spans="3:6" ht="12">
      <c r="C567" s="1"/>
      <c r="D567" s="1"/>
      <c r="E567" s="1"/>
      <c r="F567" s="1"/>
    </row>
    <row r="568" spans="3:6" ht="12">
      <c r="C568" s="1"/>
      <c r="D568" s="1"/>
      <c r="E568" s="1"/>
      <c r="F568" s="1"/>
    </row>
    <row r="569" spans="3:6" ht="12">
      <c r="C569" s="1"/>
      <c r="D569" s="1"/>
      <c r="E569" s="1"/>
      <c r="F569" s="1"/>
    </row>
    <row r="570" spans="3:6" ht="12">
      <c r="C570" s="1"/>
      <c r="D570" s="1"/>
      <c r="E570" s="1"/>
      <c r="F570" s="1"/>
    </row>
    <row r="571" spans="3:6" ht="12">
      <c r="C571" s="1"/>
      <c r="D571" s="1"/>
      <c r="E571" s="1"/>
      <c r="F571" s="1"/>
    </row>
    <row r="572" spans="3:6" ht="12">
      <c r="C572" s="1"/>
      <c r="D572" s="1"/>
      <c r="E572" s="1"/>
      <c r="F572" s="1"/>
    </row>
    <row r="573" spans="3:6" ht="12">
      <c r="C573" s="1"/>
      <c r="D573" s="1"/>
      <c r="E573" s="1"/>
      <c r="F573" s="1"/>
    </row>
    <row r="574" spans="3:6" ht="12">
      <c r="C574" s="1"/>
      <c r="D574" s="1"/>
      <c r="E574" s="1"/>
      <c r="F574" s="1"/>
    </row>
    <row r="575" spans="3:6" ht="12">
      <c r="C575" s="1"/>
      <c r="D575" s="1"/>
      <c r="E575" s="1"/>
      <c r="F575" s="1"/>
    </row>
    <row r="576" spans="3:6" ht="12">
      <c r="C576" s="1"/>
      <c r="D576" s="1"/>
      <c r="E576" s="1"/>
      <c r="F576" s="1"/>
    </row>
    <row r="577" spans="3:6" ht="12">
      <c r="C577" s="1"/>
      <c r="D577" s="1"/>
      <c r="E577" s="1"/>
      <c r="F577" s="1"/>
    </row>
    <row r="578" spans="3:6" ht="12">
      <c r="C578" s="1"/>
      <c r="D578" s="1"/>
      <c r="E578" s="1"/>
      <c r="F578" s="1"/>
    </row>
    <row r="579" spans="3:6" ht="12">
      <c r="C579" s="1"/>
      <c r="D579" s="1"/>
      <c r="E579" s="1"/>
      <c r="F579" s="1"/>
    </row>
    <row r="580" spans="3:6" ht="12">
      <c r="C580" s="1"/>
      <c r="D580" s="1"/>
      <c r="E580" s="1"/>
      <c r="F580" s="1"/>
    </row>
    <row r="581" spans="3:6" ht="12">
      <c r="C581" s="1"/>
      <c r="D581" s="1"/>
      <c r="E581" s="1"/>
      <c r="F581" s="1"/>
    </row>
    <row r="582" spans="3:6" ht="12">
      <c r="C582" s="1"/>
      <c r="D582" s="1"/>
      <c r="E582" s="1"/>
      <c r="F582" s="1"/>
    </row>
    <row r="583" spans="3:6" ht="12">
      <c r="C583" s="1"/>
      <c r="D583" s="1"/>
      <c r="E583" s="1"/>
      <c r="F583" s="1"/>
    </row>
    <row r="584" spans="3:6" ht="12">
      <c r="C584" s="1"/>
      <c r="D584" s="1"/>
      <c r="E584" s="1"/>
      <c r="F584" s="1"/>
    </row>
    <row r="585" spans="3:6" ht="12">
      <c r="C585" s="1"/>
      <c r="D585" s="1"/>
      <c r="E585" s="1"/>
      <c r="F585" s="1"/>
    </row>
    <row r="586" spans="3:6" ht="12">
      <c r="C586" s="1"/>
      <c r="D586" s="1"/>
      <c r="E586" s="1"/>
      <c r="F586" s="1"/>
    </row>
    <row r="587" spans="3:6" ht="12">
      <c r="C587" s="1"/>
      <c r="D587" s="1"/>
      <c r="E587" s="1"/>
      <c r="F587" s="1"/>
    </row>
    <row r="588" spans="3:6" ht="12">
      <c r="C588" s="1"/>
      <c r="D588" s="1"/>
      <c r="E588" s="1"/>
      <c r="F588" s="1"/>
    </row>
    <row r="589" spans="3:6" ht="12">
      <c r="C589" s="1"/>
      <c r="D589" s="1"/>
      <c r="E589" s="1"/>
      <c r="F589" s="1"/>
    </row>
    <row r="590" spans="3:6" ht="12">
      <c r="C590" s="1"/>
      <c r="D590" s="1"/>
      <c r="E590" s="1"/>
      <c r="F590" s="1"/>
    </row>
    <row r="591" spans="3:6" ht="12">
      <c r="C591" s="1"/>
      <c r="D591" s="1"/>
      <c r="E591" s="1"/>
      <c r="F591" s="1"/>
    </row>
    <row r="592" spans="3:6" ht="12">
      <c r="C592" s="1"/>
      <c r="D592" s="1"/>
      <c r="E592" s="1"/>
      <c r="F592" s="1"/>
    </row>
    <row r="593" spans="3:6" ht="12">
      <c r="C593" s="1"/>
      <c r="D593" s="1"/>
      <c r="E593" s="1"/>
      <c r="F593" s="1"/>
    </row>
    <row r="594" spans="3:6" ht="12">
      <c r="C594" s="1"/>
      <c r="D594" s="1"/>
      <c r="E594" s="1"/>
      <c r="F594" s="1"/>
    </row>
    <row r="595" spans="3:6" ht="12">
      <c r="C595" s="1"/>
      <c r="D595" s="1"/>
      <c r="E595" s="1"/>
      <c r="F595" s="1"/>
    </row>
    <row r="596" spans="3:6" ht="12">
      <c r="C596" s="1"/>
      <c r="D596" s="1"/>
      <c r="E596" s="1"/>
      <c r="F596" s="1"/>
    </row>
    <row r="597" spans="3:6" ht="12">
      <c r="C597" s="1"/>
      <c r="D597" s="1"/>
      <c r="E597" s="1"/>
      <c r="F597" s="1"/>
    </row>
    <row r="598" spans="3:6" ht="12">
      <c r="C598" s="1"/>
      <c r="D598" s="1"/>
      <c r="E598" s="1"/>
      <c r="F598" s="1"/>
    </row>
    <row r="599" spans="3:6" ht="12">
      <c r="C599" s="1"/>
      <c r="D599" s="1"/>
      <c r="E599" s="1"/>
      <c r="F599" s="1"/>
    </row>
    <row r="600" spans="3:6" ht="12">
      <c r="C600" s="1"/>
      <c r="D600" s="1"/>
      <c r="E600" s="1"/>
      <c r="F600" s="1"/>
    </row>
    <row r="601" spans="3:6" ht="12">
      <c r="C601" s="1"/>
      <c r="D601" s="1"/>
      <c r="E601" s="1"/>
      <c r="F601" s="1"/>
    </row>
    <row r="602" spans="3:6" ht="12">
      <c r="C602" s="1"/>
      <c r="D602" s="1"/>
      <c r="E602" s="1"/>
      <c r="F602" s="1"/>
    </row>
    <row r="603" spans="3:6" ht="12">
      <c r="C603" s="1"/>
      <c r="D603" s="1"/>
      <c r="E603" s="1"/>
      <c r="F603" s="1"/>
    </row>
    <row r="604" spans="3:6" ht="12">
      <c r="C604" s="1"/>
      <c r="D604" s="1"/>
      <c r="E604" s="1"/>
      <c r="F604" s="1"/>
    </row>
    <row r="605" spans="3:6" ht="12">
      <c r="C605" s="1"/>
      <c r="D605" s="1"/>
      <c r="E605" s="1"/>
      <c r="F605" s="1"/>
    </row>
    <row r="606" spans="3:6" ht="12">
      <c r="C606" s="1"/>
      <c r="D606" s="1"/>
      <c r="E606" s="1"/>
      <c r="F606" s="1"/>
    </row>
    <row r="607" spans="3:6" ht="12">
      <c r="C607" s="1"/>
      <c r="D607" s="1"/>
      <c r="E607" s="1"/>
      <c r="F607" s="1"/>
    </row>
    <row r="608" spans="3:6" ht="12">
      <c r="C608" s="1"/>
      <c r="D608" s="1"/>
      <c r="E608" s="1"/>
      <c r="F608" s="1"/>
    </row>
    <row r="609" spans="3:6" ht="12">
      <c r="C609" s="1"/>
      <c r="D609" s="1"/>
      <c r="E609" s="1"/>
      <c r="F609" s="1"/>
    </row>
    <row r="610" spans="3:6" ht="12">
      <c r="C610" s="1"/>
      <c r="D610" s="1"/>
      <c r="E610" s="1"/>
      <c r="F610" s="1"/>
    </row>
    <row r="611" spans="3:6" ht="12">
      <c r="C611" s="1"/>
      <c r="D611" s="1"/>
      <c r="E611" s="1"/>
      <c r="F611" s="1"/>
    </row>
    <row r="612" spans="3:6" ht="12">
      <c r="C612" s="1"/>
      <c r="D612" s="1"/>
      <c r="E612" s="1"/>
      <c r="F612" s="1"/>
    </row>
    <row r="613" spans="3:6" ht="12">
      <c r="C613" s="1"/>
      <c r="D613" s="1"/>
      <c r="E613" s="1"/>
      <c r="F613" s="1"/>
    </row>
    <row r="614" spans="3:6" ht="12">
      <c r="C614" s="1"/>
      <c r="D614" s="1"/>
      <c r="E614" s="1"/>
      <c r="F614" s="1"/>
    </row>
    <row r="615" spans="3:6" ht="12">
      <c r="C615" s="1"/>
      <c r="D615" s="1"/>
      <c r="E615" s="1"/>
      <c r="F615" s="1"/>
    </row>
    <row r="616" spans="3:6" ht="12">
      <c r="C616" s="1"/>
      <c r="D616" s="1"/>
      <c r="E616" s="1"/>
      <c r="F616" s="1"/>
    </row>
    <row r="617" spans="3:6" ht="12">
      <c r="C617" s="1"/>
      <c r="D617" s="1"/>
      <c r="E617" s="1"/>
      <c r="F617" s="1"/>
    </row>
    <row r="618" spans="3:6" ht="12">
      <c r="C618" s="1"/>
      <c r="D618" s="1"/>
      <c r="E618" s="1"/>
      <c r="F618" s="1"/>
    </row>
    <row r="619" spans="3:6" ht="12">
      <c r="C619" s="1"/>
      <c r="D619" s="1"/>
      <c r="E619" s="1"/>
      <c r="F619" s="1"/>
    </row>
    <row r="620" spans="3:6" ht="12">
      <c r="C620" s="1"/>
      <c r="D620" s="1"/>
      <c r="E620" s="1"/>
      <c r="F620" s="1"/>
    </row>
    <row r="621" spans="3:6" ht="12">
      <c r="C621" s="1"/>
      <c r="D621" s="1"/>
      <c r="E621" s="1"/>
      <c r="F621" s="1"/>
    </row>
    <row r="622" spans="3:6" ht="12">
      <c r="C622" s="1"/>
      <c r="D622" s="1"/>
      <c r="E622" s="1"/>
      <c r="F622" s="1"/>
    </row>
    <row r="623" spans="3:6" ht="12">
      <c r="C623" s="1"/>
      <c r="D623" s="1"/>
      <c r="E623" s="1"/>
      <c r="F623" s="1"/>
    </row>
    <row r="624" spans="3:6" ht="12">
      <c r="C624" s="1"/>
      <c r="D624" s="1"/>
      <c r="E624" s="1"/>
      <c r="F624" s="1"/>
    </row>
    <row r="625" spans="3:6" ht="12">
      <c r="C625" s="1"/>
      <c r="D625" s="1"/>
      <c r="E625" s="1"/>
      <c r="F625" s="1"/>
    </row>
    <row r="626" spans="3:6" ht="12">
      <c r="C626" s="1"/>
      <c r="D626" s="1"/>
      <c r="E626" s="1"/>
      <c r="F626" s="1"/>
    </row>
    <row r="627" spans="3:6" ht="12">
      <c r="C627" s="1"/>
      <c r="D627" s="1"/>
      <c r="E627" s="1"/>
      <c r="F627" s="1"/>
    </row>
    <row r="628" spans="3:6" ht="12">
      <c r="C628" s="1"/>
      <c r="D628" s="1"/>
      <c r="E628" s="1"/>
      <c r="F628" s="1"/>
    </row>
    <row r="629" spans="3:6" ht="12">
      <c r="C629" s="1"/>
      <c r="D629" s="1"/>
      <c r="E629" s="1"/>
      <c r="F629" s="1"/>
    </row>
    <row r="630" spans="3:6" ht="12">
      <c r="C630" s="1"/>
      <c r="D630" s="1"/>
      <c r="E630" s="1"/>
      <c r="F630" s="1"/>
    </row>
    <row r="631" spans="3:6" ht="12">
      <c r="C631" s="1"/>
      <c r="D631" s="1"/>
      <c r="E631" s="1"/>
      <c r="F631" s="1"/>
    </row>
    <row r="632" spans="3:6" ht="12">
      <c r="C632" s="1"/>
      <c r="D632" s="1"/>
      <c r="E632" s="1"/>
      <c r="F632" s="1"/>
    </row>
    <row r="633" spans="3:6" ht="12">
      <c r="C633" s="1"/>
      <c r="D633" s="1"/>
      <c r="E633" s="1"/>
      <c r="F633" s="1"/>
    </row>
    <row r="634" spans="3:6" ht="12">
      <c r="C634" s="1"/>
      <c r="D634" s="1"/>
      <c r="E634" s="1"/>
      <c r="F634" s="1"/>
    </row>
    <row r="635" spans="3:6" ht="12">
      <c r="C635" s="1"/>
      <c r="D635" s="1"/>
      <c r="E635" s="1"/>
      <c r="F635" s="1"/>
    </row>
    <row r="636" spans="3:6" ht="12">
      <c r="C636" s="1"/>
      <c r="D636" s="1"/>
      <c r="E636" s="1"/>
      <c r="F636" s="1"/>
    </row>
    <row r="637" spans="3:6" ht="12">
      <c r="C637" s="1"/>
      <c r="D637" s="1"/>
      <c r="E637" s="1"/>
      <c r="F637" s="1"/>
    </row>
    <row r="638" spans="3:6" ht="12">
      <c r="C638" s="1"/>
      <c r="D638" s="1"/>
      <c r="E638" s="1"/>
      <c r="F638" s="1"/>
    </row>
    <row r="639" spans="3:6" ht="12">
      <c r="C639" s="1"/>
      <c r="D639" s="1"/>
      <c r="E639" s="1"/>
      <c r="F639" s="1"/>
    </row>
    <row r="640" spans="3:6" ht="12">
      <c r="C640" s="1"/>
      <c r="D640" s="1"/>
      <c r="E640" s="1"/>
      <c r="F640" s="1"/>
    </row>
    <row r="641" spans="3:6" ht="12">
      <c r="C641" s="1"/>
      <c r="D641" s="1"/>
      <c r="E641" s="1"/>
      <c r="F641" s="1"/>
    </row>
    <row r="642" spans="3:6" ht="12">
      <c r="C642" s="1"/>
      <c r="D642" s="1"/>
      <c r="E642" s="1"/>
      <c r="F642" s="1"/>
    </row>
    <row r="643" spans="3:6" ht="12">
      <c r="C643" s="1"/>
      <c r="D643" s="1"/>
      <c r="E643" s="1"/>
      <c r="F643" s="1"/>
    </row>
    <row r="644" spans="3:6" ht="12">
      <c r="C644" s="1"/>
      <c r="D644" s="1"/>
      <c r="E644" s="1"/>
      <c r="F644" s="1"/>
    </row>
    <row r="645" spans="3:6" ht="12">
      <c r="C645" s="1"/>
      <c r="D645" s="1"/>
      <c r="E645" s="1"/>
      <c r="F645" s="1"/>
    </row>
    <row r="646" spans="3:6" ht="12">
      <c r="C646" s="1"/>
      <c r="D646" s="1"/>
      <c r="E646" s="1"/>
      <c r="F646" s="1"/>
    </row>
    <row r="647" spans="3:6" ht="12">
      <c r="C647" s="1"/>
      <c r="D647" s="1"/>
      <c r="E647" s="1"/>
      <c r="F647" s="1"/>
    </row>
    <row r="648" spans="3:6" ht="12">
      <c r="C648" s="1"/>
      <c r="D648" s="1"/>
      <c r="E648" s="1"/>
      <c r="F648" s="1"/>
    </row>
    <row r="649" spans="3:6" ht="12">
      <c r="C649" s="1"/>
      <c r="D649" s="1"/>
      <c r="E649" s="1"/>
      <c r="F649" s="1"/>
    </row>
    <row r="650" spans="3:6" ht="12">
      <c r="C650" s="1"/>
      <c r="D650" s="1"/>
      <c r="E650" s="1"/>
      <c r="F650" s="1"/>
    </row>
    <row r="651" spans="3:6" ht="12">
      <c r="C651" s="1"/>
      <c r="D651" s="1"/>
      <c r="E651" s="1"/>
      <c r="F651" s="1"/>
    </row>
    <row r="652" spans="3:6" ht="12">
      <c r="C652" s="1"/>
      <c r="D652" s="1"/>
      <c r="E652" s="1"/>
      <c r="F652" s="1"/>
    </row>
    <row r="653" spans="3:6" ht="12">
      <c r="C653" s="1"/>
      <c r="D653" s="1"/>
      <c r="E653" s="1"/>
      <c r="F653" s="1"/>
    </row>
    <row r="654" spans="3:6" ht="12">
      <c r="C654" s="1"/>
      <c r="D654" s="1"/>
      <c r="E654" s="1"/>
      <c r="F654" s="1"/>
    </row>
    <row r="655" spans="3:6" ht="12">
      <c r="C655" s="1"/>
      <c r="D655" s="1"/>
      <c r="E655" s="1"/>
      <c r="F655" s="1"/>
    </row>
    <row r="656" spans="3:6" ht="12">
      <c r="C656" s="1"/>
      <c r="D656" s="1"/>
      <c r="E656" s="1"/>
      <c r="F656" s="1"/>
    </row>
    <row r="657" spans="3:6" ht="12">
      <c r="C657" s="1"/>
      <c r="D657" s="1"/>
      <c r="E657" s="1"/>
      <c r="F657" s="1"/>
    </row>
    <row r="658" spans="3:6" ht="12">
      <c r="C658" s="1"/>
      <c r="D658" s="1"/>
      <c r="E658" s="1"/>
      <c r="F658" s="1"/>
    </row>
    <row r="659" spans="3:6" ht="12">
      <c r="C659" s="1"/>
      <c r="D659" s="1"/>
      <c r="E659" s="1"/>
      <c r="F659" s="1"/>
    </row>
    <row r="660" spans="3:6" ht="12">
      <c r="C660" s="1"/>
      <c r="D660" s="1"/>
      <c r="E660" s="1"/>
      <c r="F660" s="1"/>
    </row>
    <row r="661" spans="3:6" ht="12">
      <c r="C661" s="1"/>
      <c r="D661" s="1"/>
      <c r="E661" s="1"/>
      <c r="F661" s="1"/>
    </row>
    <row r="662" spans="3:6" ht="12">
      <c r="C662" s="1"/>
      <c r="D662" s="1"/>
      <c r="E662" s="1"/>
      <c r="F662" s="1"/>
    </row>
    <row r="663" spans="3:6" ht="12">
      <c r="C663" s="1"/>
      <c r="D663" s="1"/>
      <c r="E663" s="1"/>
      <c r="F663" s="1"/>
    </row>
    <row r="664" spans="3:6" ht="12">
      <c r="C664" s="1"/>
      <c r="D664" s="1"/>
      <c r="E664" s="1"/>
      <c r="F664" s="1"/>
    </row>
    <row r="665" spans="3:6" ht="12">
      <c r="C665" s="1"/>
      <c r="D665" s="1"/>
      <c r="E665" s="1"/>
      <c r="F665" s="1"/>
    </row>
    <row r="666" spans="3:6" ht="12">
      <c r="C666" s="1"/>
      <c r="D666" s="1"/>
      <c r="E666" s="1"/>
      <c r="F666" s="1"/>
    </row>
    <row r="667" spans="3:6" ht="12">
      <c r="C667" s="1"/>
      <c r="D667" s="1"/>
      <c r="E667" s="1"/>
      <c r="F667" s="1"/>
    </row>
  </sheetData>
  <printOptions horizontalCentered="1" verticalCentered="1"/>
  <pageMargins left="1.25" right="0.5" top="0.55" bottom="0.72" header="0.32" footer="0.29"/>
  <pageSetup fitToHeight="2" fitToWidth="1" horizontalDpi="600" verticalDpi="600" orientation="portrait" scale="71" r:id="rId1"/>
  <headerFooter alignWithMargins="0">
    <oddHeader>&amp;R&amp;"Palatino Linotype,Regular"&amp;10Exhibit ____ (TES-4)
Docket No. UE-032065
page &amp;P of &amp;N</oddHeader>
  </headerFooter>
  <rowBreaks count="1" manualBreakCount="1">
    <brk id="79" min="1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TSchoole</cp:lastModifiedBy>
  <cp:lastPrinted>2004-07-01T14:44:08Z</cp:lastPrinted>
  <dcterms:created xsi:type="dcterms:W3CDTF">1999-01-13T21:52:12Z</dcterms:created>
  <dcterms:modified xsi:type="dcterms:W3CDTF">2004-07-01T16:28:54Z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-404728937</vt:i4>
  </property>
  <property fmtid="{D5CDD505-2E9C-101B-9397-08002B2CF9AE}" pid="3" name="_EmailSubject">
    <vt:lpwstr>WUTC supplemental informal #4a, 4c .xls</vt:lpwstr>
  </property>
  <property fmtid="{D5CDD505-2E9C-101B-9397-08002B2CF9AE}" pid="4" name="_AuthorEmail">
    <vt:lpwstr>Karl.Anderberg@pacificorp.com</vt:lpwstr>
  </property>
  <property fmtid="{D5CDD505-2E9C-101B-9397-08002B2CF9AE}" pid="5" name="_AuthorEmailDisplayName">
    <vt:lpwstr>Anderberg, Karl</vt:lpwstr>
  </property>
  <property fmtid="{D5CDD505-2E9C-101B-9397-08002B2CF9AE}" pid="6" name="_PreviousAdHocReviewCycleID">
    <vt:i4>1236310918</vt:i4>
  </property>
  <property fmtid="{D5CDD505-2E9C-101B-9397-08002B2CF9AE}" pid="7" name="_ReviewingToolsShownOnce">
    <vt:lpwstr/>
  </property>
  <property fmtid="{D5CDD505-2E9C-101B-9397-08002B2CF9AE}" pid="8" name="DocumentSetType">
    <vt:lpwstr>Testimony</vt:lpwstr>
  </property>
  <property fmtid="{D5CDD505-2E9C-101B-9397-08002B2CF9AE}" pid="9" name="IsHighlyConfidential">
    <vt:lpwstr>0</vt:lpwstr>
  </property>
  <property fmtid="{D5CDD505-2E9C-101B-9397-08002B2CF9AE}" pid="10" name="DocketNumber">
    <vt:lpwstr>032065</vt:lpwstr>
  </property>
  <property fmtid="{D5CDD505-2E9C-101B-9397-08002B2CF9AE}" pid="11" name="IsConfidential">
    <vt:lpwstr>0</vt:lpwstr>
  </property>
  <property fmtid="{D5CDD505-2E9C-101B-9397-08002B2CF9AE}" pid="12" name="Date1">
    <vt:lpwstr>2004-07-02T00:00:00Z</vt:lpwstr>
  </property>
  <property fmtid="{D5CDD505-2E9C-101B-9397-08002B2CF9AE}" pid="13" name="CaseType">
    <vt:lpwstr>Tariff Revision</vt:lpwstr>
  </property>
  <property fmtid="{D5CDD505-2E9C-101B-9397-08002B2CF9AE}" pid="14" name="OpenedDate">
    <vt:lpwstr>2003-12-16T00:00:00Z</vt:lpwstr>
  </property>
  <property fmtid="{D5CDD505-2E9C-101B-9397-08002B2CF9AE}" pid="15" name="Prefix">
    <vt:lpwstr>UE</vt:lpwstr>
  </property>
  <property fmtid="{D5CDD505-2E9C-101B-9397-08002B2CF9AE}" pid="16" name="CaseCompanyNames">
    <vt:lpwstr>Pacific Power &amp; Light Company</vt:lpwstr>
  </property>
  <property fmtid="{D5CDD505-2E9C-101B-9397-08002B2CF9AE}" pid="17" name="IndustryCode">
    <vt:lpwstr>140</vt:lpwstr>
  </property>
  <property fmtid="{D5CDD505-2E9C-101B-9397-08002B2CF9AE}" pid="18" name="CaseStatus">
    <vt:lpwstr>Closed</vt:lpwstr>
  </property>
  <property fmtid="{D5CDD505-2E9C-101B-9397-08002B2CF9AE}" pid="19" name="_docset_NoMedatataSyncRequired">
    <vt:lpwstr>False</vt:lpwstr>
  </property>
  <property fmtid="{D5CDD505-2E9C-101B-9397-08002B2CF9AE}" pid="20" name="Nickname">
    <vt:lpwstr/>
  </property>
  <property fmtid="{D5CDD505-2E9C-101B-9397-08002B2CF9AE}" pid="21" name="Process">
    <vt:lpwstr/>
  </property>
  <property fmtid="{D5CDD505-2E9C-101B-9397-08002B2CF9AE}" pid="22" name="Visibility">
    <vt:lpwstr/>
  </property>
  <property fmtid="{D5CDD505-2E9C-101B-9397-08002B2CF9AE}" pid="23" name="DocumentGroup">
    <vt:lpwstr/>
  </property>
</Properties>
</file>