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/>
  <xr:revisionPtr revIDLastSave="0" documentId="13_ncr:1_{9AF14B3D-A06A-4627-B360-559F0B7547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2" r:id="rId1"/>
    <sheet name="Table 2" sheetId="1" r:id="rId2"/>
    <sheet name="Table 3" sheetId="4" r:id="rId3"/>
    <sheet name="NPC Comparison" sheetId="7" r:id="rId4"/>
  </sheets>
  <externalReferences>
    <externalReference r:id="rId5"/>
  </externalReferences>
  <definedNames>
    <definedName name="OFPC_Date">[1]VDOC!$O$4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15" i="4" l="1"/>
  <c r="H15" i="7"/>
  <c r="V13" i="7"/>
  <c r="T13" i="7"/>
  <c r="V12" i="7"/>
  <c r="T12" i="7"/>
  <c r="V11" i="7"/>
  <c r="T11" i="7"/>
  <c r="V9" i="7"/>
  <c r="T9" i="7"/>
  <c r="C9" i="1" l="1"/>
  <c r="C23" i="2"/>
  <c r="L6" i="7" l="1"/>
  <c r="N6" i="7"/>
  <c r="P6" i="7"/>
  <c r="X6" i="7" s="1"/>
  <c r="R6" i="7"/>
  <c r="Z6" i="7" s="1"/>
  <c r="T6" i="7"/>
  <c r="V6" i="7"/>
  <c r="H9" i="7"/>
  <c r="J9" i="7" s="1"/>
  <c r="P9" i="7"/>
  <c r="R9" i="7" s="1"/>
  <c r="X9" i="7"/>
  <c r="Z9" i="7" s="1"/>
  <c r="H11" i="7"/>
  <c r="J11" i="7" s="1"/>
  <c r="P11" i="7"/>
  <c r="R11" i="7" s="1"/>
  <c r="X11" i="7"/>
  <c r="Z11" i="7" s="1"/>
  <c r="H12" i="7"/>
  <c r="J12" i="7" s="1"/>
  <c r="P12" i="7"/>
  <c r="R12" i="7" s="1"/>
  <c r="X12" i="7"/>
  <c r="Z12" i="7" s="1"/>
  <c r="H13" i="7"/>
  <c r="J13" i="7" s="1"/>
  <c r="P13" i="7"/>
  <c r="R13" i="7" s="1"/>
  <c r="X13" i="7"/>
  <c r="Z13" i="7" s="1"/>
  <c r="H14" i="7"/>
  <c r="J14" i="7" s="1"/>
  <c r="P14" i="7"/>
  <c r="R14" i="7" s="1"/>
  <c r="D17" i="7"/>
  <c r="F17" i="7"/>
  <c r="L17" i="7"/>
  <c r="N17" i="7"/>
  <c r="V17" i="7" l="1"/>
  <c r="T17" i="7"/>
  <c r="X17" i="7" s="1"/>
  <c r="Z17" i="7" s="1"/>
  <c r="H17" i="7"/>
  <c r="J17" i="7" s="1"/>
  <c r="P17" i="7"/>
  <c r="R17" i="7" s="1"/>
  <c r="D6" i="4"/>
  <c r="C10" i="2"/>
  <c r="D12" i="4" l="1"/>
  <c r="D13" i="4" l="1"/>
  <c r="D11" i="4" l="1"/>
  <c r="D10" i="4" l="1"/>
  <c r="D9" i="4" l="1"/>
  <c r="D14" i="4" s="1"/>
  <c r="D16" i="4" s="1"/>
  <c r="D18" i="4" s="1"/>
  <c r="C8" i="1" l="1"/>
  <c r="C10" i="1" l="1"/>
  <c r="C11" i="1" s="1"/>
</calcChain>
</file>

<file path=xl/sharedStrings.xml><?xml version="1.0" encoding="utf-8"?>
<sst xmlns="http://schemas.openxmlformats.org/spreadsheetml/2006/main" count="82" uniqueCount="58">
  <si>
    <t>Table 2</t>
  </si>
  <si>
    <t>Balancing Account Activity</t>
  </si>
  <si>
    <t>Interest</t>
  </si>
  <si>
    <t>Deferred Balancing Account</t>
  </si>
  <si>
    <t>Washington Customers</t>
  </si>
  <si>
    <t>Washington Sales (MWh)</t>
  </si>
  <si>
    <t>Requested PCAM Recovery</t>
  </si>
  <si>
    <t>* Calculated monthly</t>
  </si>
  <si>
    <t>Table 1</t>
  </si>
  <si>
    <t>Summary of PCAM Account Balance</t>
  </si>
  <si>
    <t>Table 3</t>
  </si>
  <si>
    <t>Net Power Cost Reconciliation ($millions)</t>
  </si>
  <si>
    <t>Base NPC</t>
  </si>
  <si>
    <t>Increase/(Decrease) to NPC:</t>
  </si>
  <si>
    <t>Wholesale Sales Revenue</t>
  </si>
  <si>
    <t>Purchased Power Expense</t>
  </si>
  <si>
    <t>Coal Fuel Expense</t>
  </si>
  <si>
    <t>Natural Gas Expense</t>
  </si>
  <si>
    <t>Total Increase/(Decrease)</t>
  </si>
  <si>
    <t>Actual PCAM Costs ($/MWh)</t>
  </si>
  <si>
    <t>Base PCAM Costs ($/MWh)</t>
  </si>
  <si>
    <t>Total PCAM Differential*</t>
  </si>
  <si>
    <t>Total Deferrable ABOVE Deadband</t>
  </si>
  <si>
    <t>Total Deferrable BELOW Deadband</t>
  </si>
  <si>
    <t>Washington Deferral after Sharing</t>
  </si>
  <si>
    <t>PacifiCorp</t>
  </si>
  <si>
    <t xml:space="preserve">Net Power Cost Comparison </t>
  </si>
  <si>
    <t>$</t>
  </si>
  <si>
    <t>GWh</t>
  </si>
  <si>
    <t>$ / MWH</t>
  </si>
  <si>
    <t>∆</t>
  </si>
  <si>
    <t>%</t>
  </si>
  <si>
    <t>Special Sales For Resale</t>
  </si>
  <si>
    <t>Purchased Power &amp; Net Interchange</t>
  </si>
  <si>
    <t>Coal</t>
  </si>
  <si>
    <t>Gas</t>
  </si>
  <si>
    <t>Other</t>
  </si>
  <si>
    <t>-</t>
  </si>
  <si>
    <t>NPC (Net System Load)</t>
  </si>
  <si>
    <t>=</t>
  </si>
  <si>
    <t>Wheeling and Other Expense</t>
  </si>
  <si>
    <t>Adjusted Actual NPC</t>
  </si>
  <si>
    <t>Actual NPC</t>
  </si>
  <si>
    <t>PCAM Cost Differential ($/MWh)</t>
  </si>
  <si>
    <t>Beginning Deferral Balance</t>
  </si>
  <si>
    <t>2021 PCAM Deferral</t>
  </si>
  <si>
    <t>Activity Through December 31, 2021</t>
  </si>
  <si>
    <t>December 31, 2021 Ending Balance</t>
  </si>
  <si>
    <t>Calendar Year 2021 PCAM Deferral</t>
  </si>
  <si>
    <t>DNBA Adjustment</t>
  </si>
  <si>
    <t>Interest Accrued through December 31, 2021</t>
  </si>
  <si>
    <t>Settlement Adjustment</t>
  </si>
  <si>
    <t>Adjusted Actual NPC   |  2021 GRC</t>
  </si>
  <si>
    <t>WA PCAM Deferral Period (January - December 2021)</t>
  </si>
  <si>
    <t>2021 GRC Settlement Adjustment</t>
  </si>
  <si>
    <t>Total Company NPC Difference</t>
  </si>
  <si>
    <t>2016 - 2017 PCAM Regulatory Liability True-Up</t>
  </si>
  <si>
    <t>UE-210402 PCORC Temporary Aurora Licenses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</si>
</sst>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\ #,##0.00_);_(&quot;$&quot;* \(#,##0.00\);_(&quot;$&quot;* &quot;-&quot;??_);_(@_)"/>
    <numFmt numFmtId="167" formatCode="_(&quot;$&quot;\ #,##0_);_(&quot;$&quot;* \(#,##0\);_(&quot;$&quot;* &quot;-&quot;_);_(@_)"/>
    <numFmt numFmtId="168" formatCode="###,000"/>
    <numFmt numFmtId="169" formatCode="_(* #,##0_);[Red]_(* \(#,##0\);_(* &quot;-&quot;_);_(@_)"/>
    <numFmt numFmtId="170" formatCode="_(* #,##0.0_);[Red]_(* \(#,##0.0\);_(* &quot;-&quot;_);_(@_)"/>
    <numFmt numFmtId="171" formatCode="0.0%"/>
    <numFmt numFmtId="172" formatCode="#,##0_);\(#,##0\);&quot;-     &quot;"/>
    <numFmt numFmtId="173" formatCode="#,##0.00_);\(#,##0.00\);&quot;-     &quot;"/>
    <numFmt numFmtId="174" formatCode="#,##0_);[Red]\(#,##0\);&quot;-     &quot;"/>
    <numFmt numFmtId="175" formatCode="_(* #,##0.00_);[Red]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8"/>
      <color theme="1"/>
      <name val="Courier New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" fillId="3" borderId="3" applyNumberFormat="0" applyAlignment="0" applyProtection="0">
      <alignment horizontal="left" vertical="center" indent="1"/>
    </xf>
    <xf numFmtId="168" fontId="4" fillId="0" borderId="4" applyNumberFormat="0" applyProtection="0">
      <alignment horizontal="right" vertical="center"/>
    </xf>
    <xf numFmtId="168" fontId="3" fillId="0" borderId="5" applyNumberFormat="0" applyProtection="0">
      <alignment horizontal="right" vertical="center"/>
    </xf>
    <xf numFmtId="0" fontId="5" fillId="4" borderId="5" applyNumberFormat="0" applyAlignment="0" applyProtection="0">
      <alignment horizontal="left" vertical="center" indent="1"/>
    </xf>
    <xf numFmtId="0" fontId="5" fillId="5" borderId="5" applyNumberFormat="0" applyAlignment="0" applyProtection="0">
      <alignment horizontal="left" vertical="center" indent="1"/>
    </xf>
    <xf numFmtId="168" fontId="4" fillId="6" borderId="4" applyNumberFormat="0" applyBorder="0" applyProtection="0">
      <alignment horizontal="right" vertical="center"/>
    </xf>
    <xf numFmtId="0" fontId="5" fillId="4" borderId="5" applyNumberFormat="0" applyAlignment="0" applyProtection="0">
      <alignment horizontal="left" vertical="center" indent="1"/>
    </xf>
    <xf numFmtId="168" fontId="3" fillId="5" borderId="5" applyNumberFormat="0" applyProtection="0">
      <alignment horizontal="right" vertical="center"/>
    </xf>
    <xf numFmtId="168" fontId="3" fillId="6" borderId="5" applyNumberFormat="0" applyBorder="0" applyProtection="0">
      <alignment horizontal="right" vertical="center"/>
    </xf>
    <xf numFmtId="168" fontId="6" fillId="7" borderId="6" applyNumberFormat="0" applyBorder="0" applyAlignment="0" applyProtection="0">
      <alignment horizontal="right" vertical="center" indent="1"/>
    </xf>
    <xf numFmtId="168" fontId="7" fillId="8" borderId="6" applyNumberFormat="0" applyBorder="0" applyAlignment="0" applyProtection="0">
      <alignment horizontal="right" vertical="center" indent="1"/>
    </xf>
    <xf numFmtId="168" fontId="7" fillId="9" borderId="6" applyNumberFormat="0" applyBorder="0" applyAlignment="0" applyProtection="0">
      <alignment horizontal="right" vertical="center" indent="1"/>
    </xf>
    <xf numFmtId="168" fontId="8" fillId="10" borderId="6" applyNumberFormat="0" applyBorder="0" applyAlignment="0" applyProtection="0">
      <alignment horizontal="right" vertical="center" indent="1"/>
    </xf>
    <xf numFmtId="168" fontId="8" fillId="11" borderId="6" applyNumberFormat="0" applyBorder="0" applyAlignment="0" applyProtection="0">
      <alignment horizontal="right" vertical="center" indent="1"/>
    </xf>
    <xf numFmtId="168" fontId="8" fillId="12" borderId="6" applyNumberFormat="0" applyBorder="0" applyAlignment="0" applyProtection="0">
      <alignment horizontal="right" vertical="center" indent="1"/>
    </xf>
    <xf numFmtId="168" fontId="9" fillId="13" borderId="6" applyNumberFormat="0" applyBorder="0" applyAlignment="0" applyProtection="0">
      <alignment horizontal="right" vertical="center" indent="1"/>
    </xf>
    <xf numFmtId="168" fontId="9" fillId="14" borderId="6" applyNumberFormat="0" applyBorder="0" applyAlignment="0" applyProtection="0">
      <alignment horizontal="right" vertical="center" indent="1"/>
    </xf>
    <xf numFmtId="168" fontId="9" fillId="15" borderId="6" applyNumberFormat="0" applyBorder="0" applyAlignment="0" applyProtection="0">
      <alignment horizontal="right" vertical="center" indent="1"/>
    </xf>
    <xf numFmtId="0" fontId="10" fillId="0" borderId="3" applyNumberFormat="0" applyFont="0" applyFill="0" applyAlignment="0" applyProtection="0"/>
    <xf numFmtId="168" fontId="4" fillId="16" borderId="3" applyNumberFormat="0" applyAlignment="0" applyProtection="0">
      <alignment horizontal="left" vertical="center" indent="1"/>
    </xf>
    <xf numFmtId="0" fontId="3" fillId="3" borderId="5" applyNumberFormat="0" applyAlignment="0" applyProtection="0">
      <alignment horizontal="left" vertical="center" indent="1"/>
    </xf>
    <xf numFmtId="0" fontId="5" fillId="17" borderId="3" applyNumberFormat="0" applyAlignment="0" applyProtection="0">
      <alignment horizontal="left" vertical="center" indent="1"/>
    </xf>
    <xf numFmtId="0" fontId="5" fillId="18" borderId="3" applyNumberFormat="0" applyAlignment="0" applyProtection="0">
      <alignment horizontal="left" vertical="center" indent="1"/>
    </xf>
    <xf numFmtId="0" fontId="5" fillId="19" borderId="3" applyNumberFormat="0" applyAlignment="0" applyProtection="0">
      <alignment horizontal="left" vertical="center" indent="1"/>
    </xf>
    <xf numFmtId="0" fontId="5" fillId="6" borderId="3" applyNumberFormat="0" applyAlignment="0" applyProtection="0">
      <alignment horizontal="left" vertical="center" indent="1"/>
    </xf>
    <xf numFmtId="0" fontId="5" fillId="5" borderId="5" applyNumberFormat="0" applyAlignment="0" applyProtection="0">
      <alignment horizontal="left" vertical="center" indent="1"/>
    </xf>
    <xf numFmtId="0" fontId="11" fillId="0" borderId="7" applyNumberFormat="0" applyFill="0" applyBorder="0" applyAlignment="0" applyProtection="0"/>
    <xf numFmtId="0" fontId="12" fillId="0" borderId="7" applyBorder="0" applyAlignment="0" applyProtection="0"/>
    <xf numFmtId="0" fontId="11" fillId="4" borderId="5" applyNumberFormat="0" applyAlignment="0" applyProtection="0">
      <alignment horizontal="left" vertical="center" indent="1"/>
    </xf>
    <xf numFmtId="0" fontId="11" fillId="4" borderId="5" applyNumberFormat="0" applyAlignment="0" applyProtection="0">
      <alignment horizontal="left" vertical="center" indent="1"/>
    </xf>
    <xf numFmtId="0" fontId="11" fillId="5" borderId="5" applyNumberFormat="0" applyAlignment="0" applyProtection="0">
      <alignment horizontal="left" vertical="center" indent="1"/>
    </xf>
    <xf numFmtId="168" fontId="13" fillId="5" borderId="5" applyNumberFormat="0" applyProtection="0">
      <alignment horizontal="right" vertical="center"/>
    </xf>
    <xf numFmtId="168" fontId="14" fillId="6" borderId="4" applyNumberFormat="0" applyBorder="0" applyProtection="0">
      <alignment horizontal="right" vertical="center"/>
    </xf>
    <xf numFmtId="168" fontId="13" fillId="6" borderId="5" applyNumberFormat="0" applyBorder="0" applyProtection="0">
      <alignment horizontal="right" vertical="center"/>
    </xf>
    <xf numFmtId="169" fontId="2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00">
    <xf numFmtId="0" fontId="0" fillId="0" borderId="0" xfId="0"/>
    <xf numFmtId="0" fontId="16" fillId="0" borderId="0" xfId="0" applyFont="1"/>
    <xf numFmtId="0" fontId="16" fillId="0" borderId="0" xfId="0" applyFont="1" applyBorder="1"/>
    <xf numFmtId="0" fontId="18" fillId="2" borderId="9" xfId="3" applyFont="1" applyFill="1" applyBorder="1"/>
    <xf numFmtId="0" fontId="18" fillId="2" borderId="13" xfId="3" applyFont="1" applyFill="1" applyBorder="1"/>
    <xf numFmtId="0" fontId="18" fillId="2" borderId="10" xfId="3" applyFont="1" applyFill="1" applyBorder="1"/>
    <xf numFmtId="0" fontId="18" fillId="2" borderId="14" xfId="3" applyFont="1" applyFill="1" applyBorder="1"/>
    <xf numFmtId="0" fontId="18" fillId="2" borderId="0" xfId="3" applyFont="1" applyFill="1" applyBorder="1"/>
    <xf numFmtId="0" fontId="18" fillId="2" borderId="15" xfId="3" applyFont="1" applyFill="1" applyBorder="1"/>
    <xf numFmtId="166" fontId="20" fillId="2" borderId="0" xfId="4" applyNumberFormat="1" applyFont="1" applyFill="1" applyBorder="1" applyAlignment="1">
      <alignment horizontal="right" vertical="center"/>
    </xf>
    <xf numFmtId="165" fontId="18" fillId="2" borderId="0" xfId="1" applyNumberFormat="1" applyFont="1" applyFill="1" applyBorder="1"/>
    <xf numFmtId="167" fontId="18" fillId="2" borderId="0" xfId="3" applyNumberFormat="1" applyFont="1" applyFill="1" applyBorder="1"/>
    <xf numFmtId="0" fontId="18" fillId="2" borderId="12" xfId="3" applyFont="1" applyFill="1" applyBorder="1"/>
    <xf numFmtId="0" fontId="18" fillId="2" borderId="1" xfId="3" applyFont="1" applyFill="1" applyBorder="1"/>
    <xf numFmtId="0" fontId="18" fillId="2" borderId="11" xfId="3" applyFont="1" applyFill="1" applyBorder="1"/>
    <xf numFmtId="0" fontId="16" fillId="0" borderId="0" xfId="44" applyFont="1"/>
    <xf numFmtId="1" fontId="20" fillId="0" borderId="0" xfId="44" applyNumberFormat="1" applyFont="1"/>
    <xf numFmtId="1" fontId="20" fillId="0" borderId="0" xfId="44" applyNumberFormat="1" applyFont="1" applyAlignment="1">
      <alignment horizontal="center"/>
    </xf>
    <xf numFmtId="1" fontId="20" fillId="0" borderId="1" xfId="44" applyNumberFormat="1" applyFont="1" applyFill="1" applyBorder="1" applyAlignment="1">
      <alignment horizontal="centerContinuous" vertical="center" wrapText="1"/>
    </xf>
    <xf numFmtId="0" fontId="16" fillId="0" borderId="1" xfId="44" applyFont="1" applyFill="1" applyBorder="1" applyAlignment="1">
      <alignment horizontal="centerContinuous" vertical="center" wrapText="1"/>
    </xf>
    <xf numFmtId="1" fontId="20" fillId="0" borderId="2" xfId="44" applyNumberFormat="1" applyFont="1" applyBorder="1" applyAlignment="1">
      <alignment horizontal="center"/>
    </xf>
    <xf numFmtId="1" fontId="20" fillId="0" borderId="0" xfId="44" applyNumberFormat="1" applyFont="1" applyBorder="1" applyAlignment="1">
      <alignment horizontal="center"/>
    </xf>
    <xf numFmtId="0" fontId="17" fillId="0" borderId="0" xfId="44" applyFont="1"/>
    <xf numFmtId="0" fontId="20" fillId="0" borderId="0" xfId="44" applyNumberFormat="1" applyFont="1"/>
    <xf numFmtId="1" fontId="18" fillId="0" borderId="0" xfId="44" applyNumberFormat="1" applyFont="1"/>
    <xf numFmtId="1" fontId="18" fillId="0" borderId="0" xfId="44" applyNumberFormat="1" applyFont="1" applyBorder="1" applyAlignment="1">
      <alignment horizontal="center"/>
    </xf>
    <xf numFmtId="0" fontId="16" fillId="0" borderId="0" xfId="44" applyFont="1" applyBorder="1"/>
    <xf numFmtId="1" fontId="18" fillId="0" borderId="0" xfId="44" applyNumberFormat="1" applyFont="1" applyBorder="1"/>
    <xf numFmtId="1" fontId="18" fillId="0" borderId="0" xfId="44" applyNumberFormat="1" applyFont="1" applyAlignment="1">
      <alignment horizontal="left" indent="1"/>
    </xf>
    <xf numFmtId="172" fontId="18" fillId="0" borderId="0" xfId="44" applyNumberFormat="1" applyFont="1" applyFill="1" applyBorder="1"/>
    <xf numFmtId="171" fontId="18" fillId="0" borderId="0" xfId="45" applyNumberFormat="1" applyFont="1" applyFill="1" applyBorder="1"/>
    <xf numFmtId="173" fontId="18" fillId="0" borderId="0" xfId="44" applyNumberFormat="1" applyFont="1" applyFill="1" applyBorder="1"/>
    <xf numFmtId="173" fontId="18" fillId="0" borderId="0" xfId="44" applyNumberFormat="1" applyFont="1" applyBorder="1" applyAlignment="1">
      <alignment horizontal="center"/>
    </xf>
    <xf numFmtId="173" fontId="20" fillId="0" borderId="0" xfId="46" applyNumberFormat="1" applyFont="1"/>
    <xf numFmtId="173" fontId="20" fillId="0" borderId="0" xfId="44" applyNumberFormat="1" applyFont="1" applyFill="1" applyBorder="1"/>
    <xf numFmtId="1" fontId="18" fillId="0" borderId="0" xfId="44" applyNumberFormat="1" applyFont="1" applyBorder="1" applyAlignment="1">
      <alignment horizontal="left" indent="1"/>
    </xf>
    <xf numFmtId="171" fontId="18" fillId="0" borderId="0" xfId="44" applyNumberFormat="1" applyFont="1" applyFill="1" applyBorder="1"/>
    <xf numFmtId="171" fontId="16" fillId="0" borderId="0" xfId="44" applyNumberFormat="1" applyFont="1" applyBorder="1"/>
    <xf numFmtId="174" fontId="18" fillId="0" borderId="0" xfId="44" applyNumberFormat="1" applyFont="1" applyFill="1" applyAlignment="1">
      <alignment horizontal="fill"/>
    </xf>
    <xf numFmtId="175" fontId="20" fillId="0" borderId="0" xfId="46" applyNumberFormat="1" applyFont="1"/>
    <xf numFmtId="172" fontId="20" fillId="0" borderId="0" xfId="44" applyNumberFormat="1" applyFont="1" applyFill="1" applyBorder="1"/>
    <xf numFmtId="43" fontId="18" fillId="0" borderId="0" xfId="1" applyFont="1" applyFill="1" applyAlignment="1">
      <alignment horizontal="fill"/>
    </xf>
    <xf numFmtId="10" fontId="18" fillId="0" borderId="0" xfId="40" applyNumberFormat="1" applyFont="1" applyFill="1" applyAlignment="1">
      <alignment horizontal="left"/>
    </xf>
    <xf numFmtId="174" fontId="16" fillId="0" borderId="0" xfId="44" applyNumberFormat="1" applyFont="1"/>
    <xf numFmtId="169" fontId="22" fillId="0" borderId="13" xfId="39" applyFont="1" applyFill="1" applyBorder="1" applyAlignment="1">
      <alignment horizontal="centerContinuous" vertical="center"/>
    </xf>
    <xf numFmtId="169" fontId="22" fillId="0" borderId="10" xfId="39" applyFont="1" applyFill="1" applyBorder="1" applyAlignment="1">
      <alignment horizontal="centerContinuous" vertical="center"/>
    </xf>
    <xf numFmtId="169" fontId="23" fillId="0" borderId="0" xfId="39" applyFont="1" applyFill="1" applyBorder="1" applyAlignment="1">
      <alignment horizontal="right" vertical="center"/>
    </xf>
    <xf numFmtId="169" fontId="23" fillId="0" borderId="15" xfId="39" applyFont="1" applyFill="1" applyBorder="1" applyAlignment="1">
      <alignment horizontal="right" vertical="center"/>
    </xf>
    <xf numFmtId="169" fontId="23" fillId="0" borderId="0" xfId="39" applyNumberFormat="1" applyFont="1" applyFill="1" applyBorder="1" applyAlignment="1">
      <alignment horizontal="right" vertical="center"/>
    </xf>
    <xf numFmtId="169" fontId="23" fillId="0" borderId="0" xfId="39" applyFont="1" applyFill="1" applyBorder="1" applyAlignment="1">
      <alignment horizontal="right"/>
    </xf>
    <xf numFmtId="169" fontId="18" fillId="0" borderId="1" xfId="39" applyFont="1" applyFill="1" applyBorder="1"/>
    <xf numFmtId="170" fontId="18" fillId="0" borderId="1" xfId="39" applyNumberFormat="1" applyFont="1" applyFill="1" applyBorder="1"/>
    <xf numFmtId="169" fontId="18" fillId="0" borderId="11" xfId="39" applyFont="1" applyFill="1" applyBorder="1"/>
    <xf numFmtId="0" fontId="16" fillId="0" borderId="9" xfId="0" applyFont="1" applyBorder="1"/>
    <xf numFmtId="0" fontId="17" fillId="0" borderId="13" xfId="0" applyFont="1" applyBorder="1" applyAlignment="1">
      <alignment horizontal="center" wrapText="1"/>
    </xf>
    <xf numFmtId="0" fontId="16" fillId="0" borderId="10" xfId="0" applyFont="1" applyBorder="1"/>
    <xf numFmtId="0" fontId="16" fillId="0" borderId="15" xfId="0" applyFont="1" applyBorder="1"/>
    <xf numFmtId="164" fontId="16" fillId="0" borderId="0" xfId="2" applyNumberFormat="1" applyFont="1" applyBorder="1"/>
    <xf numFmtId="165" fontId="16" fillId="0" borderId="0" xfId="1" applyNumberFormat="1" applyFont="1" applyBorder="1"/>
    <xf numFmtId="171" fontId="20" fillId="0" borderId="0" xfId="45" applyNumberFormat="1" applyFont="1" applyFill="1" applyBorder="1"/>
    <xf numFmtId="41" fontId="20" fillId="0" borderId="0" xfId="44" applyNumberFormat="1" applyFont="1" applyBorder="1" applyAlignment="1">
      <alignment horizontal="center"/>
    </xf>
    <xf numFmtId="173" fontId="20" fillId="0" borderId="0" xfId="44" applyNumberFormat="1" applyFont="1" applyBorder="1" applyAlignment="1">
      <alignment horizontal="center"/>
    </xf>
    <xf numFmtId="41" fontId="23" fillId="0" borderId="0" xfId="39" applyNumberFormat="1" applyFont="1" applyFill="1" applyBorder="1" applyAlignment="1">
      <alignment horizontal="right" vertical="center"/>
    </xf>
    <xf numFmtId="0" fontId="19" fillId="2" borderId="14" xfId="3" applyFont="1" applyFill="1" applyBorder="1"/>
    <xf numFmtId="0" fontId="16" fillId="2" borderId="14" xfId="0" applyFont="1" applyFill="1" applyBorder="1" applyAlignment="1">
      <alignment horizontal="left" indent="1"/>
    </xf>
    <xf numFmtId="44" fontId="18" fillId="2" borderId="0" xfId="4" applyNumberFormat="1" applyFont="1" applyFill="1" applyBorder="1" applyAlignment="1">
      <alignment horizontal="right" vertical="center"/>
    </xf>
    <xf numFmtId="43" fontId="18" fillId="2" borderId="1" xfId="4" applyNumberFormat="1" applyFont="1" applyFill="1" applyBorder="1" applyAlignment="1">
      <alignment horizontal="right" vertical="center"/>
    </xf>
    <xf numFmtId="43" fontId="18" fillId="2" borderId="0" xfId="4" applyNumberFormat="1" applyFont="1" applyFill="1" applyBorder="1" applyAlignment="1">
      <alignment horizontal="right" vertical="center"/>
    </xf>
    <xf numFmtId="0" fontId="18" fillId="2" borderId="14" xfId="3" applyFont="1" applyFill="1" applyBorder="1" applyAlignment="1">
      <alignment horizontal="left" indent="1"/>
    </xf>
    <xf numFmtId="41" fontId="18" fillId="2" borderId="0" xfId="3" applyNumberFormat="1" applyFont="1" applyFill="1" applyBorder="1"/>
    <xf numFmtId="41" fontId="18" fillId="2" borderId="0" xfId="1" applyNumberFormat="1" applyFont="1" applyFill="1" applyBorder="1"/>
    <xf numFmtId="0" fontId="20" fillId="2" borderId="14" xfId="3" applyFont="1" applyFill="1" applyBorder="1" applyAlignment="1">
      <alignment horizontal="left" indent="1"/>
    </xf>
    <xf numFmtId="41" fontId="20" fillId="2" borderId="0" xfId="3" applyNumberFormat="1" applyFont="1" applyFill="1" applyBorder="1"/>
    <xf numFmtId="167" fontId="20" fillId="2" borderId="8" xfId="3" applyNumberFormat="1" applyFont="1" applyFill="1" applyBorder="1"/>
    <xf numFmtId="0" fontId="20" fillId="2" borderId="14" xfId="3" applyFont="1" applyFill="1" applyBorder="1"/>
    <xf numFmtId="167" fontId="20" fillId="2" borderId="0" xfId="3" applyNumberFormat="1" applyFont="1" applyFill="1" applyBorder="1"/>
    <xf numFmtId="0" fontId="21" fillId="2" borderId="14" xfId="3" applyFont="1" applyFill="1" applyBorder="1"/>
    <xf numFmtId="41" fontId="16" fillId="0" borderId="0" xfId="1" applyNumberFormat="1" applyFont="1" applyBorder="1"/>
    <xf numFmtId="41" fontId="16" fillId="0" borderId="13" xfId="2" applyNumberFormat="1" applyFont="1" applyBorder="1"/>
    <xf numFmtId="164" fontId="16" fillId="0" borderId="8" xfId="2" applyNumberFormat="1" applyFont="1" applyBorder="1"/>
    <xf numFmtId="0" fontId="17" fillId="0" borderId="14" xfId="0" applyFont="1" applyBorder="1" applyAlignment="1">
      <alignment horizontal="left" indent="1"/>
    </xf>
    <xf numFmtId="0" fontId="16" fillId="0" borderId="14" xfId="0" applyFont="1" applyBorder="1" applyAlignment="1">
      <alignment horizontal="left" indent="1"/>
    </xf>
    <xf numFmtId="169" fontId="22" fillId="0" borderId="9" xfId="39" applyFont="1" applyFill="1" applyBorder="1" applyAlignment="1">
      <alignment horizontal="centerContinuous" vertical="center"/>
    </xf>
    <xf numFmtId="169" fontId="22" fillId="0" borderId="14" xfId="39" applyFont="1" applyFill="1" applyBorder="1" applyAlignment="1">
      <alignment horizontal="left" vertical="center"/>
    </xf>
    <xf numFmtId="169" fontId="23" fillId="0" borderId="14" xfId="39" applyFont="1" applyFill="1" applyBorder="1" applyAlignment="1">
      <alignment horizontal="left" vertical="center"/>
    </xf>
    <xf numFmtId="169" fontId="23" fillId="0" borderId="14" xfId="39" applyFont="1" applyFill="1" applyBorder="1" applyAlignment="1">
      <alignment horizontal="left" vertical="center" indent="1"/>
    </xf>
    <xf numFmtId="169" fontId="22" fillId="0" borderId="14" xfId="39" applyFont="1" applyFill="1" applyBorder="1" applyAlignment="1">
      <alignment horizontal="left"/>
    </xf>
    <xf numFmtId="169" fontId="18" fillId="0" borderId="12" xfId="39" applyFont="1" applyFill="1" applyBorder="1"/>
    <xf numFmtId="41" fontId="23" fillId="0" borderId="13" xfId="39" applyNumberFormat="1" applyFont="1" applyFill="1" applyBorder="1" applyAlignment="1">
      <alignment horizontal="right" vertical="center"/>
    </xf>
    <xf numFmtId="164" fontId="22" fillId="0" borderId="16" xfId="2" applyNumberFormat="1" applyFont="1" applyFill="1" applyBorder="1" applyAlignment="1">
      <alignment horizontal="right" vertical="center"/>
    </xf>
    <xf numFmtId="42" fontId="22" fillId="0" borderId="8" xfId="39" applyNumberFormat="1" applyFont="1" applyFill="1" applyBorder="1" applyAlignment="1">
      <alignment horizontal="right" vertical="center"/>
    </xf>
    <xf numFmtId="42" fontId="22" fillId="0" borderId="0" xfId="39" applyNumberFormat="1" applyFont="1" applyFill="1" applyBorder="1" applyAlignment="1">
      <alignment horizontal="right" vertical="center"/>
    </xf>
    <xf numFmtId="41" fontId="16" fillId="0" borderId="0" xfId="2" applyNumberFormat="1" applyFont="1" applyBorder="1"/>
    <xf numFmtId="0" fontId="17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0" borderId="12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169" fontId="22" fillId="0" borderId="0" xfId="39" applyFont="1" applyFill="1" applyBorder="1" applyAlignment="1">
      <alignment horizontal="center" vertical="center"/>
    </xf>
    <xf numFmtId="169" fontId="22" fillId="0" borderId="1" xfId="39" applyFont="1" applyFill="1" applyBorder="1" applyAlignment="1">
      <alignment horizontal="center" vertical="center"/>
    </xf>
  </cellXfs>
  <cellStyles count="47">
    <cellStyle name="Comma" xfId="1" builtinId="3"/>
    <cellStyle name="Comma 34" xfId="42" xr:uid="{00000000-0005-0000-0000-000001000000}"/>
    <cellStyle name="Comma 5 2" xfId="46" xr:uid="{00000000-0005-0000-0000-000002000000}"/>
    <cellStyle name="Currency" xfId="2" builtinId="4"/>
    <cellStyle name="Currency 10" xfId="4" xr:uid="{00000000-0005-0000-0000-000004000000}"/>
    <cellStyle name="Normal" xfId="0" builtinId="0"/>
    <cellStyle name="Normal 10 2 2" xfId="3" xr:uid="{00000000-0005-0000-0000-000006000000}"/>
    <cellStyle name="Normal 3 3" xfId="39" xr:uid="{00000000-0005-0000-0000-000007000000}"/>
    <cellStyle name="Normal 77" xfId="41" xr:uid="{00000000-0005-0000-0000-000008000000}"/>
    <cellStyle name="Normal 9 2" xfId="44" xr:uid="{00000000-0005-0000-0000-000009000000}"/>
    <cellStyle name="Percent" xfId="40" builtinId="5"/>
    <cellStyle name="Percent 23" xfId="43" xr:uid="{00000000-0005-0000-0000-00000B000000}"/>
    <cellStyle name="Percent 3 2" xfId="45" xr:uid="{00000000-0005-0000-0000-00000C000000}"/>
    <cellStyle name="SAPBorder" xfId="23" xr:uid="{00000000-0005-0000-0000-00000D000000}"/>
    <cellStyle name="SAPDataCell" xfId="6" xr:uid="{00000000-0005-0000-0000-00000E000000}"/>
    <cellStyle name="SAPDataTotalCell" xfId="7" xr:uid="{00000000-0005-0000-0000-00000F000000}"/>
    <cellStyle name="SAPDimensionCell" xfId="5" xr:uid="{00000000-0005-0000-0000-000010000000}"/>
    <cellStyle name="SAPEditableDataCell" xfId="8" xr:uid="{00000000-0005-0000-0000-000011000000}"/>
    <cellStyle name="SAPEditableDataTotalCell" xfId="11" xr:uid="{00000000-0005-0000-0000-000012000000}"/>
    <cellStyle name="SAPEmphasized" xfId="31" xr:uid="{00000000-0005-0000-0000-000013000000}"/>
    <cellStyle name="SAPEmphasizedEditableDataCell" xfId="33" xr:uid="{00000000-0005-0000-0000-000014000000}"/>
    <cellStyle name="SAPEmphasizedEditableDataTotalCell" xfId="34" xr:uid="{00000000-0005-0000-0000-000015000000}"/>
    <cellStyle name="SAPEmphasizedLockedDataCell" xfId="37" xr:uid="{00000000-0005-0000-0000-000016000000}"/>
    <cellStyle name="SAPEmphasizedLockedDataTotalCell" xfId="38" xr:uid="{00000000-0005-0000-0000-000017000000}"/>
    <cellStyle name="SAPEmphasizedReadonlyDataCell" xfId="35" xr:uid="{00000000-0005-0000-0000-000018000000}"/>
    <cellStyle name="SAPEmphasizedReadonlyDataTotalCell" xfId="36" xr:uid="{00000000-0005-0000-0000-000019000000}"/>
    <cellStyle name="SAPEmphasizedTotal" xfId="32" xr:uid="{00000000-0005-0000-0000-00001A000000}"/>
    <cellStyle name="SAPExceptionLevel1" xfId="14" xr:uid="{00000000-0005-0000-0000-00001B000000}"/>
    <cellStyle name="SAPExceptionLevel2" xfId="15" xr:uid="{00000000-0005-0000-0000-00001C000000}"/>
    <cellStyle name="SAPExceptionLevel3" xfId="16" xr:uid="{00000000-0005-0000-0000-00001D000000}"/>
    <cellStyle name="SAPExceptionLevel4" xfId="17" xr:uid="{00000000-0005-0000-0000-00001E000000}"/>
    <cellStyle name="SAPExceptionLevel5" xfId="18" xr:uid="{00000000-0005-0000-0000-00001F000000}"/>
    <cellStyle name="SAPExceptionLevel6" xfId="19" xr:uid="{00000000-0005-0000-0000-000020000000}"/>
    <cellStyle name="SAPExceptionLevel7" xfId="20" xr:uid="{00000000-0005-0000-0000-000021000000}"/>
    <cellStyle name="SAPExceptionLevel8" xfId="21" xr:uid="{00000000-0005-0000-0000-000022000000}"/>
    <cellStyle name="SAPExceptionLevel9" xfId="22" xr:uid="{00000000-0005-0000-0000-000023000000}"/>
    <cellStyle name="SAPHierarchyCell0" xfId="26" xr:uid="{00000000-0005-0000-0000-000024000000}"/>
    <cellStyle name="SAPHierarchyCell1" xfId="27" xr:uid="{00000000-0005-0000-0000-000025000000}"/>
    <cellStyle name="SAPHierarchyCell2" xfId="28" xr:uid="{00000000-0005-0000-0000-000026000000}"/>
    <cellStyle name="SAPHierarchyCell3" xfId="29" xr:uid="{00000000-0005-0000-0000-000027000000}"/>
    <cellStyle name="SAPHierarchyCell4" xfId="30" xr:uid="{00000000-0005-0000-0000-000028000000}"/>
    <cellStyle name="SAPLockedDataCell" xfId="10" xr:uid="{00000000-0005-0000-0000-000029000000}"/>
    <cellStyle name="SAPLockedDataTotalCell" xfId="13" xr:uid="{00000000-0005-0000-0000-00002A000000}"/>
    <cellStyle name="SAPMemberCell" xfId="24" xr:uid="{00000000-0005-0000-0000-00002B000000}"/>
    <cellStyle name="SAPMemberTotalCell" xfId="25" xr:uid="{00000000-0005-0000-0000-00002C000000}"/>
    <cellStyle name="SAPReadonlyDataCell" xfId="9" xr:uid="{00000000-0005-0000-0000-00002D000000}"/>
    <cellStyle name="SAPReadonlyDataTotalCell" xfId="12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R%20UE-xxx%20(2010%20TAM)/Data/GNw_Market%20Price%20Index%20(Confidential)_2010%2001%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OC"/>
      <sheetName val="Forward Price Curve w DJ"/>
      <sheetName val="Inflation Forecast"/>
      <sheetName val="Internal Verification (2)"/>
      <sheetName val="Internal Verification (3)"/>
    </sheetNames>
    <sheetDataSet>
      <sheetData sheetId="0" refreshError="1">
        <row r="4">
          <cell r="O4">
            <v>40178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E30"/>
  <sheetViews>
    <sheetView showGridLines="0" tabSelected="1" zoomScaleNormal="100" workbookViewId="0"/>
  </sheetViews>
  <sheetFormatPr defaultRowHeight="15.75" x14ac:dyDescent="0.25"/>
  <cols>
    <col min="1" max="1" width="9.140625" style="1" customWidth="1"/>
    <col min="2" max="2" width="48.7109375" style="1" customWidth="1"/>
    <col min="3" max="3" width="20.7109375" style="1" customWidth="1"/>
    <col min="4" max="4" width="1.85546875" style="1" customWidth="1"/>
    <col min="5" max="16384" width="9.140625" style="1"/>
  </cols>
  <sheetData>
    <row r="3" spans="2:5" x14ac:dyDescent="0.25">
      <c r="B3" s="93" t="s">
        <v>8</v>
      </c>
      <c r="C3" s="93"/>
      <c r="D3" s="93"/>
    </row>
    <row r="4" spans="2:5" x14ac:dyDescent="0.25">
      <c r="B4" s="94" t="s">
        <v>9</v>
      </c>
      <c r="C4" s="94"/>
      <c r="D4" s="94"/>
    </row>
    <row r="5" spans="2:5" x14ac:dyDescent="0.25">
      <c r="B5" s="3"/>
      <c r="C5" s="4"/>
      <c r="D5" s="5"/>
      <c r="E5" s="2"/>
    </row>
    <row r="6" spans="2:5" x14ac:dyDescent="0.25">
      <c r="B6" s="63" t="s">
        <v>48</v>
      </c>
      <c r="C6" s="7"/>
      <c r="D6" s="8"/>
      <c r="E6" s="2"/>
    </row>
    <row r="7" spans="2:5" x14ac:dyDescent="0.25">
      <c r="B7" s="6"/>
      <c r="C7" s="7"/>
      <c r="D7" s="8"/>
      <c r="E7" s="2"/>
    </row>
    <row r="8" spans="2:5" x14ac:dyDescent="0.25">
      <c r="B8" s="64" t="s">
        <v>19</v>
      </c>
      <c r="C8" s="65">
        <v>39.239672381888411</v>
      </c>
      <c r="D8" s="8"/>
      <c r="E8" s="2"/>
    </row>
    <row r="9" spans="2:5" x14ac:dyDescent="0.25">
      <c r="B9" s="64" t="s">
        <v>20</v>
      </c>
      <c r="C9" s="66">
        <v>29.283584810195197</v>
      </c>
      <c r="D9" s="8"/>
      <c r="E9" s="2"/>
    </row>
    <row r="10" spans="2:5" x14ac:dyDescent="0.25">
      <c r="B10" s="64" t="s">
        <v>43</v>
      </c>
      <c r="C10" s="67">
        <f>+C8-C9</f>
        <v>9.9560875716932138</v>
      </c>
      <c r="D10" s="8"/>
      <c r="E10" s="2"/>
    </row>
    <row r="11" spans="2:5" x14ac:dyDescent="0.25">
      <c r="B11" s="64"/>
      <c r="C11" s="9"/>
      <c r="D11" s="8"/>
      <c r="E11" s="2"/>
    </row>
    <row r="12" spans="2:5" x14ac:dyDescent="0.25">
      <c r="B12" s="64" t="s">
        <v>5</v>
      </c>
      <c r="C12" s="10">
        <v>4198960.8440000005</v>
      </c>
      <c r="D12" s="8"/>
      <c r="E12" s="2"/>
    </row>
    <row r="13" spans="2:5" x14ac:dyDescent="0.25">
      <c r="B13" s="68"/>
      <c r="C13" s="11"/>
      <c r="D13" s="8"/>
      <c r="E13" s="2"/>
    </row>
    <row r="14" spans="2:5" x14ac:dyDescent="0.25">
      <c r="B14" s="68" t="s">
        <v>21</v>
      </c>
      <c r="C14" s="11">
        <v>41805221.872974865</v>
      </c>
      <c r="D14" s="8"/>
      <c r="E14" s="2"/>
    </row>
    <row r="15" spans="2:5" x14ac:dyDescent="0.25">
      <c r="B15" s="68"/>
      <c r="C15" s="11"/>
      <c r="D15" s="8"/>
      <c r="E15" s="2"/>
    </row>
    <row r="16" spans="2:5" x14ac:dyDescent="0.25">
      <c r="B16" s="64" t="s">
        <v>22</v>
      </c>
      <c r="C16" s="69">
        <v>0</v>
      </c>
      <c r="D16" s="8"/>
      <c r="E16" s="2"/>
    </row>
    <row r="17" spans="2:5" x14ac:dyDescent="0.25">
      <c r="B17" s="64" t="s">
        <v>23</v>
      </c>
      <c r="C17" s="70">
        <v>37805221.872974865</v>
      </c>
      <c r="D17" s="8"/>
      <c r="E17" s="2"/>
    </row>
    <row r="18" spans="2:5" x14ac:dyDescent="0.25">
      <c r="B18" s="71"/>
      <c r="C18" s="72"/>
      <c r="D18" s="8"/>
      <c r="E18" s="2"/>
    </row>
    <row r="19" spans="2:5" x14ac:dyDescent="0.25">
      <c r="B19" s="68" t="s">
        <v>24</v>
      </c>
      <c r="C19" s="69">
        <v>31624699.685677379</v>
      </c>
      <c r="D19" s="8"/>
      <c r="E19" s="2"/>
    </row>
    <row r="20" spans="2:5" x14ac:dyDescent="0.25">
      <c r="B20" s="68" t="s">
        <v>49</v>
      </c>
      <c r="C20" s="69">
        <v>18377215.551669016</v>
      </c>
      <c r="D20" s="8"/>
      <c r="E20" s="2"/>
    </row>
    <row r="21" spans="2:5" x14ac:dyDescent="0.25">
      <c r="B21" s="68" t="s">
        <v>50</v>
      </c>
      <c r="C21" s="69">
        <v>-151967.22956909594</v>
      </c>
      <c r="D21" s="8"/>
      <c r="E21" s="2"/>
    </row>
    <row r="22" spans="2:5" x14ac:dyDescent="0.25">
      <c r="B22" s="68"/>
      <c r="C22" s="7"/>
      <c r="D22" s="8"/>
      <c r="E22" s="2"/>
    </row>
    <row r="23" spans="2:5" ht="16.5" thickBot="1" x14ac:dyDescent="0.3">
      <c r="B23" s="71" t="s">
        <v>6</v>
      </c>
      <c r="C23" s="73">
        <f>C19+C20+C21</f>
        <v>49849948.007777303</v>
      </c>
      <c r="D23" s="8"/>
      <c r="E23" s="2"/>
    </row>
    <row r="24" spans="2:5" ht="16.5" thickTop="1" x14ac:dyDescent="0.25">
      <c r="B24" s="74"/>
      <c r="C24" s="75"/>
      <c r="D24" s="8"/>
      <c r="E24" s="2"/>
    </row>
    <row r="25" spans="2:5" x14ac:dyDescent="0.25">
      <c r="B25" s="76" t="s">
        <v>7</v>
      </c>
      <c r="C25" s="7"/>
      <c r="D25" s="8"/>
      <c r="E25" s="2"/>
    </row>
    <row r="26" spans="2:5" x14ac:dyDescent="0.25">
      <c r="B26" s="12"/>
      <c r="C26" s="13"/>
      <c r="D26" s="14"/>
      <c r="E26" s="2"/>
    </row>
    <row r="27" spans="2:5" x14ac:dyDescent="0.25">
      <c r="B27" s="2"/>
      <c r="C27" s="2"/>
      <c r="D27" s="2"/>
      <c r="E27" s="2"/>
    </row>
    <row r="28" spans="2:5" x14ac:dyDescent="0.25">
      <c r="E28" s="2"/>
    </row>
    <row r="29" spans="2:5" x14ac:dyDescent="0.25">
      <c r="E29" s="2"/>
    </row>
    <row r="30" spans="2:5" x14ac:dyDescent="0.25">
      <c r="E30" s="2"/>
    </row>
  </sheetData>
  <mergeCells count="2">
    <mergeCell ref="B3:D3"/>
    <mergeCell ref="B4:D4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20"/>
  <sheetViews>
    <sheetView showGridLines="0" zoomScale="120" zoomScaleNormal="120" workbookViewId="0"/>
  </sheetViews>
  <sheetFormatPr defaultRowHeight="15.75" x14ac:dyDescent="0.25"/>
  <cols>
    <col min="1" max="1" width="9.28515625" style="1" customWidth="1"/>
    <col min="2" max="2" width="50.140625" style="1" bestFit="1" customWidth="1"/>
    <col min="3" max="3" width="15.42578125" style="1" bestFit="1" customWidth="1"/>
    <col min="4" max="4" width="1.5703125" style="1" customWidth="1"/>
    <col min="5" max="16384" width="9.140625" style="1"/>
  </cols>
  <sheetData>
    <row r="3" spans="2:5" x14ac:dyDescent="0.25">
      <c r="B3" s="93" t="s">
        <v>0</v>
      </c>
      <c r="C3" s="93"/>
    </row>
    <row r="4" spans="2:5" x14ac:dyDescent="0.25">
      <c r="B4" s="93" t="s">
        <v>3</v>
      </c>
      <c r="C4" s="93"/>
      <c r="D4" s="2"/>
      <c r="E4" s="2"/>
    </row>
    <row r="5" spans="2:5" ht="31.5" x14ac:dyDescent="0.25">
      <c r="B5" s="53"/>
      <c r="C5" s="54" t="s">
        <v>4</v>
      </c>
      <c r="D5" s="55"/>
      <c r="E5" s="2"/>
    </row>
    <row r="6" spans="2:5" x14ac:dyDescent="0.25">
      <c r="B6" s="80" t="s">
        <v>1</v>
      </c>
      <c r="C6" s="2"/>
      <c r="D6" s="56"/>
      <c r="E6" s="2"/>
    </row>
    <row r="7" spans="2:5" x14ac:dyDescent="0.25">
      <c r="B7" s="81" t="s">
        <v>44</v>
      </c>
      <c r="C7" s="57">
        <v>-23111786.306605227</v>
      </c>
      <c r="D7" s="56"/>
      <c r="E7" s="2"/>
    </row>
    <row r="8" spans="2:5" x14ac:dyDescent="0.25">
      <c r="B8" s="81" t="s">
        <v>45</v>
      </c>
      <c r="C8" s="77">
        <f>'Table 1'!C19</f>
        <v>31624699.685677379</v>
      </c>
      <c r="D8" s="56"/>
      <c r="E8" s="2"/>
    </row>
    <row r="9" spans="2:5" x14ac:dyDescent="0.25">
      <c r="B9" s="81" t="s">
        <v>49</v>
      </c>
      <c r="C9" s="77">
        <f>'Table 1'!C20</f>
        <v>18377215.551669016</v>
      </c>
      <c r="D9" s="56"/>
      <c r="E9" s="2"/>
    </row>
    <row r="10" spans="2:5" x14ac:dyDescent="0.25">
      <c r="B10" s="81" t="s">
        <v>2</v>
      </c>
      <c r="C10" s="77">
        <f>'Table 1'!C21</f>
        <v>-151967.22956909594</v>
      </c>
      <c r="D10" s="56"/>
      <c r="E10" s="2"/>
    </row>
    <row r="11" spans="2:5" x14ac:dyDescent="0.25">
      <c r="B11" s="80" t="s">
        <v>46</v>
      </c>
      <c r="C11" s="78">
        <f>SUM(C7:C10)</f>
        <v>26738161.701172072</v>
      </c>
      <c r="D11" s="56"/>
      <c r="E11" s="2"/>
    </row>
    <row r="12" spans="2:5" x14ac:dyDescent="0.25">
      <c r="B12" s="80"/>
      <c r="C12" s="92"/>
      <c r="D12" s="56"/>
      <c r="E12" s="2"/>
    </row>
    <row r="13" spans="2:5" x14ac:dyDescent="0.25">
      <c r="B13" s="81" t="s">
        <v>56</v>
      </c>
      <c r="C13" s="92">
        <v>-1177816.48</v>
      </c>
      <c r="D13" s="56"/>
      <c r="E13" s="2"/>
    </row>
    <row r="14" spans="2:5" x14ac:dyDescent="0.25">
      <c r="B14" s="81" t="s">
        <v>57</v>
      </c>
      <c r="C14" s="92">
        <v>12000</v>
      </c>
      <c r="D14" s="56"/>
      <c r="E14" s="2"/>
    </row>
    <row r="15" spans="2:5" x14ac:dyDescent="0.25">
      <c r="B15" s="81"/>
      <c r="C15" s="58"/>
      <c r="D15" s="56"/>
      <c r="E15" s="2"/>
    </row>
    <row r="16" spans="2:5" ht="16.5" thickBot="1" x14ac:dyDescent="0.3">
      <c r="B16" s="80" t="s">
        <v>47</v>
      </c>
      <c r="C16" s="79">
        <f>+C11+C13+C14</f>
        <v>25572345.221172072</v>
      </c>
      <c r="D16" s="56"/>
      <c r="E16" s="2"/>
    </row>
    <row r="17" spans="1:6" ht="16.5" thickTop="1" x14ac:dyDescent="0.25">
      <c r="B17" s="95"/>
      <c r="C17" s="96"/>
      <c r="D17" s="97"/>
      <c r="E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D20" s="2"/>
      <c r="E20" s="2"/>
    </row>
  </sheetData>
  <mergeCells count="3">
    <mergeCell ref="B3:C3"/>
    <mergeCell ref="B4:C4"/>
    <mergeCell ref="B17:D17"/>
  </mergeCells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F21"/>
  <sheetViews>
    <sheetView showGridLines="0" workbookViewId="0"/>
  </sheetViews>
  <sheetFormatPr defaultRowHeight="15.75" x14ac:dyDescent="0.25"/>
  <cols>
    <col min="1" max="1" width="9.140625" style="1"/>
    <col min="2" max="2" width="29.85546875" style="1" customWidth="1"/>
    <col min="3" max="3" width="5.140625" style="1" customWidth="1"/>
    <col min="4" max="4" width="12.42578125" style="1" customWidth="1"/>
    <col min="5" max="5" width="1.28515625" style="1" customWidth="1"/>
    <col min="6" max="16384" width="9.140625" style="1"/>
  </cols>
  <sheetData>
    <row r="3" spans="1:6" x14ac:dyDescent="0.25">
      <c r="B3" s="98" t="s">
        <v>10</v>
      </c>
      <c r="C3" s="98"/>
      <c r="D3" s="98"/>
      <c r="E3" s="98"/>
    </row>
    <row r="4" spans="1:6" x14ac:dyDescent="0.25">
      <c r="B4" s="99" t="s">
        <v>11</v>
      </c>
      <c r="C4" s="99"/>
      <c r="D4" s="99"/>
      <c r="E4" s="99"/>
      <c r="F4" s="2"/>
    </row>
    <row r="5" spans="1:6" ht="8.25" customHeight="1" x14ac:dyDescent="0.25">
      <c r="A5" s="2"/>
      <c r="B5" s="82"/>
      <c r="C5" s="44"/>
      <c r="D5" s="44"/>
      <c r="E5" s="45"/>
      <c r="F5" s="2"/>
    </row>
    <row r="6" spans="1:6" x14ac:dyDescent="0.25">
      <c r="A6" s="2"/>
      <c r="B6" s="83" t="s">
        <v>12</v>
      </c>
      <c r="C6" s="48"/>
      <c r="D6" s="91">
        <f>'NPC Comparison'!F17/1000000</f>
        <v>122.2002652424017</v>
      </c>
      <c r="E6" s="47"/>
      <c r="F6" s="2"/>
    </row>
    <row r="7" spans="1:6" x14ac:dyDescent="0.25">
      <c r="A7" s="2"/>
      <c r="B7" s="84"/>
      <c r="C7" s="46"/>
      <c r="D7" s="62"/>
      <c r="E7" s="47"/>
      <c r="F7" s="2"/>
    </row>
    <row r="8" spans="1:6" x14ac:dyDescent="0.25">
      <c r="A8" s="2"/>
      <c r="B8" s="84" t="s">
        <v>13</v>
      </c>
      <c r="C8" s="46"/>
      <c r="D8" s="62"/>
      <c r="E8" s="47"/>
      <c r="F8" s="2"/>
    </row>
    <row r="9" spans="1:6" x14ac:dyDescent="0.25">
      <c r="A9" s="2"/>
      <c r="B9" s="85" t="s">
        <v>14</v>
      </c>
      <c r="C9" s="46"/>
      <c r="D9" s="62">
        <f>-1*'NPC Comparison'!H9/1000000</f>
        <v>3.136282003343752</v>
      </c>
      <c r="E9" s="47"/>
      <c r="F9" s="2"/>
    </row>
    <row r="10" spans="1:6" x14ac:dyDescent="0.25">
      <c r="A10" s="2"/>
      <c r="B10" s="85" t="s">
        <v>15</v>
      </c>
      <c r="C10" s="46"/>
      <c r="D10" s="62">
        <f>'NPC Comparison'!H11/1000000</f>
        <v>25.367020190416216</v>
      </c>
      <c r="E10" s="47"/>
      <c r="F10" s="2"/>
    </row>
    <row r="11" spans="1:6" x14ac:dyDescent="0.25">
      <c r="A11" s="2"/>
      <c r="B11" s="85" t="s">
        <v>16</v>
      </c>
      <c r="C11" s="46"/>
      <c r="D11" s="62">
        <f>'NPC Comparison'!H12/1000000</f>
        <v>-1.3193425936452077</v>
      </c>
      <c r="E11" s="47"/>
      <c r="F11" s="2"/>
    </row>
    <row r="12" spans="1:6" x14ac:dyDescent="0.25">
      <c r="A12" s="2"/>
      <c r="B12" s="85" t="s">
        <v>17</v>
      </c>
      <c r="C12" s="46"/>
      <c r="D12" s="62">
        <f>'NPC Comparison'!H13/1000000</f>
        <v>12.08607136715953</v>
      </c>
      <c r="E12" s="47"/>
      <c r="F12" s="2"/>
    </row>
    <row r="13" spans="1:6" x14ac:dyDescent="0.25">
      <c r="A13" s="2"/>
      <c r="B13" s="85" t="s">
        <v>40</v>
      </c>
      <c r="C13" s="46"/>
      <c r="D13" s="62">
        <f>'NPC Comparison'!H14/1000000</f>
        <v>1.9375996532616448</v>
      </c>
      <c r="E13" s="47"/>
      <c r="F13" s="2"/>
    </row>
    <row r="14" spans="1:6" x14ac:dyDescent="0.25">
      <c r="A14" s="2"/>
      <c r="B14" s="83" t="s">
        <v>18</v>
      </c>
      <c r="C14" s="46"/>
      <c r="D14" s="88">
        <f>SUM(D9:D13)</f>
        <v>41.207630620535937</v>
      </c>
      <c r="E14" s="47"/>
      <c r="F14" s="2"/>
    </row>
    <row r="15" spans="1:6" x14ac:dyDescent="0.25">
      <c r="A15" s="2"/>
      <c r="B15" s="85" t="s">
        <v>54</v>
      </c>
      <c r="C15" s="46"/>
      <c r="D15" s="62">
        <f>'NPC Comparison'!H15/1000000</f>
        <v>1.357952</v>
      </c>
      <c r="E15" s="47"/>
      <c r="F15" s="2"/>
    </row>
    <row r="16" spans="1:6" x14ac:dyDescent="0.25">
      <c r="A16" s="2"/>
      <c r="B16" s="86" t="s">
        <v>55</v>
      </c>
      <c r="C16" s="46"/>
      <c r="D16" s="89">
        <f>D14+D15</f>
        <v>42.565582620535935</v>
      </c>
      <c r="E16" s="47"/>
      <c r="F16" s="2"/>
    </row>
    <row r="17" spans="1:6" x14ac:dyDescent="0.25">
      <c r="A17" s="2"/>
      <c r="B17" s="85"/>
      <c r="C17" s="46"/>
      <c r="D17" s="62"/>
      <c r="E17" s="47"/>
      <c r="F17" s="2"/>
    </row>
    <row r="18" spans="1:6" ht="16.5" thickBot="1" x14ac:dyDescent="0.3">
      <c r="A18" s="2"/>
      <c r="B18" s="86" t="s">
        <v>41</v>
      </c>
      <c r="C18" s="49"/>
      <c r="D18" s="90">
        <f>+D6+D16</f>
        <v>164.76584786293762</v>
      </c>
      <c r="E18" s="47"/>
      <c r="F18" s="2"/>
    </row>
    <row r="19" spans="1:6" ht="16.5" thickTop="1" x14ac:dyDescent="0.25">
      <c r="A19" s="2"/>
      <c r="B19" s="87"/>
      <c r="C19" s="50"/>
      <c r="D19" s="51"/>
      <c r="E19" s="5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F21" s="2"/>
    </row>
  </sheetData>
  <mergeCells count="2">
    <mergeCell ref="B3:E3"/>
    <mergeCell ref="B4:E4"/>
  </mergeCells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Z21"/>
  <sheetViews>
    <sheetView showGridLines="0" zoomScaleNormal="100" workbookViewId="0">
      <selection activeCell="B1" sqref="B1"/>
    </sheetView>
  </sheetViews>
  <sheetFormatPr defaultRowHeight="18.75" customHeight="1" x14ac:dyDescent="0.25"/>
  <cols>
    <col min="1" max="1" width="1.7109375" style="15" customWidth="1"/>
    <col min="2" max="2" width="42.140625" style="15" customWidth="1"/>
    <col min="3" max="3" width="0.85546875" style="15" customWidth="1"/>
    <col min="4" max="4" width="13.42578125" style="15" customWidth="1"/>
    <col min="5" max="5" width="1.42578125" style="15" customWidth="1"/>
    <col min="6" max="6" width="13.42578125" style="15" customWidth="1"/>
    <col min="7" max="7" width="1.42578125" style="15" customWidth="1"/>
    <col min="8" max="8" width="13.140625" style="15" customWidth="1"/>
    <col min="9" max="9" width="1.42578125" style="15" customWidth="1"/>
    <col min="10" max="10" width="9.28515625" style="15" customWidth="1"/>
    <col min="11" max="11" width="2.140625" style="15" customWidth="1"/>
    <col min="12" max="12" width="13.42578125" style="15" customWidth="1"/>
    <col min="13" max="13" width="1.42578125" style="15" customWidth="1"/>
    <col min="14" max="14" width="13.42578125" style="15" customWidth="1"/>
    <col min="15" max="15" width="1.42578125" style="15" customWidth="1"/>
    <col min="16" max="16" width="13.140625" style="15" customWidth="1"/>
    <col min="17" max="17" width="1.42578125" style="15" customWidth="1"/>
    <col min="18" max="18" width="9.28515625" style="15" customWidth="1"/>
    <col min="19" max="19" width="2.140625" style="15" customWidth="1"/>
    <col min="20" max="20" width="13.42578125" style="15" customWidth="1"/>
    <col min="21" max="21" width="1.42578125" style="15" customWidth="1"/>
    <col min="22" max="22" width="13.42578125" style="15" customWidth="1"/>
    <col min="23" max="23" width="1.42578125" style="15" customWidth="1"/>
    <col min="24" max="24" width="13.140625" style="15" customWidth="1"/>
    <col min="25" max="25" width="1.42578125" style="15" customWidth="1"/>
    <col min="26" max="26" width="9.28515625" style="15" customWidth="1"/>
    <col min="27" max="16384" width="9.140625" style="15"/>
  </cols>
  <sheetData>
    <row r="1" spans="2:26" ht="15.75" x14ac:dyDescent="0.25">
      <c r="B1" s="16" t="s">
        <v>25</v>
      </c>
      <c r="C1" s="16"/>
      <c r="D1" s="17"/>
    </row>
    <row r="2" spans="2:26" ht="15.75" x14ac:dyDescent="0.25">
      <c r="B2" s="16" t="s">
        <v>26</v>
      </c>
      <c r="C2" s="16"/>
      <c r="D2" s="17"/>
    </row>
    <row r="3" spans="2:26" ht="15.75" x14ac:dyDescent="0.25">
      <c r="B3" s="16" t="s">
        <v>52</v>
      </c>
      <c r="C3" s="16"/>
      <c r="D3" s="17"/>
    </row>
    <row r="4" spans="2:26" ht="15.75" x14ac:dyDescent="0.25">
      <c r="B4" s="16" t="s">
        <v>53</v>
      </c>
      <c r="C4" s="16"/>
      <c r="D4" s="17"/>
    </row>
    <row r="5" spans="2:26" ht="15.75" x14ac:dyDescent="0.25">
      <c r="B5" s="16"/>
      <c r="C5" s="16"/>
      <c r="D5" s="18" t="s">
        <v>27</v>
      </c>
      <c r="E5" s="18"/>
      <c r="F5" s="18"/>
      <c r="G5" s="19"/>
      <c r="H5" s="19"/>
      <c r="I5" s="19"/>
      <c r="J5" s="19"/>
      <c r="L5" s="18" t="s">
        <v>28</v>
      </c>
      <c r="M5" s="18"/>
      <c r="N5" s="18"/>
      <c r="O5" s="19"/>
      <c r="P5" s="19"/>
      <c r="Q5" s="19"/>
      <c r="R5" s="19"/>
      <c r="T5" s="18" t="s">
        <v>29</v>
      </c>
      <c r="U5" s="18"/>
      <c r="V5" s="18"/>
      <c r="W5" s="19"/>
      <c r="X5" s="19"/>
      <c r="Y5" s="19"/>
      <c r="Z5" s="19"/>
    </row>
    <row r="6" spans="2:26" s="22" customFormat="1" ht="16.5" thickBot="1" x14ac:dyDescent="0.3">
      <c r="B6" s="16"/>
      <c r="C6" s="16"/>
      <c r="D6" s="20" t="s">
        <v>42</v>
      </c>
      <c r="E6" s="21"/>
      <c r="F6" s="20" t="s">
        <v>12</v>
      </c>
      <c r="H6" s="20" t="s">
        <v>30</v>
      </c>
      <c r="J6" s="20" t="s">
        <v>31</v>
      </c>
      <c r="L6" s="20" t="str">
        <f>+D6</f>
        <v>Actual NPC</v>
      </c>
      <c r="M6" s="21"/>
      <c r="N6" s="20" t="str">
        <f>+F6</f>
        <v>Base NPC</v>
      </c>
      <c r="P6" s="20" t="str">
        <f>+H6</f>
        <v>∆</v>
      </c>
      <c r="R6" s="20" t="str">
        <f>+J6</f>
        <v>%</v>
      </c>
      <c r="S6" s="15"/>
      <c r="T6" s="20" t="str">
        <f>+L6</f>
        <v>Actual NPC</v>
      </c>
      <c r="U6" s="21"/>
      <c r="V6" s="20" t="str">
        <f>+N6</f>
        <v>Base NPC</v>
      </c>
      <c r="X6" s="20" t="str">
        <f>+P6</f>
        <v>∆</v>
      </c>
      <c r="Z6" s="20" t="str">
        <f>+R6</f>
        <v>%</v>
      </c>
    </row>
    <row r="7" spans="2:26" ht="16.5" thickTop="1" x14ac:dyDescent="0.25">
      <c r="B7" s="23"/>
      <c r="C7" s="24"/>
      <c r="D7" s="24"/>
      <c r="E7" s="25"/>
      <c r="M7" s="25"/>
      <c r="U7" s="25"/>
    </row>
    <row r="8" spans="2:26" s="26" customFormat="1" ht="15.75" x14ac:dyDescent="0.25">
      <c r="C8" s="27"/>
      <c r="D8" s="27"/>
      <c r="E8" s="25"/>
      <c r="F8" s="27"/>
      <c r="M8" s="25"/>
      <c r="U8" s="25"/>
    </row>
    <row r="9" spans="2:26" ht="15.75" x14ac:dyDescent="0.25">
      <c r="B9" s="28" t="s">
        <v>32</v>
      </c>
      <c r="C9" s="24"/>
      <c r="D9" s="29">
        <v>756797.09023384855</v>
      </c>
      <c r="E9" s="29"/>
      <c r="F9" s="29">
        <v>3893079.0935776005</v>
      </c>
      <c r="G9" s="29"/>
      <c r="H9" s="29">
        <f>+D9-F9</f>
        <v>-3136282.0033437521</v>
      </c>
      <c r="J9" s="30">
        <f>H9/F9</f>
        <v>-0.80560449144680002</v>
      </c>
      <c r="L9" s="29">
        <v>15.928265007224876</v>
      </c>
      <c r="M9" s="29"/>
      <c r="N9" s="29">
        <v>143.72053949059389</v>
      </c>
      <c r="P9" s="29">
        <f>+L9-N9</f>
        <v>-127.79227448336901</v>
      </c>
      <c r="R9" s="30">
        <f>P9/N9</f>
        <v>-0.88917196481671057</v>
      </c>
      <c r="T9" s="31">
        <f>+D9/L9/1000</f>
        <v>47.512838962095003</v>
      </c>
      <c r="U9" s="32"/>
      <c r="V9" s="31">
        <f>+F9/N9/1000</f>
        <v>27.087840801156965</v>
      </c>
      <c r="W9" s="33"/>
      <c r="X9" s="31">
        <f>+T9-V9</f>
        <v>20.424998160938038</v>
      </c>
      <c r="Z9" s="30">
        <f>X9/V9</f>
        <v>0.75402828563824309</v>
      </c>
    </row>
    <row r="10" spans="2:26" s="26" customFormat="1" ht="15.75" x14ac:dyDescent="0.25">
      <c r="B10" s="35"/>
      <c r="C10" s="27"/>
      <c r="D10" s="29"/>
      <c r="E10" s="29"/>
      <c r="F10" s="29"/>
      <c r="H10" s="29"/>
      <c r="J10" s="36"/>
      <c r="L10" s="29"/>
      <c r="M10" s="29"/>
      <c r="N10" s="29"/>
      <c r="R10" s="37"/>
      <c r="T10" s="31"/>
      <c r="U10" s="32"/>
      <c r="V10" s="31"/>
      <c r="W10" s="33"/>
      <c r="X10" s="31"/>
      <c r="Z10" s="37"/>
    </row>
    <row r="11" spans="2:26" ht="15.75" x14ac:dyDescent="0.25">
      <c r="B11" s="28" t="s">
        <v>33</v>
      </c>
      <c r="C11" s="24"/>
      <c r="D11" s="29">
        <v>79770551.03968215</v>
      </c>
      <c r="E11" s="29"/>
      <c r="F11" s="29">
        <v>54403530.849265933</v>
      </c>
      <c r="H11" s="29">
        <f>+D11-F11</f>
        <v>25367020.190416217</v>
      </c>
      <c r="J11" s="30">
        <f>H11/F11</f>
        <v>0.46627525446279916</v>
      </c>
      <c r="L11" s="29">
        <v>1118.729307966157</v>
      </c>
      <c r="M11" s="29"/>
      <c r="N11" s="29">
        <v>1555.9263112964031</v>
      </c>
      <c r="P11" s="29">
        <f>+L11-N11</f>
        <v>-437.19700333024616</v>
      </c>
      <c r="R11" s="30">
        <f>P11/N11</f>
        <v>-0.28098824485201496</v>
      </c>
      <c r="T11" s="31">
        <f t="shared" ref="T11:T13" si="0">+D11/L11/1000</f>
        <v>71.3046046721566</v>
      </c>
      <c r="U11" s="32"/>
      <c r="V11" s="31">
        <f t="shared" ref="V11:V13" si="1">+F11/N11/1000</f>
        <v>34.965364654021904</v>
      </c>
      <c r="W11" s="33"/>
      <c r="X11" s="31">
        <f>+T11-V11</f>
        <v>36.339240018134696</v>
      </c>
      <c r="Z11" s="30">
        <f>X11/V11</f>
        <v>1.0392924649208473</v>
      </c>
    </row>
    <row r="12" spans="2:26" ht="15.75" x14ac:dyDescent="0.25">
      <c r="B12" s="28" t="s">
        <v>34</v>
      </c>
      <c r="C12" s="24"/>
      <c r="D12" s="29">
        <v>45067984.413619362</v>
      </c>
      <c r="E12" s="29"/>
      <c r="F12" s="29">
        <v>46387327.007264569</v>
      </c>
      <c r="H12" s="29">
        <f>+D12-F12</f>
        <v>-1319342.5936452076</v>
      </c>
      <c r="J12" s="30">
        <f>H12/F12</f>
        <v>-2.8441875804540096E-2</v>
      </c>
      <c r="L12" s="29">
        <v>1871.0602227861075</v>
      </c>
      <c r="M12" s="29"/>
      <c r="N12" s="29">
        <v>1726.4303585940129</v>
      </c>
      <c r="P12" s="29">
        <f>+L12-N12</f>
        <v>144.6298641920946</v>
      </c>
      <c r="R12" s="30">
        <f>P12/N12</f>
        <v>8.3773934738890762E-2</v>
      </c>
      <c r="T12" s="31">
        <f t="shared" si="0"/>
        <v>24.086870034846207</v>
      </c>
      <c r="U12" s="32"/>
      <c r="V12" s="31">
        <f t="shared" si="1"/>
        <v>26.86892452762585</v>
      </c>
      <c r="W12" s="33"/>
      <c r="X12" s="31">
        <f>+T12-V12</f>
        <v>-2.7820544927796433</v>
      </c>
      <c r="Z12" s="30">
        <f>X12/V12</f>
        <v>-0.10354171377120865</v>
      </c>
    </row>
    <row r="13" spans="2:26" ht="15.75" x14ac:dyDescent="0.25">
      <c r="B13" s="28" t="s">
        <v>35</v>
      </c>
      <c r="C13" s="24"/>
      <c r="D13" s="29">
        <v>27563763.335154794</v>
      </c>
      <c r="E13" s="29"/>
      <c r="F13" s="29">
        <v>15477691.967995264</v>
      </c>
      <c r="H13" s="29">
        <f>+D13-F13</f>
        <v>12086071.367159531</v>
      </c>
      <c r="J13" s="30">
        <f>H13/F13</f>
        <v>0.78087039024623839</v>
      </c>
      <c r="L13" s="29">
        <v>852.59582902563261</v>
      </c>
      <c r="M13" s="29"/>
      <c r="N13" s="29">
        <v>512.8513453222439</v>
      </c>
      <c r="P13" s="29">
        <f>+L13-N13</f>
        <v>339.74448370338871</v>
      </c>
      <c r="R13" s="30">
        <f>P13/N13</f>
        <v>0.66246191377330677</v>
      </c>
      <c r="T13" s="31">
        <f t="shared" si="0"/>
        <v>32.329226107821029</v>
      </c>
      <c r="U13" s="32"/>
      <c r="V13" s="31">
        <f t="shared" si="1"/>
        <v>30.179684832980296</v>
      </c>
      <c r="W13" s="33"/>
      <c r="X13" s="31">
        <f>+T13-V13</f>
        <v>2.1495412748407325</v>
      </c>
      <c r="Z13" s="30">
        <f>X13/V13</f>
        <v>7.1224775432105189E-2</v>
      </c>
    </row>
    <row r="14" spans="2:26" ht="15.75" x14ac:dyDescent="0.25">
      <c r="B14" s="28" t="s">
        <v>36</v>
      </c>
      <c r="C14" s="24"/>
      <c r="D14" s="29">
        <v>13120346.164715193</v>
      </c>
      <c r="E14" s="29"/>
      <c r="F14" s="29">
        <v>11182746.511453548</v>
      </c>
      <c r="H14" s="29">
        <f>+D14-F14</f>
        <v>1937599.6532616448</v>
      </c>
      <c r="J14" s="30">
        <f>H14/F14</f>
        <v>0.17326688495327369</v>
      </c>
      <c r="L14" s="29">
        <v>764.57160682832728</v>
      </c>
      <c r="M14" s="29"/>
      <c r="N14" s="29">
        <v>901.8896647436211</v>
      </c>
      <c r="P14" s="29">
        <f>+L14-N14</f>
        <v>-137.31805791529382</v>
      </c>
      <c r="R14" s="30">
        <f>P14/N14</f>
        <v>-0.15225593915008331</v>
      </c>
      <c r="T14" s="31"/>
      <c r="U14" s="32"/>
      <c r="V14" s="31"/>
      <c r="W14" s="33"/>
      <c r="X14" s="29"/>
      <c r="Z14" s="30"/>
    </row>
    <row r="15" spans="2:26" ht="15.75" x14ac:dyDescent="0.25">
      <c r="B15" s="28" t="s">
        <v>51</v>
      </c>
      <c r="C15" s="24"/>
      <c r="D15" s="29"/>
      <c r="E15" s="29"/>
      <c r="F15" s="29">
        <v>-1357952</v>
      </c>
      <c r="H15" s="29">
        <f>+D15-F15</f>
        <v>1357952</v>
      </c>
      <c r="J15" s="30"/>
      <c r="L15" s="29"/>
      <c r="M15" s="29"/>
      <c r="N15" s="29"/>
      <c r="P15" s="29"/>
      <c r="R15" s="30"/>
      <c r="T15" s="31"/>
      <c r="U15" s="32"/>
      <c r="V15" s="31"/>
      <c r="W15" s="33"/>
      <c r="X15" s="29"/>
      <c r="Z15" s="30"/>
    </row>
    <row r="16" spans="2:26" ht="15.75" x14ac:dyDescent="0.25">
      <c r="B16" s="16"/>
      <c r="C16" s="24"/>
      <c r="D16" s="38" t="s">
        <v>37</v>
      </c>
      <c r="E16" s="25"/>
      <c r="F16" s="38" t="s">
        <v>37</v>
      </c>
      <c r="G16" s="39"/>
      <c r="H16" s="38" t="s">
        <v>37</v>
      </c>
      <c r="I16" s="39"/>
      <c r="J16" s="38" t="s">
        <v>37</v>
      </c>
      <c r="K16" s="39"/>
      <c r="L16" s="38" t="s">
        <v>37</v>
      </c>
      <c r="M16" s="25"/>
      <c r="N16" s="38" t="s">
        <v>37</v>
      </c>
      <c r="O16" s="39"/>
      <c r="P16" s="38" t="s">
        <v>37</v>
      </c>
      <c r="Q16" s="39"/>
      <c r="R16" s="38" t="s">
        <v>37</v>
      </c>
      <c r="T16" s="38" t="s">
        <v>37</v>
      </c>
      <c r="U16" s="25"/>
      <c r="V16" s="38" t="s">
        <v>37</v>
      </c>
      <c r="W16" s="39"/>
      <c r="X16" s="38" t="s">
        <v>37</v>
      </c>
      <c r="Y16" s="39"/>
      <c r="Z16" s="38" t="s">
        <v>37</v>
      </c>
    </row>
    <row r="17" spans="2:26" s="22" customFormat="1" ht="15.75" x14ac:dyDescent="0.25">
      <c r="B17" s="16" t="s">
        <v>38</v>
      </c>
      <c r="C17" s="16"/>
      <c r="D17" s="40">
        <f>+SUM(-D9,D11:D16)</f>
        <v>164765847.86293766</v>
      </c>
      <c r="E17" s="21"/>
      <c r="F17" s="40">
        <f>+SUM(-F9,F11:F16)</f>
        <v>122200265.2424017</v>
      </c>
      <c r="G17" s="39"/>
      <c r="H17" s="40">
        <f>+D17-F17</f>
        <v>42565582.620535955</v>
      </c>
      <c r="I17" s="39"/>
      <c r="J17" s="59">
        <f>H17/F17</f>
        <v>0.34832643395741436</v>
      </c>
      <c r="K17" s="39"/>
      <c r="L17" s="40">
        <f>+SUM(-L9,L11:L16)</f>
        <v>4591.0287015989998</v>
      </c>
      <c r="M17" s="60"/>
      <c r="N17" s="40">
        <f>+SUM(-N9,N11:N16)</f>
        <v>4553.3771404656873</v>
      </c>
      <c r="O17" s="39"/>
      <c r="P17" s="40">
        <f>+L17-N17</f>
        <v>37.651561133312498</v>
      </c>
      <c r="Q17" s="39"/>
      <c r="R17" s="59">
        <f>P17/N17</f>
        <v>8.2689309433001991E-3</v>
      </c>
      <c r="T17" s="34">
        <f>+D17/L17/1000</f>
        <v>35.888655587265596</v>
      </c>
      <c r="U17" s="61"/>
      <c r="V17" s="34">
        <f>+F17/N17/1000</f>
        <v>26.837281752133521</v>
      </c>
      <c r="W17" s="33"/>
      <c r="X17" s="34">
        <f>+T17-V17</f>
        <v>9.0513738351320754</v>
      </c>
      <c r="Y17" s="39"/>
      <c r="Z17" s="59">
        <f>X17/V17</f>
        <v>0.3372686518228511</v>
      </c>
    </row>
    <row r="18" spans="2:26" ht="15.75" x14ac:dyDescent="0.25">
      <c r="B18" s="16"/>
      <c r="C18" s="24"/>
      <c r="D18" s="38" t="s">
        <v>39</v>
      </c>
      <c r="E18" s="25"/>
      <c r="F18" s="38" t="s">
        <v>39</v>
      </c>
      <c r="G18" s="39"/>
      <c r="H18" s="38" t="s">
        <v>39</v>
      </c>
      <c r="I18" s="39"/>
      <c r="J18" s="38" t="s">
        <v>39</v>
      </c>
      <c r="K18" s="39"/>
      <c r="L18" s="38" t="s">
        <v>39</v>
      </c>
      <c r="M18" s="25"/>
      <c r="N18" s="38" t="s">
        <v>39</v>
      </c>
      <c r="O18" s="39"/>
      <c r="P18" s="38" t="s">
        <v>39</v>
      </c>
      <c r="Q18" s="39"/>
      <c r="R18" s="38" t="s">
        <v>39</v>
      </c>
      <c r="T18" s="38" t="s">
        <v>39</v>
      </c>
      <c r="U18" s="25"/>
      <c r="V18" s="38" t="s">
        <v>39</v>
      </c>
      <c r="W18" s="39"/>
      <c r="X18" s="38" t="s">
        <v>39</v>
      </c>
      <c r="Y18" s="39"/>
      <c r="Z18" s="38" t="s">
        <v>39</v>
      </c>
    </row>
    <row r="19" spans="2:26" ht="15.75" x14ac:dyDescent="0.25">
      <c r="B19" s="16"/>
      <c r="C19" s="24"/>
      <c r="D19" s="41"/>
      <c r="E19" s="25"/>
      <c r="F19" s="41"/>
      <c r="G19" s="39"/>
      <c r="H19" s="38"/>
      <c r="I19" s="39"/>
      <c r="J19" s="38"/>
      <c r="K19" s="39"/>
      <c r="L19" s="41"/>
      <c r="M19" s="25"/>
      <c r="N19" s="41"/>
      <c r="O19" s="39"/>
      <c r="P19" s="38"/>
      <c r="Q19" s="39"/>
      <c r="R19" s="38"/>
    </row>
    <row r="20" spans="2:26" ht="15.75" x14ac:dyDescent="0.25">
      <c r="B20" s="16"/>
      <c r="C20" s="24"/>
      <c r="D20" s="38"/>
      <c r="E20" s="25"/>
      <c r="F20" s="42"/>
      <c r="G20" s="39"/>
      <c r="H20" s="38"/>
      <c r="I20" s="39"/>
      <c r="J20" s="38"/>
      <c r="K20" s="39"/>
      <c r="L20" s="38"/>
      <c r="M20" s="25"/>
      <c r="N20" s="38"/>
      <c r="O20" s="39"/>
      <c r="P20" s="38"/>
      <c r="Q20" s="39"/>
      <c r="R20" s="38"/>
    </row>
    <row r="21" spans="2:26" ht="15.75" x14ac:dyDescent="0.25">
      <c r="D21" s="43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2022-06-15T07:00:00+00:00</OpenedDate>
    <SignificantOrder xmlns="dc463f71-b30c-4ab2-9473-d307f9d35888">false</SignificantOrder>
    <Date1 xmlns="dc463f71-b30c-4ab2-9473-d307f9d35888">2022-06-15T07:00:00+00:00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220441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A30A5079C749B4E9A8348B3095EF55B" ma:contentTypeVersion="28" ma:contentTypeDescription="" ma:contentTypeScope="" ma:versionID="5e42db26ac11ebdb8a68199676bbb98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804479-64FE-46B6-90B3-49385BACF625}"/>
</file>

<file path=customXml/itemProps2.xml><?xml version="1.0" encoding="utf-8"?>
<ds:datastoreItem xmlns:ds="http://schemas.openxmlformats.org/officeDocument/2006/customXml" ds:itemID="{FA8B20B6-6C85-4FA7-BAD1-E02E0CA08AAC}"/>
</file>

<file path=customXml/itemProps3.xml><?xml version="1.0" encoding="utf-8"?>
<ds:datastoreItem xmlns:ds="http://schemas.openxmlformats.org/officeDocument/2006/customXml" ds:itemID="{5B3AFD50-A25E-4D66-B0B3-D3147BC90B4A}"/>
</file>

<file path=customXml/itemProps4.xml><?xml version="1.0" encoding="utf-8"?>
<ds:datastoreItem xmlns:ds="http://schemas.openxmlformats.org/officeDocument/2006/customXml" ds:itemID="{50C17B04-2A93-493D-B332-F8635AB55C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1</vt:lpstr>
      <vt:lpstr>Table 2</vt:lpstr>
      <vt:lpstr>Table 3</vt:lpstr>
      <vt:lpstr>NPC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2019-05-31T18:50:49Z</dcterms:created>
  <dcterms:modified xsi:type="dcterms:W3CDTF">2022-06-13T20:42:20Z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0x0101006E56B4D1795A2E4DB2F0B01679ED314A002A30A5079C749B4E9A8348B3095EF55B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