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5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4.xml" ContentType="application/vnd.openxmlformats-officedocument.spreadsheetml.pivotTable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pivotTables/pivotTable3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RPS Reporting\2022\A.  Report to WUTC due June 1\Attachment 4 REC Sales Report\"/>
    </mc:Choice>
  </mc:AlternateContent>
  <bookViews>
    <workbookView xWindow="7155" yWindow="0" windowWidth="15840" windowHeight="6420" firstSheet="1" activeTab="1"/>
  </bookViews>
  <sheets>
    <sheet name="Feb-2016" sheetId="8" state="hidden" r:id="rId1"/>
    <sheet name="REDACTED" sheetId="12" r:id="rId2"/>
    <sheet name="Tables w Facility (R)" sheetId="19" r:id="rId3"/>
    <sheet name="By Period By Vintage (R)" sheetId="17" r:id="rId4"/>
    <sheet name="Sec. 8 Table" sheetId="21" r:id="rId5"/>
    <sheet name="Revenue Detail (R)" sheetId="15" r:id="rId6"/>
  </sheets>
  <definedNames>
    <definedName name="_xlnm._FilterDatabase" localSheetId="0" hidden="1">'Feb-2016'!$A$6:$K$137</definedName>
    <definedName name="_xlnm._FilterDatabase" localSheetId="5" hidden="1">'Revenue Detail (R)'!$A$7:$R$147</definedName>
    <definedName name="_xlnm.Print_Area" localSheetId="3">'By Period By Vintage (R)'!$B$1:$H$36</definedName>
    <definedName name="_xlnm.Print_Area" localSheetId="2">'Tables w Facility (R)'!$B$1:$H$66</definedName>
    <definedName name="_xlnm.Print_Titles" localSheetId="0">'Feb-2016'!$5:$6</definedName>
    <definedName name="_xlnm.Print_Titles" localSheetId="5">'Revenue Detail (R)'!$1:$7</definedName>
  </definedNames>
  <calcPr calcId="162913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4" i="19" l="1"/>
  <c r="H32" i="19"/>
  <c r="H63" i="19"/>
  <c r="H31" i="19"/>
  <c r="H62" i="19"/>
  <c r="H30" i="19"/>
  <c r="H61" i="19"/>
  <c r="H29" i="19"/>
  <c r="H60" i="19"/>
  <c r="H28" i="19"/>
  <c r="I147" i="15"/>
  <c r="E115" i="15" l="1"/>
  <c r="B115" i="15"/>
  <c r="E114" i="15"/>
  <c r="B114" i="15"/>
  <c r="E113" i="15"/>
  <c r="B113" i="15"/>
  <c r="E106" i="15"/>
  <c r="B106" i="15"/>
  <c r="E105" i="15"/>
  <c r="B105" i="15"/>
  <c r="E104" i="15"/>
  <c r="B104" i="15"/>
  <c r="E103" i="15"/>
  <c r="B103" i="15"/>
  <c r="E102" i="15"/>
  <c r="B102" i="15"/>
  <c r="E98" i="15"/>
  <c r="B98" i="15"/>
  <c r="E74" i="15"/>
  <c r="B74" i="15"/>
  <c r="E73" i="15"/>
  <c r="B73" i="15"/>
  <c r="E72" i="15"/>
  <c r="B72" i="15"/>
  <c r="E71" i="15"/>
  <c r="B71" i="15"/>
  <c r="E70" i="15"/>
  <c r="B70" i="15"/>
  <c r="E69" i="15"/>
  <c r="B69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2" i="15"/>
  <c r="B111" i="15"/>
  <c r="B110" i="15"/>
  <c r="B109" i="15"/>
  <c r="B108" i="15"/>
  <c r="B107" i="15"/>
  <c r="B101" i="15"/>
  <c r="B100" i="15"/>
  <c r="B99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68" i="15"/>
  <c r="B67" i="15"/>
  <c r="B66" i="15"/>
  <c r="B65" i="15"/>
  <c r="B64" i="15"/>
  <c r="B63" i="15"/>
  <c r="B62" i="15"/>
  <c r="B61" i="15"/>
  <c r="B60" i="15"/>
  <c r="B59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E62" i="15"/>
  <c r="E61" i="15"/>
  <c r="E60" i="15"/>
  <c r="E59" i="15"/>
  <c r="E58" i="15"/>
  <c r="B58" i="15"/>
  <c r="E57" i="15"/>
  <c r="E56" i="15"/>
  <c r="E55" i="15"/>
  <c r="E54" i="15"/>
  <c r="E53" i="15"/>
  <c r="H18" i="17" l="1"/>
  <c r="I150" i="15"/>
  <c r="H30" i="17" s="1"/>
  <c r="I56" i="19" l="1"/>
  <c r="H57" i="19"/>
  <c r="G57" i="19"/>
  <c r="F57" i="19"/>
  <c r="E57" i="19"/>
  <c r="D57" i="19"/>
  <c r="C57" i="19"/>
  <c r="E117" i="15"/>
  <c r="H33" i="19" l="1"/>
  <c r="H65" i="19"/>
  <c r="H66" i="19" l="1"/>
  <c r="E111" i="15" l="1"/>
  <c r="E110" i="15"/>
  <c r="E109" i="15"/>
  <c r="E108" i="15"/>
  <c r="E107" i="15"/>
  <c r="E68" i="15"/>
  <c r="E67" i="15"/>
  <c r="E66" i="15"/>
  <c r="E65" i="15"/>
  <c r="E64" i="15"/>
  <c r="E63" i="15"/>
  <c r="E17" i="15"/>
  <c r="E16" i="15"/>
  <c r="E15" i="15"/>
  <c r="E14" i="15"/>
  <c r="E13" i="15"/>
  <c r="E12" i="15"/>
  <c r="E11" i="15"/>
  <c r="E146" i="15" l="1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6" i="15"/>
  <c r="E112" i="15"/>
  <c r="E101" i="15"/>
  <c r="E100" i="15"/>
  <c r="E99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H31" i="17" l="1"/>
  <c r="I66" i="19" s="1"/>
  <c r="H67" i="19"/>
  <c r="I149" i="15" l="1"/>
  <c r="I151" i="15"/>
  <c r="I137" i="8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</calcChain>
</file>

<file path=xl/comments1.xml><?xml version="1.0" encoding="utf-8"?>
<comments xmlns="http://schemas.openxmlformats.org/spreadsheetml/2006/main">
  <authors>
    <author>jdyer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comments2.xml><?xml version="1.0" encoding="utf-8"?>
<comments xmlns="http://schemas.openxmlformats.org/spreadsheetml/2006/main">
  <authors>
    <author>Fischer, Tricia - Marketing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Fischer, Tricia - Marketing:</t>
        </r>
        <r>
          <rPr>
            <sz val="9"/>
            <color indexed="81"/>
            <rFont val="Tahoma"/>
            <family val="2"/>
          </rPr>
          <t xml:space="preserve">
Currently this is the month it hit the G/L and not necessarily the deal execution month.</t>
        </r>
      </text>
    </comment>
  </commentList>
</comments>
</file>

<file path=xl/sharedStrings.xml><?xml version="1.0" encoding="utf-8"?>
<sst xmlns="http://schemas.openxmlformats.org/spreadsheetml/2006/main" count="675" uniqueCount="225">
  <si>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</si>
  <si>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</si>
  <si>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</si>
  <si>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</si>
  <si>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</si>
  <si>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</si>
  <si>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</si>
  <si>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</si>
  <si>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</si>
  <si>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</si>
  <si>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</si>
  <si>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</si>
  <si>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</si>
  <si>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</si>
  <si>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</si>
  <si>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</si>
  <si>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</si>
  <si>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</si>
  <si>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</si>
  <si>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Transfer to 25400291 per UE 111048</t>
  </si>
  <si>
    <t xml:space="preserve">Deferred REC Revenue Proceeds </t>
  </si>
  <si>
    <t>Balance Forward</t>
  </si>
  <si>
    <t>Preparer</t>
  </si>
  <si>
    <t>Reviewer</t>
  </si>
  <si>
    <t>Date</t>
  </si>
  <si>
    <t>GL Period</t>
  </si>
  <si>
    <t>Payment Date</t>
  </si>
  <si>
    <t>Boeing - 420000141267</t>
  </si>
  <si>
    <t>To be updated upon receipt of funds.</t>
  </si>
  <si>
    <t>WREGIS #</t>
  </si>
  <si>
    <t>W183</t>
  </si>
  <si>
    <t>W184</t>
  </si>
  <si>
    <t>W237</t>
  </si>
  <si>
    <t>W1382</t>
  </si>
  <si>
    <t>W2669</t>
  </si>
  <si>
    <t>Attachment 4</t>
  </si>
  <si>
    <t>Wild Horse</t>
  </si>
  <si>
    <t>Hopkins Ridge</t>
  </si>
  <si>
    <t>Hopkins Ridge Phase II</t>
  </si>
  <si>
    <t>Klondike III</t>
  </si>
  <si>
    <t>Lower Snake River-Dodge Junction</t>
  </si>
  <si>
    <t>Facility</t>
  </si>
  <si>
    <t>Transaction</t>
  </si>
  <si>
    <t>Revenues</t>
  </si>
  <si>
    <t>GRAND TOTAL</t>
  </si>
  <si>
    <t>2018 - 12K3</t>
  </si>
  <si>
    <t>2018 - 12HR</t>
  </si>
  <si>
    <t>2018 - 11K3</t>
  </si>
  <si>
    <t>2018 - 11HR</t>
  </si>
  <si>
    <t>2018 - 10K3</t>
  </si>
  <si>
    <t>2018 - 09K3</t>
  </si>
  <si>
    <t>2018 - 08K3</t>
  </si>
  <si>
    <t>2018 - 07K3</t>
  </si>
  <si>
    <t>2018 - 08HR</t>
  </si>
  <si>
    <t>2018 - 07HR</t>
  </si>
  <si>
    <t>2018 - 10HR</t>
  </si>
  <si>
    <t>2018 - 09HR</t>
  </si>
  <si>
    <t>2018 - 01HR2</t>
  </si>
  <si>
    <t>2018 - 01HR</t>
  </si>
  <si>
    <t>2018 Vintage</t>
  </si>
  <si>
    <t>2018 - 11HR2</t>
  </si>
  <si>
    <t>2018 - 12HR2</t>
  </si>
  <si>
    <t>2018 - 07HR2</t>
  </si>
  <si>
    <t>2018 - 08HR2</t>
  </si>
  <si>
    <t>2018 - 10HR2</t>
  </si>
  <si>
    <t>2018 - 09HR2</t>
  </si>
  <si>
    <t>2018-11WH</t>
  </si>
  <si>
    <t>2018-10WH</t>
  </si>
  <si>
    <t>2018-08WH</t>
  </si>
  <si>
    <t>2018-12WH</t>
  </si>
  <si>
    <t>2018-12HR</t>
  </si>
  <si>
    <t>2018-09WH</t>
  </si>
  <si>
    <t>2019-01WH</t>
  </si>
  <si>
    <t>2019-02WH</t>
  </si>
  <si>
    <t>2019-03WH</t>
  </si>
  <si>
    <t>2019-04WH</t>
  </si>
  <si>
    <t>2019-05WH</t>
  </si>
  <si>
    <t>2019 Vintage</t>
  </si>
  <si>
    <t>2019 - 01K3</t>
  </si>
  <si>
    <t>2019 - 02K3</t>
  </si>
  <si>
    <t>2019 - 03K3</t>
  </si>
  <si>
    <t>2019 - 04K3</t>
  </si>
  <si>
    <t>2019 - 05K3</t>
  </si>
  <si>
    <t>SHADED INFRORMATION IS DESIGNATED CONFIDENTIAL PER WAC 480-07-160</t>
  </si>
  <si>
    <t>SHADED INFORMATION IS DESIGNATED CONFIDENTIAL PER WAC 480-07-160</t>
  </si>
  <si>
    <t>Vintages 2012 through 2020</t>
  </si>
  <si>
    <t>PUGET SOUND ENERGY - 2021 RPS Report</t>
  </si>
  <si>
    <t>2020 Vintage</t>
  </si>
  <si>
    <t>2019 - 07HR</t>
  </si>
  <si>
    <t>2019 - 07WH</t>
  </si>
  <si>
    <t>2019 - 07K3</t>
  </si>
  <si>
    <t>2019 - 08K3</t>
  </si>
  <si>
    <t>2019 - 09K3</t>
  </si>
  <si>
    <t>2019 - 10K3</t>
  </si>
  <si>
    <t>2019 - 11K3</t>
  </si>
  <si>
    <t>2019 - 12K3</t>
  </si>
  <si>
    <t>2019 - 09WH</t>
  </si>
  <si>
    <t>2019 - 11WH</t>
  </si>
  <si>
    <t>2019 - 10WH</t>
  </si>
  <si>
    <t>2020 - 02WH</t>
  </si>
  <si>
    <t>2020 - 03WH</t>
  </si>
  <si>
    <t>2020 - 01WH</t>
  </si>
  <si>
    <t>2020 - 07K3</t>
  </si>
  <si>
    <t>2020 - 08K3</t>
  </si>
  <si>
    <t>2020 - 09K3</t>
  </si>
  <si>
    <t>2020 - 10K3</t>
  </si>
  <si>
    <t>2020 - 07DJ</t>
  </si>
  <si>
    <t>2021 - 07HR2</t>
  </si>
  <si>
    <t>2021 - 08HR2</t>
  </si>
  <si>
    <t>2021 - 09HR2</t>
  </si>
  <si>
    <t>2021 - 10HR2</t>
  </si>
  <si>
    <t>2021 - 11HR2</t>
  </si>
  <si>
    <t>2021 Vintage</t>
  </si>
  <si>
    <t>2019 - 08WH</t>
  </si>
  <si>
    <t>2019 - 12WH</t>
  </si>
  <si>
    <t>2021 - 07DJ</t>
  </si>
  <si>
    <t>Accounting Year</t>
  </si>
  <si>
    <t>Pending</t>
  </si>
  <si>
    <t xml:space="preserve">Payment </t>
  </si>
  <si>
    <t>Tracker #</t>
  </si>
  <si>
    <t>Vintage Year</t>
  </si>
  <si>
    <t xml:space="preserve">Pending </t>
  </si>
  <si>
    <t>REC0143 (2022)</t>
  </si>
  <si>
    <t>REC0133 + REC0135-07-K3 (2021)</t>
  </si>
  <si>
    <t>REC0135-08-K3 (2021)</t>
  </si>
  <si>
    <t>REC0135-09-K3 (2021)</t>
  </si>
  <si>
    <t>REC0137-09-K3 (2021)</t>
  </si>
  <si>
    <t>REC0137-10-K3 (2021)</t>
  </si>
  <si>
    <t>REC0123 (2020)</t>
  </si>
  <si>
    <t>REC0113 (2020)</t>
  </si>
  <si>
    <t>REC0139a (2021)</t>
  </si>
  <si>
    <t>REC0139b (2021)</t>
  </si>
  <si>
    <t>REC0139c (2021)</t>
  </si>
  <si>
    <t>REC0117 (2020)</t>
  </si>
  <si>
    <t>Row Labels</t>
  </si>
  <si>
    <t>Column Labels</t>
  </si>
  <si>
    <t>Year</t>
  </si>
  <si>
    <t>Sum of Qty</t>
  </si>
  <si>
    <t>These Tables allow the ability to tie the quantities to Attachment 3</t>
  </si>
  <si>
    <t>Puget Sound Energy - 2022 RPS Report</t>
  </si>
  <si>
    <t>Pages 3 and 4 of 4</t>
  </si>
  <si>
    <t>Pages 2 of 4</t>
  </si>
  <si>
    <t>Pages 1 of 4</t>
  </si>
  <si>
    <t>2012-07HR</t>
  </si>
  <si>
    <t>2012-08HR</t>
  </si>
  <si>
    <t>2012-09HR</t>
  </si>
  <si>
    <t>2012-10HR</t>
  </si>
  <si>
    <t>2012-11HR</t>
  </si>
  <si>
    <t>2012-12HR</t>
  </si>
  <si>
    <t>REC0129 (2021)</t>
  </si>
  <si>
    <t>2012-01K3</t>
  </si>
  <si>
    <t>2012-02K3</t>
  </si>
  <si>
    <t>2012-03K3</t>
  </si>
  <si>
    <t>2012-04K3</t>
  </si>
  <si>
    <t>2012-05K3</t>
  </si>
  <si>
    <t>2012-06K3</t>
  </si>
  <si>
    <t>2012-03WH</t>
  </si>
  <si>
    <t>2012-04WH</t>
  </si>
  <si>
    <t>2012-05WH</t>
  </si>
  <si>
    <t>2012-12WH</t>
  </si>
  <si>
    <t>Subtotal</t>
  </si>
  <si>
    <t>Total REC Revenues in Reporting Period</t>
  </si>
  <si>
    <t>Total RECs Sold in Reporting Period</t>
  </si>
  <si>
    <t>(Note 1)</t>
  </si>
  <si>
    <t>Per Attach 3</t>
  </si>
  <si>
    <t>Vintages Reported on Attachment 3</t>
  </si>
  <si>
    <t>Vintages Not Reported on Attachment 3</t>
  </si>
  <si>
    <t>Agree to Attach 3</t>
  </si>
  <si>
    <t>AMME0094 (2019)</t>
  </si>
  <si>
    <t>Agree totals to Revenue Detail</t>
  </si>
  <si>
    <t>Sum of Qty by Accounting Year</t>
  </si>
  <si>
    <t>2008-06HR</t>
  </si>
  <si>
    <t>REC0130 (2021)</t>
  </si>
  <si>
    <t>2008-11HR</t>
  </si>
  <si>
    <t>2008-12HR</t>
  </si>
  <si>
    <t>2013-01HR</t>
  </si>
  <si>
    <t>2013-02HR</t>
  </si>
  <si>
    <t>2013-02-HR</t>
  </si>
  <si>
    <t>REC0131 (2021)</t>
  </si>
  <si>
    <t>2013-03-HR</t>
  </si>
  <si>
    <t>2013-01-HR</t>
  </si>
  <si>
    <t>REC0138 (2021)</t>
  </si>
  <si>
    <t>2013-04-HR</t>
  </si>
  <si>
    <t>2013-05-HR</t>
  </si>
  <si>
    <t>2013-06-HR</t>
  </si>
  <si>
    <t>2008-03K3</t>
  </si>
  <si>
    <t>W231</t>
  </si>
  <si>
    <t>2008-04K3</t>
  </si>
  <si>
    <t>2008-05K3</t>
  </si>
  <si>
    <t>2008-06K3</t>
  </si>
  <si>
    <t>2008-07K3</t>
  </si>
  <si>
    <t>2008-08K3</t>
  </si>
  <si>
    <t>2008-09K3</t>
  </si>
  <si>
    <t>2008-10K3</t>
  </si>
  <si>
    <t>2008-11K3</t>
  </si>
  <si>
    <t>2008-12K3</t>
  </si>
  <si>
    <t>2013-01K3</t>
  </si>
  <si>
    <t>2013-02K3</t>
  </si>
  <si>
    <t>2013-03-K3</t>
  </si>
  <si>
    <t>2013-04-K3</t>
  </si>
  <si>
    <t>2013-05-K3</t>
  </si>
  <si>
    <t>2013-06-K3</t>
  </si>
  <si>
    <t>2013-06-DJ</t>
  </si>
  <si>
    <t>Lower Snake River-Phalen Gulch</t>
  </si>
  <si>
    <t>2013-06PG</t>
  </si>
  <si>
    <t>W2670</t>
  </si>
  <si>
    <t>2008-06WH</t>
  </si>
  <si>
    <t>2008-10WH</t>
  </si>
  <si>
    <t>2008-11WH</t>
  </si>
  <si>
    <t>2008-12WH</t>
  </si>
  <si>
    <t>2013-01WH</t>
  </si>
  <si>
    <t>2013-05-WH</t>
  </si>
  <si>
    <t>2013-06-WH</t>
  </si>
  <si>
    <t>Add 2008, 2012 and 2013 Vintages not included in Attachment 3 that were sold in 2021</t>
  </si>
  <si>
    <t>REC Sales in Reporting Period</t>
  </si>
  <si>
    <t>Lower Snake River-Phalen Gulch 2013 Vintage</t>
  </si>
  <si>
    <t>Lower Snake River-Dodge Junction 2013 Vintage</t>
  </si>
  <si>
    <t>Hopkins Ridge 2008, 2012 and 2013 Vintages</t>
  </si>
  <si>
    <t>Klondike III 2008, 2012 and 2013 Vintages</t>
  </si>
  <si>
    <t>Wild Horse 2008, 2012 and 2013 Vintages</t>
  </si>
  <si>
    <t>Add 2008, 2012 and 2013 Vintages not included in Attachment 3 that were Sold in 2021</t>
  </si>
  <si>
    <t>(Note 1) Total Agrees to Attachment 3</t>
  </si>
  <si>
    <t>Grand Total</t>
  </si>
  <si>
    <t>Pend Vintage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</si>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</sst>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 style="thin">
        <color theme="3" tint="0.59996337778862885"/>
      </top>
      <bottom style="medium">
        <color rgb="FFFFFF00"/>
      </bottom>
      <diagonal/>
    </border>
    <border>
      <left/>
      <right/>
      <top style="thin">
        <color theme="3" tint="0.59996337778862885"/>
      </top>
      <bottom style="medium">
        <color rgb="FFFFFF00"/>
      </bottom>
      <diagonal/>
    </border>
    <border>
      <left/>
      <right style="medium">
        <color rgb="FFFFFF00"/>
      </right>
      <top style="thin">
        <color theme="3" tint="0.59996337778862885"/>
      </top>
      <bottom style="medium">
        <color rgb="FFFFFF00"/>
      </bottom>
      <diagonal/>
    </border>
    <border>
      <left/>
      <right style="thin">
        <color theme="3" tint="0.59996337778862885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thin">
        <color theme="3" tint="0.59996337778862885"/>
      </top>
      <bottom style="medium">
        <color rgb="FFFFFF00"/>
      </bottom>
      <diagonal/>
    </border>
    <border>
      <left/>
      <right style="medium">
        <color rgb="FFFFFF00"/>
      </right>
      <top style="thin">
        <color theme="3" tint="0.59996337778862885"/>
      </top>
      <bottom/>
      <diagonal/>
    </border>
    <border>
      <left style="medium">
        <color rgb="FFFFFF00"/>
      </left>
      <right/>
      <top style="thin">
        <color theme="3" tint="0.59996337778862885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97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43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26" fillId="5" borderId="0" applyNumberFormat="0" applyBorder="0" applyAlignment="0" applyProtection="0"/>
    <xf numFmtId="0" fontId="30" fillId="8" borderId="13" applyNumberFormat="0" applyAlignment="0" applyProtection="0"/>
    <xf numFmtId="0" fontId="32" fillId="9" borderId="16" applyNumberFormat="0" applyAlignment="0" applyProtection="0"/>
    <xf numFmtId="43" fontId="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8" fillId="7" borderId="13" applyNumberFormat="0" applyAlignment="0" applyProtection="0"/>
    <xf numFmtId="0" fontId="31" fillId="0" borderId="15" applyNumberFormat="0" applyFill="0" applyAlignment="0" applyProtection="0"/>
    <xf numFmtId="0" fontId="27" fillId="6" borderId="0" applyNumberFormat="0" applyBorder="0" applyAlignment="0" applyProtection="0"/>
    <xf numFmtId="0" fontId="3" fillId="0" borderId="0"/>
    <xf numFmtId="0" fontId="3" fillId="10" borderId="17" applyNumberFormat="0" applyFont="0" applyAlignment="0" applyProtection="0"/>
    <xf numFmtId="0" fontId="29" fillId="8" borderId="14" applyNumberFormat="0" applyAlignment="0" applyProtection="0"/>
    <xf numFmtId="0" fontId="35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17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  <protection locked="0"/>
    </xf>
    <xf numFmtId="0" fontId="21" fillId="0" borderId="0"/>
    <xf numFmtId="0" fontId="6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" fillId="0" borderId="0"/>
  </cellStyleXfs>
  <cellXfs count="227">
    <xf numFmtId="0" fontId="0" fillId="0" borderId="0" xfId="0"/>
    <xf numFmtId="40" fontId="7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0" fontId="8" fillId="0" borderId="0" xfId="1" applyNumberFormat="1" applyFont="1" applyFill="1" applyBorder="1" applyAlignment="1">
      <alignment horizontal="centerContinuous"/>
    </xf>
    <xf numFmtId="0" fontId="8" fillId="0" borderId="0" xfId="0" applyFont="1" applyFill="1" applyBorder="1"/>
    <xf numFmtId="40" fontId="7" fillId="0" borderId="0" xfId="0" quotePrefix="1" applyNumberFormat="1" applyFont="1" applyFill="1" applyBorder="1" applyAlignment="1">
      <alignment horizontal="left"/>
    </xf>
    <xf numFmtId="40" fontId="9" fillId="0" borderId="0" xfId="0" applyNumberFormat="1" applyFont="1" applyFill="1" applyBorder="1"/>
    <xf numFmtId="17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40" fontId="8" fillId="0" borderId="0" xfId="1" applyNumberFormat="1" applyFont="1" applyFill="1" applyBorder="1"/>
    <xf numFmtId="40" fontId="8" fillId="0" borderId="0" xfId="1" applyNumberFormat="1" applyFont="1" applyFill="1" applyBorder="1" applyAlignment="1">
      <alignment horizontal="center"/>
    </xf>
    <xf numFmtId="40" fontId="10" fillId="0" borderId="0" xfId="0" applyNumberFormat="1" applyFont="1" applyFill="1" applyBorder="1"/>
    <xf numFmtId="17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40" fontId="11" fillId="0" borderId="0" xfId="1" applyNumberFormat="1" applyFont="1" applyFill="1" applyBorder="1" applyAlignment="1">
      <alignment horizontal="centerContinuous"/>
    </xf>
    <xf numFmtId="40" fontId="10" fillId="0" borderId="0" xfId="1" applyNumberFormat="1" applyFont="1" applyFill="1" applyBorder="1" applyAlignment="1">
      <alignment horizontal="centerContinuous"/>
    </xf>
    <xf numFmtId="164" fontId="10" fillId="0" borderId="0" xfId="1" applyNumberFormat="1" applyFont="1" applyFill="1" applyBorder="1" applyAlignment="1">
      <alignment horizontal="center"/>
    </xf>
    <xf numFmtId="0" fontId="10" fillId="0" borderId="0" xfId="0" applyFont="1" applyFill="1" applyBorder="1"/>
    <xf numFmtId="40" fontId="12" fillId="0" borderId="0" xfId="1" quotePrefix="1" applyNumberFormat="1" applyFont="1" applyFill="1" applyBorder="1" applyAlignment="1">
      <alignment horizontal="center"/>
    </xf>
    <xf numFmtId="40" fontId="12" fillId="0" borderId="0" xfId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"/>
    </xf>
    <xf numFmtId="40" fontId="10" fillId="0" borderId="1" xfId="0" quotePrefix="1" applyNumberFormat="1" applyFont="1" applyFill="1" applyBorder="1" applyAlignment="1">
      <alignment horizontal="center"/>
    </xf>
    <xf numFmtId="17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/>
    </xf>
    <xf numFmtId="40" fontId="12" fillId="0" borderId="1" xfId="1" applyNumberFormat="1" applyFont="1" applyFill="1" applyBorder="1" applyAlignment="1">
      <alignment horizontal="center"/>
    </xf>
    <xf numFmtId="40" fontId="10" fillId="0" borderId="1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0" fontId="10" fillId="0" borderId="0" xfId="1" applyNumberFormat="1" applyFont="1" applyFill="1" applyBorder="1"/>
    <xf numFmtId="40" fontId="8" fillId="0" borderId="0" xfId="0" quotePrefix="1" applyNumberFormat="1" applyFont="1" applyFill="1" applyBorder="1" applyAlignment="1">
      <alignment horizontal="left"/>
    </xf>
    <xf numFmtId="40" fontId="9" fillId="0" borderId="0" xfId="0" applyNumberFormat="1" applyFont="1" applyFill="1" applyBorder="1" applyAlignment="1">
      <alignment horizontal="right"/>
    </xf>
    <xf numFmtId="0" fontId="0" fillId="0" borderId="0" xfId="0" applyNumberFormat="1"/>
    <xf numFmtId="166" fontId="6" fillId="0" borderId="0" xfId="1" applyNumberFormat="1"/>
    <xf numFmtId="165" fontId="10" fillId="0" borderId="0" xfId="1" applyNumberFormat="1" applyFont="1" applyFill="1" applyBorder="1"/>
    <xf numFmtId="43" fontId="10" fillId="0" borderId="0" xfId="1" applyFont="1" applyFill="1" applyBorder="1"/>
    <xf numFmtId="43" fontId="0" fillId="0" borderId="0" xfId="1" applyFont="1"/>
    <xf numFmtId="43" fontId="9" fillId="0" borderId="2" xfId="1" applyFont="1" applyFill="1" applyBorder="1"/>
    <xf numFmtId="166" fontId="9" fillId="0" borderId="2" xfId="1" applyNumberFormat="1" applyFont="1" applyFill="1" applyBorder="1"/>
    <xf numFmtId="0" fontId="0" fillId="0" borderId="1" xfId="0" applyBorder="1"/>
    <xf numFmtId="0" fontId="0" fillId="0" borderId="1" xfId="0" applyNumberFormat="1" applyBorder="1"/>
    <xf numFmtId="166" fontId="6" fillId="0" borderId="1" xfId="1" applyNumberFormat="1" applyBorder="1"/>
    <xf numFmtId="0" fontId="0" fillId="0" borderId="0" xfId="0" applyBorder="1"/>
    <xf numFmtId="0" fontId="0" fillId="0" borderId="0" xfId="0" applyFill="1"/>
    <xf numFmtId="40" fontId="8" fillId="0" borderId="0" xfId="0" applyNumberFormat="1" applyFont="1" applyFill="1" applyBorder="1" applyAlignment="1">
      <alignment horizontal="left" vertical="top"/>
    </xf>
    <xf numFmtId="17" fontId="8" fillId="0" borderId="0" xfId="0" applyNumberFormat="1" applyFont="1" applyFill="1" applyBorder="1" applyAlignment="1">
      <alignment horizontal="center" vertical="top"/>
    </xf>
    <xf numFmtId="167" fontId="8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166" fontId="8" fillId="0" borderId="0" xfId="1" applyNumberFormat="1" applyFont="1" applyFill="1" applyBorder="1" applyAlignment="1">
      <alignment horizontal="center" vertical="top"/>
    </xf>
    <xf numFmtId="43" fontId="8" fillId="0" borderId="0" xfId="1" applyFont="1" applyFill="1" applyBorder="1" applyAlignment="1">
      <alignment vertical="top"/>
    </xf>
    <xf numFmtId="43" fontId="10" fillId="0" borderId="0" xfId="1" applyFont="1" applyFill="1" applyBorder="1" applyAlignment="1">
      <alignment vertical="top"/>
    </xf>
    <xf numFmtId="40" fontId="8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0" quotePrefix="1" applyNumberFormat="1" applyFont="1" applyFill="1" applyBorder="1" applyAlignment="1">
      <alignment horizontal="center"/>
    </xf>
    <xf numFmtId="40" fontId="8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/>
    <xf numFmtId="167" fontId="8" fillId="0" borderId="0" xfId="0" applyNumberFormat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0" fillId="2" borderId="0" xfId="0" applyFill="1"/>
    <xf numFmtId="0" fontId="7" fillId="0" borderId="0" xfId="0" applyFont="1"/>
    <xf numFmtId="44" fontId="0" fillId="0" borderId="0" xfId="6" applyFont="1"/>
    <xf numFmtId="168" fontId="0" fillId="0" borderId="0" xfId="0" applyNumberFormat="1"/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center"/>
    </xf>
    <xf numFmtId="0" fontId="6" fillId="0" borderId="0" xfId="9" applyNumberFormat="1" applyFont="1" applyFill="1" applyBorder="1" applyAlignment="1">
      <alignment horizontal="center"/>
    </xf>
    <xf numFmtId="166" fontId="7" fillId="0" borderId="2" xfId="1" applyNumberFormat="1" applyFont="1" applyFill="1" applyBorder="1" applyAlignment="1">
      <alignment horizontal="center"/>
    </xf>
    <xf numFmtId="0" fontId="7" fillId="2" borderId="0" xfId="0" applyFont="1" applyFill="1"/>
    <xf numFmtId="0" fontId="6" fillId="0" borderId="0" xfId="0" applyFont="1" applyBorder="1"/>
    <xf numFmtId="166" fontId="0" fillId="0" borderId="0" xfId="1" applyNumberFormat="1" applyFont="1"/>
    <xf numFmtId="166" fontId="8" fillId="0" borderId="0" xfId="1" applyNumberFormat="1" applyFont="1" applyFill="1" applyBorder="1"/>
    <xf numFmtId="166" fontId="11" fillId="0" borderId="0" xfId="1" applyNumberFormat="1" applyFont="1" applyFill="1" applyBorder="1" applyAlignment="1">
      <alignment horizontal="centerContinuous"/>
    </xf>
    <xf numFmtId="166" fontId="7" fillId="0" borderId="0" xfId="1" quotePrefix="1" applyNumberFormat="1" applyFont="1" applyFill="1" applyBorder="1" applyAlignment="1">
      <alignment horizontal="center"/>
    </xf>
    <xf numFmtId="166" fontId="6" fillId="3" borderId="3" xfId="1" applyNumberFormat="1" applyFont="1" applyFill="1" applyBorder="1" applyAlignment="1">
      <alignment horizontal="right"/>
    </xf>
    <xf numFmtId="166" fontId="6" fillId="3" borderId="4" xfId="1" applyNumberFormat="1" applyFont="1" applyFill="1" applyBorder="1" applyAlignment="1">
      <alignment horizontal="right"/>
    </xf>
    <xf numFmtId="166" fontId="6" fillId="0" borderId="0" xfId="1" applyNumberFormat="1" applyFont="1"/>
    <xf numFmtId="0" fontId="6" fillId="0" borderId="0" xfId="0" applyFont="1" applyFill="1" applyBorder="1"/>
    <xf numFmtId="0" fontId="20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8" fontId="7" fillId="0" borderId="19" xfId="6" applyNumberFormat="1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44" fontId="0" fillId="0" borderId="0" xfId="6" applyFont="1" applyAlignment="1">
      <alignment horizontal="right"/>
    </xf>
    <xf numFmtId="0" fontId="7" fillId="0" borderId="1" xfId="0" applyFont="1" applyBorder="1" applyAlignment="1">
      <alignment horizontal="center"/>
    </xf>
    <xf numFmtId="44" fontId="0" fillId="0" borderId="0" xfId="6" applyFont="1" applyBorder="1" applyAlignment="1"/>
    <xf numFmtId="0" fontId="7" fillId="0" borderId="0" xfId="0" applyFont="1" applyAlignment="1"/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left"/>
    </xf>
    <xf numFmtId="0" fontId="0" fillId="0" borderId="20" xfId="0" pivotButton="1" applyBorder="1"/>
    <xf numFmtId="0" fontId="0" fillId="0" borderId="21" xfId="0" pivotButton="1" applyBorder="1"/>
    <xf numFmtId="0" fontId="0" fillId="0" borderId="21" xfId="0" applyBorder="1"/>
    <xf numFmtId="0" fontId="0" fillId="0" borderId="22" xfId="0" applyBorder="1"/>
    <xf numFmtId="0" fontId="0" fillId="0" borderId="23" xfId="0" pivotButton="1" applyBorder="1"/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left"/>
    </xf>
    <xf numFmtId="166" fontId="0" fillId="0" borderId="0" xfId="0" applyNumberFormat="1" applyBorder="1"/>
    <xf numFmtId="166" fontId="0" fillId="0" borderId="24" xfId="0" applyNumberFormat="1" applyBorder="1"/>
    <xf numFmtId="0" fontId="0" fillId="0" borderId="25" xfId="0" applyBorder="1" applyAlignment="1">
      <alignment horizontal="left"/>
    </xf>
    <xf numFmtId="166" fontId="0" fillId="0" borderId="26" xfId="0" applyNumberFormat="1" applyBorder="1"/>
    <xf numFmtId="166" fontId="0" fillId="0" borderId="27" xfId="0" applyNumberFormat="1" applyBorder="1"/>
    <xf numFmtId="168" fontId="0" fillId="3" borderId="5" xfId="0" applyNumberFormat="1" applyFill="1" applyBorder="1"/>
    <xf numFmtId="168" fontId="0" fillId="3" borderId="6" xfId="0" applyNumberFormat="1" applyFill="1" applyBorder="1"/>
    <xf numFmtId="168" fontId="0" fillId="3" borderId="7" xfId="0" applyNumberFormat="1" applyFill="1" applyBorder="1"/>
    <xf numFmtId="166" fontId="0" fillId="3" borderId="8" xfId="0" applyNumberFormat="1" applyFill="1" applyBorder="1"/>
    <xf numFmtId="166" fontId="0" fillId="3" borderId="0" xfId="0" applyNumberFormat="1" applyFill="1" applyBorder="1"/>
    <xf numFmtId="166" fontId="0" fillId="3" borderId="9" xfId="0" applyNumberFormat="1" applyFill="1" applyBorder="1"/>
    <xf numFmtId="1" fontId="38" fillId="0" borderId="0" xfId="1" applyNumberFormat="1" applyFont="1" applyAlignment="1">
      <alignment horizontal="right"/>
    </xf>
    <xf numFmtId="0" fontId="7" fillId="0" borderId="0" xfId="0" applyFont="1" applyAlignment="1">
      <alignment horizontal="centerContinuous"/>
    </xf>
    <xf numFmtId="1" fontId="39" fillId="0" borderId="0" xfId="1" applyNumberFormat="1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0" fontId="0" fillId="0" borderId="0" xfId="0" applyFill="1" applyBorder="1" applyAlignment="1">
      <alignment horizontal="left" indent="1"/>
    </xf>
    <xf numFmtId="166" fontId="6" fillId="3" borderId="28" xfId="1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center"/>
    </xf>
    <xf numFmtId="166" fontId="0" fillId="0" borderId="20" xfId="0" applyNumberFormat="1" applyBorder="1"/>
    <xf numFmtId="166" fontId="0" fillId="0" borderId="21" xfId="0" applyNumberFormat="1" applyBorder="1"/>
    <xf numFmtId="166" fontId="0" fillId="0" borderId="22" xfId="0" applyNumberFormat="1" applyBorder="1"/>
    <xf numFmtId="166" fontId="0" fillId="0" borderId="23" xfId="0" applyNumberFormat="1" applyBorder="1"/>
    <xf numFmtId="166" fontId="0" fillId="0" borderId="25" xfId="0" applyNumberFormat="1" applyBorder="1"/>
    <xf numFmtId="0" fontId="0" fillId="0" borderId="29" xfId="0" pivotButton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 indent="1"/>
    </xf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3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0" xfId="0" applyFill="1" applyBorder="1" applyAlignment="1">
      <alignment horizontal="left"/>
    </xf>
    <xf numFmtId="168" fontId="0" fillId="3" borderId="37" xfId="6" applyNumberFormat="1" applyFont="1" applyFill="1" applyBorder="1"/>
    <xf numFmtId="168" fontId="0" fillId="0" borderId="19" xfId="6" applyNumberFormat="1" applyFont="1" applyBorder="1"/>
    <xf numFmtId="0" fontId="0" fillId="0" borderId="20" xfId="0" applyBorder="1"/>
    <xf numFmtId="166" fontId="0" fillId="0" borderId="42" xfId="0" applyNumberFormat="1" applyBorder="1"/>
    <xf numFmtId="168" fontId="6" fillId="0" borderId="19" xfId="6" applyNumberFormat="1" applyFont="1" applyFill="1" applyBorder="1" applyAlignment="1">
      <alignment horizontal="right"/>
    </xf>
    <xf numFmtId="166" fontId="6" fillId="3" borderId="38" xfId="1" applyNumberFormat="1" applyFont="1" applyFill="1" applyBorder="1" applyAlignment="1">
      <alignment horizontal="right"/>
    </xf>
    <xf numFmtId="41" fontId="0" fillId="0" borderId="0" xfId="6" applyNumberFormat="1" applyFont="1" applyFill="1" applyBorder="1"/>
    <xf numFmtId="166" fontId="6" fillId="0" borderId="0" xfId="1" applyNumberFormat="1" applyFont="1" applyFill="1" applyBorder="1" applyAlignment="1">
      <alignment horizontal="right"/>
    </xf>
    <xf numFmtId="166" fontId="6" fillId="0" borderId="36" xfId="1" applyNumberFormat="1" applyFont="1" applyFill="1" applyBorder="1" applyAlignment="1">
      <alignment horizontal="right"/>
    </xf>
    <xf numFmtId="41" fontId="6" fillId="0" borderId="2" xfId="6" applyNumberFormat="1" applyFont="1" applyFill="1" applyBorder="1" applyAlignment="1">
      <alignment horizontal="right"/>
    </xf>
    <xf numFmtId="166" fontId="0" fillId="0" borderId="22" xfId="1" applyNumberFormat="1" applyFont="1" applyBorder="1"/>
    <xf numFmtId="166" fontId="0" fillId="0" borderId="0" xfId="0" applyNumberFormat="1" applyFill="1"/>
    <xf numFmtId="166" fontId="0" fillId="0" borderId="0" xfId="1" applyNumberFormat="1" applyFont="1" applyFill="1"/>
    <xf numFmtId="166" fontId="0" fillId="3" borderId="28" xfId="1" applyNumberFormat="1" applyFont="1" applyFill="1" applyBorder="1"/>
    <xf numFmtId="0" fontId="7" fillId="3" borderId="43" xfId="0" applyFont="1" applyFill="1" applyBorder="1" applyAlignment="1"/>
    <xf numFmtId="0" fontId="7" fillId="3" borderId="44" xfId="0" applyFont="1" applyFill="1" applyBorder="1" applyAlignment="1"/>
    <xf numFmtId="0" fontId="7" fillId="3" borderId="45" xfId="0" applyFont="1" applyFill="1" applyBorder="1" applyAlignment="1">
      <alignment horizontal="right"/>
    </xf>
    <xf numFmtId="0" fontId="0" fillId="3" borderId="43" xfId="0" applyFill="1" applyBorder="1"/>
    <xf numFmtId="0" fontId="0" fillId="3" borderId="44" xfId="0" applyFill="1" applyBorder="1"/>
    <xf numFmtId="166" fontId="0" fillId="3" borderId="46" xfId="0" applyNumberFormat="1" applyFill="1" applyBorder="1"/>
    <xf numFmtId="37" fontId="38" fillId="0" borderId="0" xfId="1" applyNumberFormat="1" applyFont="1" applyAlignment="1">
      <alignment horizontal="right"/>
    </xf>
    <xf numFmtId="0" fontId="0" fillId="0" borderId="24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3" xfId="0" pivotButton="1" applyBorder="1"/>
    <xf numFmtId="1" fontId="38" fillId="0" borderId="0" xfId="1" applyNumberFormat="1" applyFont="1" applyAlignment="1">
      <alignment horizontal="left"/>
    </xf>
    <xf numFmtId="0" fontId="38" fillId="0" borderId="0" xfId="0" applyFont="1"/>
    <xf numFmtId="3" fontId="38" fillId="0" borderId="0" xfId="1" applyNumberFormat="1" applyFont="1" applyAlignment="1">
      <alignment horizontal="right"/>
    </xf>
    <xf numFmtId="3" fontId="38" fillId="0" borderId="0" xfId="1" applyNumberFormat="1" applyFont="1" applyAlignment="1">
      <alignment horizontal="left"/>
    </xf>
    <xf numFmtId="168" fontId="0" fillId="3" borderId="39" xfId="0" applyNumberFormat="1" applyFill="1" applyBorder="1" applyAlignment="1">
      <alignment horizontal="right"/>
    </xf>
    <xf numFmtId="168" fontId="0" fillId="3" borderId="40" xfId="0" applyNumberFormat="1" applyFill="1" applyBorder="1" applyAlignment="1">
      <alignment horizontal="right"/>
    </xf>
    <xf numFmtId="168" fontId="0" fillId="3" borderId="41" xfId="0" applyNumberFormat="1" applyFill="1" applyBorder="1" applyAlignment="1">
      <alignment horizontal="right"/>
    </xf>
    <xf numFmtId="0" fontId="0" fillId="0" borderId="33" xfId="0" applyBorder="1" applyAlignment="1">
      <alignment horizontal="left" wrapText="1" indent="1"/>
    </xf>
    <xf numFmtId="0" fontId="0" fillId="0" borderId="34" xfId="0" applyBorder="1" applyAlignment="1">
      <alignment horizontal="left" wrapText="1" indent="1"/>
    </xf>
    <xf numFmtId="0" fontId="0" fillId="0" borderId="35" xfId="0" applyBorder="1" applyAlignment="1">
      <alignment horizontal="left" wrapText="1" indent="1"/>
    </xf>
    <xf numFmtId="168" fontId="6" fillId="3" borderId="3" xfId="6" applyNumberFormat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4" xfId="0" applyFill="1" applyBorder="1" applyAlignment="1">
      <alignment horizontal="right"/>
    </xf>
    <xf numFmtId="0" fontId="0" fillId="0" borderId="22" xfId="0" applyBorder="1" applyAlignment="1">
      <alignment horizontal="left"/>
    </xf>
    <xf numFmtId="166" fontId="0" fillId="3" borderId="21" xfId="0" applyNumberFormat="1" applyFill="1" applyBorder="1"/>
    <xf numFmtId="166" fontId="0" fillId="3" borderId="48" xfId="0" applyNumberFormat="1" applyFill="1" applyBorder="1"/>
    <xf numFmtId="166" fontId="0" fillId="3" borderId="47" xfId="0" applyNumberFormat="1" applyFill="1" applyBorder="1"/>
    <xf numFmtId="166" fontId="0" fillId="3" borderId="31" xfId="0" applyNumberFormat="1" applyFill="1" applyBorder="1"/>
    <xf numFmtId="0" fontId="40" fillId="0" borderId="0" xfId="0" applyFont="1" applyFill="1" applyBorder="1" applyAlignment="1"/>
    <xf numFmtId="0" fontId="0" fillId="0" borderId="0" xfId="0" pivotButton="1"/>
    <xf numFmtId="41" fontId="0" fillId="0" borderId="0" xfId="0" applyNumberFormat="1"/>
    <xf numFmtId="168" fontId="0" fillId="3" borderId="47" xfId="0" applyNumberFormat="1" applyFill="1" applyBorder="1"/>
    <xf numFmtId="168" fontId="0" fillId="3" borderId="39" xfId="0" applyNumberFormat="1" applyFill="1" applyBorder="1"/>
    <xf numFmtId="168" fontId="0" fillId="3" borderId="40" xfId="0" applyNumberFormat="1" applyFill="1" applyBorder="1"/>
    <xf numFmtId="0" fontId="0" fillId="0" borderId="49" xfId="0" applyBorder="1"/>
    <xf numFmtId="41" fontId="0" fillId="0" borderId="50" xfId="0" applyNumberFormat="1" applyBorder="1"/>
    <xf numFmtId="41" fontId="0" fillId="0" borderId="51" xfId="0" applyNumberFormat="1" applyBorder="1"/>
    <xf numFmtId="0" fontId="0" fillId="0" borderId="52" xfId="0" applyBorder="1"/>
    <xf numFmtId="41" fontId="0" fillId="0" borderId="53" xfId="0" applyNumberFormat="1" applyBorder="1"/>
    <xf numFmtId="41" fontId="0" fillId="0" borderId="54" xfId="0" applyNumberFormat="1" applyBorder="1"/>
    <xf numFmtId="0" fontId="0" fillId="0" borderId="55" xfId="0" applyBorder="1"/>
    <xf numFmtId="41" fontId="0" fillId="0" borderId="56" xfId="0" applyNumberFormat="1" applyBorder="1"/>
    <xf numFmtId="41" fontId="0" fillId="0" borderId="57" xfId="0" applyNumberFormat="1" applyBorder="1"/>
    <xf numFmtId="0" fontId="6" fillId="0" borderId="0" xfId="0" applyFont="1" applyFill="1" applyAlignment="1">
      <alignment horizontal="center"/>
    </xf>
    <xf numFmtId="0" fontId="6" fillId="0" borderId="1" xfId="9" applyNumberFormat="1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9" xfId="0" applyBorder="1"/>
    <xf numFmtId="166" fontId="0" fillId="3" borderId="58" xfId="0" applyNumberFormat="1" applyFill="1" applyBorder="1"/>
    <xf numFmtId="166" fontId="0" fillId="3" borderId="59" xfId="0" applyNumberFormat="1" applyFill="1" applyBorder="1"/>
    <xf numFmtId="166" fontId="0" fillId="3" borderId="60" xfId="0" applyNumberFormat="1" applyFill="1" applyBorder="1"/>
    <xf numFmtId="0" fontId="0" fillId="0" borderId="33" xfId="0" applyBorder="1"/>
    <xf numFmtId="166" fontId="0" fillId="3" borderId="30" xfId="0" applyNumberFormat="1" applyFill="1" applyBorder="1"/>
    <xf numFmtId="166" fontId="0" fillId="3" borderId="32" xfId="0" applyNumberFormat="1" applyFill="1" applyBorder="1"/>
    <xf numFmtId="0" fontId="1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0" fillId="2" borderId="0" xfId="0" applyFont="1" applyFill="1" applyAlignment="1">
      <alignment horizontal="center" vertical="center"/>
    </xf>
  </cellXfs>
  <cellStyles count="97">
    <cellStyle name="20% - Accent1 2" xfId="14"/>
    <cellStyle name="20% - Accent1 2 2" xfId="58"/>
    <cellStyle name="20% - Accent2 2" xfId="15"/>
    <cellStyle name="20% - Accent2 2 2" xfId="59"/>
    <cellStyle name="20% - Accent3 2" xfId="16"/>
    <cellStyle name="20% - Accent3 2 2" xfId="60"/>
    <cellStyle name="20% - Accent4 2" xfId="17"/>
    <cellStyle name="20% - Accent4 2 2" xfId="61"/>
    <cellStyle name="20% - Accent5 2" xfId="18"/>
    <cellStyle name="20% - Accent5 2 2" xfId="62"/>
    <cellStyle name="20% - Accent6 2" xfId="19"/>
    <cellStyle name="20% - Accent6 2 2" xfId="63"/>
    <cellStyle name="40% - Accent1 2" xfId="20"/>
    <cellStyle name="40% - Accent1 2 2" xfId="64"/>
    <cellStyle name="40% - Accent2 2" xfId="21"/>
    <cellStyle name="40% - Accent2 2 2" xfId="65"/>
    <cellStyle name="40% - Accent3 2" xfId="22"/>
    <cellStyle name="40% - Accent3 2 2" xfId="66"/>
    <cellStyle name="40% - Accent4 2" xfId="23"/>
    <cellStyle name="40% - Accent4 2 2" xfId="67"/>
    <cellStyle name="40% - Accent5 2" xfId="24"/>
    <cellStyle name="40% - Accent5 2 2" xfId="68"/>
    <cellStyle name="40% - Accent6 2" xfId="25"/>
    <cellStyle name="40% - Accent6 2 2" xfId="69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5"/>
    <cellStyle name="Comma 2 2" xfId="72"/>
    <cellStyle name="Comma 2 3" xfId="13"/>
    <cellStyle name="Comma 3" xfId="41"/>
    <cellStyle name="Comma 3 2" xfId="57"/>
    <cellStyle name="Comma 4" xfId="74"/>
    <cellStyle name="Comma 5" xfId="11"/>
    <cellStyle name="Currency" xfId="6" builtinId="4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3"/>
    <cellStyle name="Normal 2 2" xfId="8"/>
    <cellStyle name="Normal 2 2 2" xfId="71"/>
    <cellStyle name="Normal 2 3" xfId="12"/>
    <cellStyle name="Normal 20" xfId="92"/>
    <cellStyle name="Normal 21" xfId="93"/>
    <cellStyle name="Normal 22" xfId="10"/>
    <cellStyle name="Normal 23" xfId="96"/>
    <cellStyle name="Normal 3" xfId="4"/>
    <cellStyle name="Normal 3 2" xfId="9"/>
    <cellStyle name="Normal 3 2 2" xfId="56"/>
    <cellStyle name="Normal 3 3" xfId="94"/>
    <cellStyle name="Normal 3 4" xfId="51"/>
    <cellStyle name="Normal 4" xfId="2"/>
    <cellStyle name="Normal 4 2" xfId="7"/>
    <cellStyle name="Normal 4 3" xfId="73"/>
    <cellStyle name="Normal 5" xfId="77"/>
    <cellStyle name="Normal 5 2" xfId="95"/>
    <cellStyle name="Normal 6" xfId="78"/>
    <cellStyle name="Normal 7" xfId="79"/>
    <cellStyle name="Normal 8" xfId="80"/>
    <cellStyle name="Normal 9" xfId="81"/>
    <cellStyle name="Note 2" xfId="52"/>
    <cellStyle name="Note 2 2" xfId="70"/>
    <cellStyle name="Output 2" xfId="53"/>
    <cellStyle name="Percent 2" xfId="75"/>
    <cellStyle name="Percent 3" xfId="76"/>
    <cellStyle name="Total 2" xfId="54"/>
    <cellStyle name="Warning Text 2" xfId="55"/>
  </cellStyles>
  <dxfs count="283"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numFmt numFmtId="33" formatCode="_(* #,##0_);_(* \(#,##0\);_(* &quot;-&quot;_);_(@_)"/>
    </dxf>
    <dxf>
      <border>
        <top style="thin">
          <color theme="3" tint="0.59996337778862885"/>
        </top>
      </border>
    </dxf>
    <dxf>
      <border>
        <bottom style="medium">
          <color rgb="FFFFFF00"/>
        </bottom>
      </border>
    </dxf>
    <dxf>
      <border>
        <bottom/>
        <vertical/>
      </border>
    </dxf>
    <dxf>
      <border>
        <bottom/>
        <vertical/>
      </border>
    </dxf>
    <dxf>
      <border>
        <bottom/>
        <vertical/>
      </border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border>
        <top/>
        <bottom/>
      </border>
    </dxf>
    <dxf>
      <border>
        <left style="medium">
          <color rgb="FFFFFF00"/>
        </left>
        <right style="medium">
          <color rgb="FFFFFF00"/>
        </right>
        <bottom style="medium">
          <color rgb="FFFFFF00"/>
        </bottom>
      </border>
    </dxf>
    <dxf>
      <border>
        <left style="medium">
          <color rgb="FFFFFF00"/>
        </left>
        <right style="medium">
          <color rgb="FFFFFF00"/>
        </right>
        <bottom style="medium">
          <color rgb="FFFFFF00"/>
        </bottom>
      </border>
    </dxf>
    <dxf>
      <border>
        <bottom/>
      </border>
    </dxf>
    <dxf>
      <fill>
        <patternFill>
          <bgColor theme="0" tint="-0.14999847407452621"/>
        </patternFill>
      </fill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border>
        <left style="medium">
          <color rgb="FFFFFF00"/>
        </left>
        <right style="medium">
          <color rgb="FFFFFF00"/>
        </right>
        <top style="medium">
          <color rgb="FFFFFF00"/>
        </top>
        <bottom style="medium">
          <color rgb="FFFFFF00"/>
        </bottom>
      </border>
    </dxf>
    <dxf>
      <fill>
        <patternFill patternType="solid">
          <bgColor theme="0" tint="-0.14999847407452621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center" readingOrder="0"/>
    </dxf>
    <dxf>
      <alignment horizontal="center" readingOrder="0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alignment horizontal="center" readingOrder="0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168" formatCode="_(&quot;$&quot;* #,##0_);_(&quot;$&quot;* \(#,##0\);_(&quot;$&quot;* &quot;-&quot;??_);_(@_)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 readingOrder="0"/>
    </dxf>
    <dxf>
      <alignment horizontal="center" readingOrder="0"/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left" readingOrder="0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  <dxf>
      <alignment horizontal="left" indent="1" readingOrder="0"/>
    </dxf>
    <dxf>
      <border>
        <top style="thin">
          <color theme="3" tint="0.59996337778862885"/>
        </top>
        <bottom/>
      </border>
    </dxf>
    <dxf>
      <border>
        <top style="thin">
          <color theme="3" tint="0.59996337778862885"/>
        </top>
      </border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border>
        <top style="thin">
          <color theme="3" tint="0.59996337778862885"/>
        </top>
      </border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center" readingOrder="0"/>
    </dxf>
    <dxf>
      <alignment horizontal="center" readingOrder="0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border>
        <top style="thin">
          <color theme="3" tint="0.59996337778862885"/>
        </top>
      </border>
    </dxf>
    <dxf>
      <border>
        <left style="medium">
          <color rgb="FFFFFF00"/>
        </left>
        <top style="medium">
          <color rgb="FFFFFF00"/>
        </top>
      </border>
    </dxf>
    <dxf>
      <fill>
        <patternFill patternType="solid">
          <bgColor theme="0" tint="-0.14999847407452621"/>
        </patternFill>
      </fill>
    </dxf>
    <dxf>
      <border>
        <top/>
      </border>
    </dxf>
    <dxf>
      <border>
        <left style="medium">
          <color rgb="FFFFFF00"/>
        </left>
        <bottom style="medium">
          <color rgb="FFFFFF00"/>
        </bottom>
      </border>
    </dxf>
    <dxf>
      <border>
        <bottom style="double">
          <color auto="1"/>
        </bottom>
      </border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alignment horizontal="right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readingOrder="0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border>
        <bottom style="medium">
          <color rgb="FFFFFF00"/>
        </bottom>
      </border>
    </dxf>
    <dxf>
      <numFmt numFmtId="32" formatCode="_(&quot;$&quot;* #,##0_);_(&quot;$&quot;* \(#,##0\);_(&quot;$&quot;* &quot;-&quot;_);_(@_)"/>
    </dxf>
    <dxf>
      <border>
        <right style="medium">
          <color rgb="FFFFFF00"/>
        </right>
        <bottom style="medium">
          <color rgb="FFFFFF00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medium">
          <color rgb="FFFFFF00"/>
        </left>
        <right style="medium">
          <color rgb="FFFFFF00"/>
        </right>
        <top style="medium">
          <color rgb="FFFFFF00"/>
        </top>
        <bottom style="medium">
          <color rgb="FFFFFF00"/>
        </bottom>
      </border>
    </dxf>
    <dxf>
      <fill>
        <patternFill patternType="solid">
          <bgColor theme="0" tint="-0.14999847407452621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8" formatCode="_(&quot;$&quot;* #,##0_);_(&quot;$&quot;* \(#,##0\);_(&quot;$&quot;* &quot;-&quot;??_);_(@_)"/>
    </dxf>
    <dxf>
      <numFmt numFmtId="169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border>
        <top style="thin">
          <color theme="3" tint="0.59996337778862885"/>
        </top>
      </border>
    </dxf>
    <dxf>
      <border>
        <top style="thin">
          <color theme="3" tint="0.59996337778862885"/>
        </top>
      </border>
    </dxf>
    <dxf>
      <border>
        <top style="thin">
          <color theme="3" tint="0.59996337778862885"/>
        </top>
      </border>
    </dxf>
    <dxf>
      <border>
        <top style="thin">
          <color theme="3" tint="0.59996337778862885"/>
        </top>
      </border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horizontal="left" indent="1" readingOrder="0"/>
    </dxf>
    <dxf>
      <alignment wrapText="1" readingOrder="0"/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center" readingOrder="0"/>
    </dxf>
    <dxf>
      <alignment horizontal="center" readingOrder="0"/>
    </dxf>
    <dxf>
      <numFmt numFmtId="166" formatCode="_(* #,##0_);_(* \(#,##0\);_(* &quot;-&quot;??_);_(@_)"/>
    </dxf>
    <dxf>
      <numFmt numFmtId="170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Schaefer" refreshedDate="44706.712750462961" createdVersion="6" refreshedVersion="6" minRefreshableVersion="3" recordCount="139">
  <cacheSource type="worksheet">
    <worksheetSource ref="A7:J146" sheet="Revenue Detail (R)"/>
  </cacheSource>
  <cacheFields count="10">
    <cacheField name="Facility" numFmtId="0">
      <sharedItems count="8">
        <s v="Hopkins Ridge"/>
        <s v="Hopkins Ridge Phase II"/>
        <s v="Klondike III"/>
        <s v="Lower Snake River-Dodge Junction"/>
        <s v="Lower Snake River-Phalen Gulch"/>
        <s v="Wild Horse"/>
        <s v="Wild Horse Phase II" u="1"/>
        <s v="Pending" u="1"/>
      </sharedItems>
    </cacheField>
    <cacheField name="Vintage Year" numFmtId="0">
      <sharedItems count="15">
        <s v="2008 Vintage"/>
        <s v="2012 Vintage"/>
        <s v="2013 Vintage"/>
        <s v="2018 Vintage"/>
        <s v="2019 Vintage"/>
        <s v="2021 Vintage"/>
        <s v="2020 Vintage"/>
        <s v="Pend Vintage"/>
        <s v="2016 Vintage" u="1"/>
        <s v="2015 Vintage" u="1"/>
        <s v="2014 Vintage" u="1"/>
        <s v="Pending" u="1"/>
        <s v="2023 Vintage" u="1"/>
        <s v="2022 Vintage" u="1"/>
        <s v="2017 Vintage" u="1"/>
      </sharedItems>
    </cacheField>
    <cacheField name="Vintage" numFmtId="0">
      <sharedItems/>
    </cacheField>
    <cacheField name="Mo/Yr" numFmtId="17">
      <sharedItems containsDate="1" containsMixedTypes="1" minDate="2019-01-01T00:00:00" maxDate="2022-01-02T00:00:00"/>
    </cacheField>
    <cacheField name="Year" numFmtId="0">
      <sharedItems containsMixedTypes="1" containsNumber="1" containsInteger="1" minValue="2012" maxValue="2022" count="12">
        <n v="2021"/>
        <n v="2019"/>
        <n v="2020"/>
        <n v="2022"/>
        <s v="Pending"/>
        <n v="2018" u="1"/>
        <n v="2014" u="1"/>
        <n v="2015" u="1"/>
        <n v="2016" u="1"/>
        <n v="2012" u="1"/>
        <n v="2017" u="1"/>
        <n v="2013" u="1"/>
      </sharedItems>
    </cacheField>
    <cacheField name="Date" numFmtId="0">
      <sharedItems containsDate="1" containsBlank="1" containsMixedTypes="1" minDate="2019-03-11T00:00:00" maxDate="2021-12-08T00:00:00"/>
    </cacheField>
    <cacheField name="Tracker #" numFmtId="17">
      <sharedItems containsBlank="1"/>
    </cacheField>
    <cacheField name="WREGIS #" numFmtId="17">
      <sharedItems count="7">
        <s v="W184"/>
        <s v="W1382"/>
        <s v="W231"/>
        <s v="W237"/>
        <s v="W2669"/>
        <s v="W2670"/>
        <s v="W183"/>
      </sharedItems>
    </cacheField>
    <cacheField name="Qty" numFmtId="166">
      <sharedItems containsSemiMixedTypes="0" containsString="0" containsNumber="1" containsInteger="1" minValue="96" maxValue="64385"/>
    </cacheField>
    <cacheField name="Revenues" numFmtId="0">
      <sharedItems containsMixedTypes="1" containsNumber="1" minValue="53.1" maxValue="3939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s v="2008-06HR"/>
    <d v="2021-03-01T00:00:00"/>
    <x v="0"/>
    <d v="2021-04-30T00:00:00"/>
    <s v="REC0130 (2021)"/>
    <x v="0"/>
    <n v="10256"/>
    <n v="4615.2"/>
  </r>
  <r>
    <x v="0"/>
    <x v="0"/>
    <s v="2008-11HR"/>
    <d v="2021-03-01T00:00:00"/>
    <x v="0"/>
    <d v="2021-04-30T00:00:00"/>
    <s v="REC0130 (2021)"/>
    <x v="0"/>
    <n v="643"/>
    <n v="289.35000000000002"/>
  </r>
  <r>
    <x v="0"/>
    <x v="0"/>
    <s v="2008-12HR"/>
    <d v="2021-03-01T00:00:00"/>
    <x v="0"/>
    <d v="2021-04-30T00:00:00"/>
    <s v="REC0130 (2021)"/>
    <x v="0"/>
    <n v="519"/>
    <n v="233.55"/>
  </r>
  <r>
    <x v="0"/>
    <x v="1"/>
    <s v="2012-07HR"/>
    <d v="2021-02-01T00:00:00"/>
    <x v="0"/>
    <d v="2021-03-10T00:00:00"/>
    <s v="REC0129 (2021)"/>
    <x v="0"/>
    <n v="976"/>
    <n v="536.80000000000007"/>
  </r>
  <r>
    <x v="0"/>
    <x v="1"/>
    <s v="2012-08HR"/>
    <d v="2021-02-01T00:00:00"/>
    <x v="0"/>
    <d v="2021-03-10T00:00:00"/>
    <s v="REC0129 (2021)"/>
    <x v="0"/>
    <n v="1053"/>
    <n v="579.15000000000009"/>
  </r>
  <r>
    <x v="0"/>
    <x v="1"/>
    <s v="2012-09HR"/>
    <d v="2021-02-01T00:00:00"/>
    <x v="0"/>
    <d v="2021-03-10T00:00:00"/>
    <s v="REC0129 (2021)"/>
    <x v="0"/>
    <n v="778"/>
    <n v="427.90000000000003"/>
  </r>
  <r>
    <x v="0"/>
    <x v="1"/>
    <s v="2012-10HR"/>
    <d v="2021-02-01T00:00:00"/>
    <x v="0"/>
    <d v="2021-03-10T00:00:00"/>
    <s v="REC0129 (2021)"/>
    <x v="0"/>
    <n v="1470"/>
    <n v="808.50000000000011"/>
  </r>
  <r>
    <x v="0"/>
    <x v="1"/>
    <s v="2012-11HR"/>
    <d v="2021-02-01T00:00:00"/>
    <x v="0"/>
    <d v="2021-03-10T00:00:00"/>
    <s v="REC0129 (2021)"/>
    <x v="0"/>
    <n v="1109"/>
    <n v="609.95000000000005"/>
  </r>
  <r>
    <x v="0"/>
    <x v="1"/>
    <s v="2012-12HR"/>
    <d v="2021-02-01T00:00:00"/>
    <x v="0"/>
    <d v="2021-03-10T00:00:00"/>
    <s v="REC0129 (2021)"/>
    <x v="0"/>
    <n v="2255"/>
    <n v="1240.25"/>
  </r>
  <r>
    <x v="0"/>
    <x v="1"/>
    <s v="2012-12HR"/>
    <d v="2021-02-01T00:00:00"/>
    <x v="0"/>
    <d v="2021-03-10T00:00:00"/>
    <s v="REC0129 (2021)"/>
    <x v="0"/>
    <n v="2289"/>
    <n v="1258.95"/>
  </r>
  <r>
    <x v="0"/>
    <x v="2"/>
    <s v="2013-01HR"/>
    <d v="2021-03-01T00:00:00"/>
    <x v="0"/>
    <d v="2021-04-30T00:00:00"/>
    <s v="REC0130 (2021)"/>
    <x v="0"/>
    <n v="29839"/>
    <n v="13427.55"/>
  </r>
  <r>
    <x v="0"/>
    <x v="2"/>
    <s v="2013-02HR"/>
    <d v="2021-03-01T00:00:00"/>
    <x v="0"/>
    <d v="2021-04-30T00:00:00"/>
    <s v="REC0130 (2021)"/>
    <x v="0"/>
    <n v="28351"/>
    <n v="12757.95"/>
  </r>
  <r>
    <x v="0"/>
    <x v="2"/>
    <s v="2013-02-HR"/>
    <d v="2021-05-01T00:00:00"/>
    <x v="0"/>
    <d v="2021-05-07T00:00:00"/>
    <s v="REC0131 (2021)"/>
    <x v="0"/>
    <n v="15165"/>
    <n v="8340.75"/>
  </r>
  <r>
    <x v="0"/>
    <x v="2"/>
    <s v="2013-03-HR"/>
    <d v="2021-05-01T00:00:00"/>
    <x v="0"/>
    <d v="2021-05-07T00:00:00"/>
    <s v="REC0131 (2021)"/>
    <x v="0"/>
    <n v="30526"/>
    <n v="16789.3"/>
  </r>
  <r>
    <x v="0"/>
    <x v="2"/>
    <s v="2013-01-HR"/>
    <d v="2021-10-01T00:00:00"/>
    <x v="0"/>
    <d v="2021-10-12T00:00:00"/>
    <s v="REC0138 (2021)"/>
    <x v="0"/>
    <n v="1313"/>
    <n v="1116.05"/>
  </r>
  <r>
    <x v="0"/>
    <x v="2"/>
    <s v="2013-02-HR"/>
    <d v="2021-10-01T00:00:00"/>
    <x v="0"/>
    <d v="2021-10-12T00:00:00"/>
    <s v="REC0138 (2021)"/>
    <x v="0"/>
    <n v="1914"/>
    <n v="1626.8999999999999"/>
  </r>
  <r>
    <x v="0"/>
    <x v="2"/>
    <s v="2013-03-HR"/>
    <d v="2021-10-01T00:00:00"/>
    <x v="0"/>
    <d v="2021-10-12T00:00:00"/>
    <s v="REC0138 (2021)"/>
    <x v="0"/>
    <n v="1770"/>
    <n v="1504.5"/>
  </r>
  <r>
    <x v="0"/>
    <x v="2"/>
    <s v="2013-03-HR"/>
    <d v="2021-10-01T00:00:00"/>
    <x v="0"/>
    <d v="2021-10-12T00:00:00"/>
    <s v="REC0138 (2021)"/>
    <x v="0"/>
    <n v="9690"/>
    <n v="8236.5"/>
  </r>
  <r>
    <x v="0"/>
    <x v="2"/>
    <s v="2013-04-HR"/>
    <d v="2021-10-01T00:00:00"/>
    <x v="0"/>
    <d v="2021-10-12T00:00:00"/>
    <s v="REC0138 (2021)"/>
    <x v="0"/>
    <n v="2278"/>
    <n v="1936.3"/>
  </r>
  <r>
    <x v="0"/>
    <x v="2"/>
    <s v="2013-05-HR"/>
    <d v="2021-10-01T00:00:00"/>
    <x v="0"/>
    <d v="2021-10-12T00:00:00"/>
    <s v="REC0138 (2021)"/>
    <x v="0"/>
    <n v="1375"/>
    <n v="1168.75"/>
  </r>
  <r>
    <x v="0"/>
    <x v="2"/>
    <s v="2013-05-HR"/>
    <d v="2021-10-01T00:00:00"/>
    <x v="0"/>
    <d v="2021-10-12T00:00:00"/>
    <s v="REC0138 (2021)"/>
    <x v="0"/>
    <n v="31256"/>
    <n v="26567.599999999999"/>
  </r>
  <r>
    <x v="0"/>
    <x v="2"/>
    <s v="2013-06-HR"/>
    <d v="2021-10-01T00:00:00"/>
    <x v="0"/>
    <d v="2021-10-12T00:00:00"/>
    <s v="REC0138 (2021)"/>
    <x v="0"/>
    <n v="1177"/>
    <n v="1000.4499999999999"/>
  </r>
  <r>
    <x v="0"/>
    <x v="2"/>
    <s v="2013-06-HR"/>
    <d v="2021-10-01T00:00:00"/>
    <x v="0"/>
    <d v="2021-10-12T00:00:00"/>
    <s v="REC0138 (2021)"/>
    <x v="0"/>
    <n v="26756"/>
    <n v="22742.6"/>
  </r>
  <r>
    <x v="0"/>
    <x v="3"/>
    <s v="2018 - 11HR"/>
    <d v="2019-01-01T00:00:00"/>
    <x v="1"/>
    <m/>
    <m/>
    <x v="0"/>
    <n v="36121"/>
    <n v="108363"/>
  </r>
  <r>
    <x v="0"/>
    <x v="3"/>
    <s v="2018 - 12HR"/>
    <d v="2019-01-01T00:00:00"/>
    <x v="1"/>
    <m/>
    <m/>
    <x v="0"/>
    <n v="27937"/>
    <n v="83811"/>
  </r>
  <r>
    <x v="0"/>
    <x v="3"/>
    <s v="2018 - 07HR"/>
    <d v="2019-02-01T00:00:00"/>
    <x v="1"/>
    <m/>
    <m/>
    <x v="0"/>
    <n v="24033"/>
    <n v="72099"/>
  </r>
  <r>
    <x v="0"/>
    <x v="3"/>
    <s v="2018 - 08HR"/>
    <d v="2019-02-01T00:00:00"/>
    <x v="1"/>
    <m/>
    <m/>
    <x v="0"/>
    <n v="31728"/>
    <n v="95184"/>
  </r>
  <r>
    <x v="0"/>
    <x v="3"/>
    <s v="2018 - 09HR"/>
    <d v="2019-02-01T00:00:00"/>
    <x v="1"/>
    <m/>
    <m/>
    <x v="0"/>
    <n v="6557"/>
    <n v="15409"/>
  </r>
  <r>
    <x v="0"/>
    <x v="3"/>
    <s v="2018 - 09HR"/>
    <d v="2019-02-01T00:00:00"/>
    <x v="1"/>
    <m/>
    <m/>
    <x v="0"/>
    <n v="19239"/>
    <n v="57717"/>
  </r>
  <r>
    <x v="0"/>
    <x v="3"/>
    <s v="2018 - 10HR"/>
    <d v="2019-02-01T00:00:00"/>
    <x v="1"/>
    <m/>
    <m/>
    <x v="0"/>
    <n v="19634"/>
    <n v="46139.9"/>
  </r>
  <r>
    <x v="0"/>
    <x v="3"/>
    <s v="2018 - 01HR"/>
    <d v="2019-03-01T00:00:00"/>
    <x v="1"/>
    <m/>
    <m/>
    <x v="0"/>
    <n v="5913"/>
    <n v="11826"/>
  </r>
  <r>
    <x v="0"/>
    <x v="3"/>
    <s v="2018-12HR"/>
    <d v="2019-09-01T00:00:00"/>
    <x v="1"/>
    <m/>
    <m/>
    <x v="0"/>
    <n v="5108"/>
    <n v="15324"/>
  </r>
  <r>
    <x v="0"/>
    <x v="4"/>
    <s v="2019 - 07HR"/>
    <d v="2020-04-01T00:00:00"/>
    <x v="2"/>
    <m/>
    <m/>
    <x v="0"/>
    <n v="25000"/>
    <n v="25000"/>
  </r>
  <r>
    <x v="1"/>
    <x v="3"/>
    <s v="2018 - 11HR2"/>
    <d v="2019-01-01T00:00:00"/>
    <x v="1"/>
    <m/>
    <m/>
    <x v="1"/>
    <n v="1740"/>
    <n v="5220"/>
  </r>
  <r>
    <x v="1"/>
    <x v="3"/>
    <s v="2018 - 12HR2"/>
    <d v="2019-01-01T00:00:00"/>
    <x v="1"/>
    <m/>
    <m/>
    <x v="1"/>
    <n v="1593"/>
    <n v="4779"/>
  </r>
  <r>
    <x v="1"/>
    <x v="3"/>
    <s v="2018 - 07HR2"/>
    <d v="2019-02-01T00:00:00"/>
    <x v="1"/>
    <m/>
    <m/>
    <x v="1"/>
    <n v="1158"/>
    <n v="2721.3"/>
  </r>
  <r>
    <x v="1"/>
    <x v="3"/>
    <s v="2018 - 08HR2"/>
    <d v="2019-02-01T00:00:00"/>
    <x v="1"/>
    <m/>
    <m/>
    <x v="1"/>
    <n v="1529"/>
    <n v="3593.15"/>
  </r>
  <r>
    <x v="1"/>
    <x v="3"/>
    <s v="2018 - 09HR2"/>
    <d v="2019-02-01T00:00:00"/>
    <x v="1"/>
    <m/>
    <m/>
    <x v="1"/>
    <n v="1243"/>
    <n v="2921.05"/>
  </r>
  <r>
    <x v="1"/>
    <x v="3"/>
    <s v="2018 - 10HR2"/>
    <d v="2019-02-01T00:00:00"/>
    <x v="1"/>
    <m/>
    <m/>
    <x v="1"/>
    <n v="947"/>
    <n v="2225.4500000000003"/>
  </r>
  <r>
    <x v="1"/>
    <x v="3"/>
    <s v="2018 - 01HR2"/>
    <d v="2019-03-01T00:00:00"/>
    <x v="1"/>
    <m/>
    <m/>
    <x v="1"/>
    <n v="1961"/>
    <n v="3922"/>
  </r>
  <r>
    <x v="1"/>
    <x v="5"/>
    <s v="2021 - 07HR2"/>
    <d v="2022-01-01T00:00:00"/>
    <x v="3"/>
    <s v="Pending "/>
    <s v="REC0143 (2022)"/>
    <x v="1"/>
    <n v="1405"/>
    <n v="9132.5"/>
  </r>
  <r>
    <x v="1"/>
    <x v="5"/>
    <s v="2021 - 08HR2"/>
    <d v="2022-01-01T00:00:00"/>
    <x v="3"/>
    <s v="Pending "/>
    <s v="REC0143 (2022)"/>
    <x v="1"/>
    <n v="1425"/>
    <n v="9262.5"/>
  </r>
  <r>
    <x v="1"/>
    <x v="5"/>
    <s v="2021 - 09HR2"/>
    <d v="2022-01-01T00:00:00"/>
    <x v="3"/>
    <s v="Pending "/>
    <s v="REC0143 (2022)"/>
    <x v="1"/>
    <n v="1432"/>
    <n v="9308"/>
  </r>
  <r>
    <x v="1"/>
    <x v="5"/>
    <s v="2021 - 10HR2"/>
    <d v="2022-01-01T00:00:00"/>
    <x v="3"/>
    <s v="Pending "/>
    <s v="REC0143 (2022)"/>
    <x v="1"/>
    <n v="1056"/>
    <n v="6864"/>
  </r>
  <r>
    <x v="1"/>
    <x v="5"/>
    <s v="2021 - 11HR2"/>
    <d v="2022-01-01T00:00:00"/>
    <x v="3"/>
    <s v="Pending "/>
    <s v="REC0143 (2022)"/>
    <x v="1"/>
    <n v="1882"/>
    <n v="12233"/>
  </r>
  <r>
    <x v="2"/>
    <x v="0"/>
    <s v="2008-03K3"/>
    <d v="2021-03-01T00:00:00"/>
    <x v="0"/>
    <d v="2021-04-30T00:00:00"/>
    <s v="REC0130 (2021)"/>
    <x v="2"/>
    <n v="13201"/>
    <n v="5940.45"/>
  </r>
  <r>
    <x v="2"/>
    <x v="0"/>
    <s v="2008-04K3"/>
    <d v="2021-03-01T00:00:00"/>
    <x v="0"/>
    <d v="2021-04-30T00:00:00"/>
    <s v="REC0130 (2021)"/>
    <x v="2"/>
    <n v="14268"/>
    <n v="6420.6"/>
  </r>
  <r>
    <x v="2"/>
    <x v="0"/>
    <s v="2008-05K3"/>
    <d v="2021-03-01T00:00:00"/>
    <x v="0"/>
    <d v="2021-04-30T00:00:00"/>
    <s v="REC0130 (2021)"/>
    <x v="2"/>
    <n v="17538"/>
    <n v="7892.1"/>
  </r>
  <r>
    <x v="2"/>
    <x v="0"/>
    <s v="2008-06K3"/>
    <d v="2021-03-01T00:00:00"/>
    <x v="0"/>
    <d v="2021-04-30T00:00:00"/>
    <s v="REC0130 (2021)"/>
    <x v="2"/>
    <n v="18965"/>
    <n v="8534.25"/>
  </r>
  <r>
    <x v="2"/>
    <x v="0"/>
    <s v="2008-07K3"/>
    <d v="2021-03-01T00:00:00"/>
    <x v="0"/>
    <d v="2021-04-30T00:00:00"/>
    <s v="REC0130 (2021)"/>
    <x v="2"/>
    <n v="118"/>
    <n v="53.1"/>
  </r>
  <r>
    <x v="2"/>
    <x v="0"/>
    <s v="2008-08K3"/>
    <d v="2021-03-01T00:00:00"/>
    <x v="0"/>
    <d v="2021-04-30T00:00:00"/>
    <s v="REC0130 (2021)"/>
    <x v="2"/>
    <n v="2307"/>
    <n v="1038.1500000000001"/>
  </r>
  <r>
    <x v="2"/>
    <x v="0"/>
    <s v="2008-09K3"/>
    <d v="2021-03-01T00:00:00"/>
    <x v="0"/>
    <d v="2021-04-30T00:00:00"/>
    <s v="REC0130 (2021)"/>
    <x v="2"/>
    <n v="8624"/>
    <n v="3880.8"/>
  </r>
  <r>
    <x v="2"/>
    <x v="0"/>
    <s v="2008-10K3"/>
    <d v="2021-03-01T00:00:00"/>
    <x v="0"/>
    <d v="2021-04-30T00:00:00"/>
    <s v="REC0130 (2021)"/>
    <x v="2"/>
    <n v="9112"/>
    <n v="4100.3999999999996"/>
  </r>
  <r>
    <x v="2"/>
    <x v="0"/>
    <s v="2008-11K3"/>
    <d v="2021-03-01T00:00:00"/>
    <x v="0"/>
    <d v="2021-04-30T00:00:00"/>
    <s v="REC0130 (2021)"/>
    <x v="2"/>
    <n v="6246"/>
    <n v="2810.7"/>
  </r>
  <r>
    <x v="2"/>
    <x v="0"/>
    <s v="2008-12K3"/>
    <d v="2021-03-01T00:00:00"/>
    <x v="0"/>
    <d v="2021-04-30T00:00:00"/>
    <s v="REC0130 (2021)"/>
    <x v="2"/>
    <n v="7780"/>
    <n v="3501"/>
  </r>
  <r>
    <x v="2"/>
    <x v="1"/>
    <s v="2012-01K3"/>
    <d v="2021-02-01T00:00:00"/>
    <x v="0"/>
    <d v="2021-03-10T00:00:00"/>
    <s v="REC0129 (2021)"/>
    <x v="3"/>
    <n v="8493"/>
    <n v="4671.1500000000005"/>
  </r>
  <r>
    <x v="2"/>
    <x v="1"/>
    <s v="2012-02K3"/>
    <d v="2021-02-01T00:00:00"/>
    <x v="0"/>
    <d v="2021-03-10T00:00:00"/>
    <s v="REC0129 (2021)"/>
    <x v="3"/>
    <n v="9117"/>
    <n v="5014.3500000000004"/>
  </r>
  <r>
    <x v="2"/>
    <x v="1"/>
    <s v="2012-03K3"/>
    <d v="2021-02-01T00:00:00"/>
    <x v="0"/>
    <d v="2021-03-10T00:00:00"/>
    <s v="REC0129 (2021)"/>
    <x v="3"/>
    <n v="11842"/>
    <n v="6513.1"/>
  </r>
  <r>
    <x v="2"/>
    <x v="1"/>
    <s v="2012-04K3"/>
    <d v="2021-02-01T00:00:00"/>
    <x v="0"/>
    <d v="2021-03-10T00:00:00"/>
    <s v="REC0129 (2021)"/>
    <x v="3"/>
    <n v="10428"/>
    <n v="5735.4000000000005"/>
  </r>
  <r>
    <x v="2"/>
    <x v="1"/>
    <s v="2012-05K3"/>
    <d v="2021-02-01T00:00:00"/>
    <x v="0"/>
    <d v="2021-03-10T00:00:00"/>
    <s v="REC0129 (2021)"/>
    <x v="3"/>
    <n v="14213"/>
    <n v="7817.1500000000005"/>
  </r>
  <r>
    <x v="2"/>
    <x v="1"/>
    <s v="2012-06K3"/>
    <d v="2021-02-01T00:00:00"/>
    <x v="0"/>
    <d v="2021-03-10T00:00:00"/>
    <s v="REC0129 (2021)"/>
    <x v="3"/>
    <n v="15556"/>
    <n v="8555.8000000000011"/>
  </r>
  <r>
    <x v="2"/>
    <x v="2"/>
    <s v="2013-01K3"/>
    <d v="2021-03-01T00:00:00"/>
    <x v="0"/>
    <d v="2021-04-30T00:00:00"/>
    <s v="REC0130 (2021)"/>
    <x v="3"/>
    <n v="2595"/>
    <n v="1167.75"/>
  </r>
  <r>
    <x v="2"/>
    <x v="2"/>
    <s v="2013-02K3"/>
    <d v="2021-03-01T00:00:00"/>
    <x v="0"/>
    <d v="2021-04-30T00:00:00"/>
    <s v="REC0130 (2021)"/>
    <x v="3"/>
    <n v="10491"/>
    <n v="4720.95"/>
  </r>
  <r>
    <x v="2"/>
    <x v="2"/>
    <s v="2013-03-K3"/>
    <d v="2021-05-01T00:00:00"/>
    <x v="0"/>
    <d v="2021-05-07T00:00:00"/>
    <s v="REC0131 (2021)"/>
    <x v="3"/>
    <n v="9784"/>
    <n v="5381.2"/>
  </r>
  <r>
    <x v="2"/>
    <x v="2"/>
    <s v="2013-04-K3"/>
    <d v="2021-05-01T00:00:00"/>
    <x v="0"/>
    <d v="2021-05-07T00:00:00"/>
    <s v="REC0131 (2021)"/>
    <x v="3"/>
    <n v="17804"/>
    <n v="9792.2000000000007"/>
  </r>
  <r>
    <x v="2"/>
    <x v="2"/>
    <s v="2013-05-K3"/>
    <d v="2021-05-01T00:00:00"/>
    <x v="0"/>
    <d v="2021-05-07T00:00:00"/>
    <s v="REC0131 (2021)"/>
    <x v="3"/>
    <n v="12970"/>
    <n v="7133.5"/>
  </r>
  <r>
    <x v="2"/>
    <x v="2"/>
    <s v="2013-06-K3"/>
    <d v="2021-05-01T00:00:00"/>
    <x v="0"/>
    <d v="2021-05-07T00:00:00"/>
    <s v="REC0131 (2021)"/>
    <x v="3"/>
    <n v="13751"/>
    <n v="7563.05"/>
  </r>
  <r>
    <x v="2"/>
    <x v="3"/>
    <s v="2018 - 07K3"/>
    <d v="2019-01-01T00:00:00"/>
    <x v="1"/>
    <m/>
    <m/>
    <x v="3"/>
    <n v="14947"/>
    <n v="44841"/>
  </r>
  <r>
    <x v="2"/>
    <x v="3"/>
    <s v="2018 - 08K3"/>
    <d v="2019-01-01T00:00:00"/>
    <x v="1"/>
    <m/>
    <m/>
    <x v="3"/>
    <n v="14527"/>
    <n v="43581"/>
  </r>
  <r>
    <x v="2"/>
    <x v="3"/>
    <s v="2018 - 09K3"/>
    <d v="2019-01-01T00:00:00"/>
    <x v="1"/>
    <m/>
    <m/>
    <x v="3"/>
    <n v="10066"/>
    <n v="30198"/>
  </r>
  <r>
    <x v="2"/>
    <x v="3"/>
    <s v="2018 - 10K3"/>
    <d v="2019-01-01T00:00:00"/>
    <x v="1"/>
    <m/>
    <m/>
    <x v="3"/>
    <n v="4524"/>
    <n v="13572"/>
  </r>
  <r>
    <x v="2"/>
    <x v="3"/>
    <s v="2018 - 11K3"/>
    <d v="2019-01-01T00:00:00"/>
    <x v="1"/>
    <m/>
    <m/>
    <x v="3"/>
    <n v="6974"/>
    <n v="20922"/>
  </r>
  <r>
    <x v="2"/>
    <x v="3"/>
    <s v="2018 - 12K3"/>
    <d v="2019-01-01T00:00:00"/>
    <x v="1"/>
    <m/>
    <m/>
    <x v="3"/>
    <n v="6571"/>
    <n v="19713"/>
  </r>
  <r>
    <x v="2"/>
    <x v="4"/>
    <s v="2019 - 01K3"/>
    <d v="2020-01-01T00:00:00"/>
    <x v="2"/>
    <m/>
    <m/>
    <x v="3"/>
    <n v="4116"/>
    <n v="4116"/>
  </r>
  <r>
    <x v="2"/>
    <x v="4"/>
    <s v="2019 - 02K3"/>
    <d v="2020-01-01T00:00:00"/>
    <x v="2"/>
    <m/>
    <m/>
    <x v="3"/>
    <n v="4115"/>
    <n v="4115"/>
  </r>
  <r>
    <x v="2"/>
    <x v="4"/>
    <s v="2019 - 03K3"/>
    <d v="2020-01-01T00:00:00"/>
    <x v="2"/>
    <m/>
    <m/>
    <x v="3"/>
    <n v="3860"/>
    <n v="3860"/>
  </r>
  <r>
    <x v="2"/>
    <x v="4"/>
    <s v="2019 - 04K3"/>
    <d v="2020-01-01T00:00:00"/>
    <x v="2"/>
    <m/>
    <m/>
    <x v="3"/>
    <n v="11922"/>
    <n v="11922"/>
  </r>
  <r>
    <x v="2"/>
    <x v="4"/>
    <s v="2019 - 05K3"/>
    <d v="2020-01-01T00:00:00"/>
    <x v="2"/>
    <m/>
    <m/>
    <x v="3"/>
    <n v="607"/>
    <n v="607"/>
  </r>
  <r>
    <x v="2"/>
    <x v="4"/>
    <s v="2019 - 05K3"/>
    <d v="2020-04-01T00:00:00"/>
    <x v="2"/>
    <m/>
    <m/>
    <x v="3"/>
    <n v="380"/>
    <n v="380"/>
  </r>
  <r>
    <x v="2"/>
    <x v="4"/>
    <s v="2019 - 07K3"/>
    <d v="2020-05-01T00:00:00"/>
    <x v="2"/>
    <m/>
    <m/>
    <x v="3"/>
    <n v="17815"/>
    <n v="66806.25"/>
  </r>
  <r>
    <x v="2"/>
    <x v="4"/>
    <s v="2019 - 08K3"/>
    <d v="2020-05-01T00:00:00"/>
    <x v="2"/>
    <m/>
    <m/>
    <x v="3"/>
    <n v="15654"/>
    <n v="58702.5"/>
  </r>
  <r>
    <x v="2"/>
    <x v="4"/>
    <s v="2019 - 09K3"/>
    <d v="2020-05-01T00:00:00"/>
    <x v="2"/>
    <m/>
    <m/>
    <x v="3"/>
    <n v="11594"/>
    <n v="43477.5"/>
  </r>
  <r>
    <x v="2"/>
    <x v="4"/>
    <s v="2019 - 10K3"/>
    <d v="2020-05-01T00:00:00"/>
    <x v="2"/>
    <m/>
    <m/>
    <x v="3"/>
    <n v="8215"/>
    <n v="30806.25"/>
  </r>
  <r>
    <x v="2"/>
    <x v="4"/>
    <s v="2019 - 11K3"/>
    <d v="2020-05-01T00:00:00"/>
    <x v="2"/>
    <m/>
    <m/>
    <x v="3"/>
    <n v="5420"/>
    <n v="20325"/>
  </r>
  <r>
    <x v="2"/>
    <x v="4"/>
    <s v="2019 - 12K3"/>
    <d v="2020-05-01T00:00:00"/>
    <x v="2"/>
    <m/>
    <m/>
    <x v="3"/>
    <n v="3801"/>
    <n v="14253.75"/>
  </r>
  <r>
    <x v="2"/>
    <x v="6"/>
    <s v="2020 - 07K3"/>
    <d v="2021-06-01T00:00:00"/>
    <x v="0"/>
    <d v="2021-07-09T00:00:00"/>
    <s v="REC0133 + REC0135-07-K3 (2021)"/>
    <x v="3"/>
    <n v="18233"/>
    <n v="116691.2"/>
  </r>
  <r>
    <x v="2"/>
    <x v="6"/>
    <s v="2020 - 08K3"/>
    <d v="2021-06-01T00:00:00"/>
    <x v="0"/>
    <d v="2021-07-09T00:00:00"/>
    <s v="REC0135-08-K3 (2021)"/>
    <x v="3"/>
    <n v="16504"/>
    <n v="105625.60000000001"/>
  </r>
  <r>
    <x v="2"/>
    <x v="6"/>
    <s v="2020 - 09K3"/>
    <d v="2021-06-01T00:00:00"/>
    <x v="0"/>
    <d v="2021-07-09T00:00:00"/>
    <s v="REC0135-09-K3 (2021)"/>
    <x v="3"/>
    <n v="3428"/>
    <n v="21939.200000000001"/>
  </r>
  <r>
    <x v="2"/>
    <x v="6"/>
    <s v="2020 - 09K3"/>
    <d v="2021-07-01T00:00:00"/>
    <x v="0"/>
    <d v="2021-09-22T00:00:00"/>
    <s v="REC0137-09-K3 (2021)"/>
    <x v="3"/>
    <n v="1073"/>
    <n v="6867.2"/>
  </r>
  <r>
    <x v="2"/>
    <x v="6"/>
    <s v="2020 - 10K3"/>
    <d v="2021-07-01T00:00:00"/>
    <x v="0"/>
    <d v="2021-09-22T00:00:00"/>
    <s v="REC0137-10-K3 (2021)"/>
    <x v="3"/>
    <n v="3927"/>
    <n v="25132.799999999999"/>
  </r>
  <r>
    <x v="3"/>
    <x v="2"/>
    <s v="2013-06-DJ"/>
    <d v="2021-10-01T00:00:00"/>
    <x v="0"/>
    <d v="2021-10-12T00:00:00"/>
    <s v="REC0138 (2021)"/>
    <x v="4"/>
    <n v="35251"/>
    <n v="29963.35"/>
  </r>
  <r>
    <x v="3"/>
    <x v="6"/>
    <s v="2020 - 07DJ"/>
    <d v="2021-10-01T00:00:00"/>
    <x v="0"/>
    <d v="2021-10-05T00:00:00"/>
    <s v="REC0139a (2021)"/>
    <x v="4"/>
    <n v="4000"/>
    <n v="34000"/>
  </r>
  <r>
    <x v="3"/>
    <x v="5"/>
    <s v="2021 - 07DJ"/>
    <d v="2021-12-01T00:00:00"/>
    <x v="0"/>
    <d v="2021-12-07T00:00:00"/>
    <s v="REC0139b (2021)"/>
    <x v="4"/>
    <n v="15500"/>
    <n v="131750"/>
  </r>
  <r>
    <x v="3"/>
    <x v="7"/>
    <s v="Pending"/>
    <s v="Pending"/>
    <x v="4"/>
    <s v="Pending"/>
    <s v="REC0139c (2021)"/>
    <x v="4"/>
    <n v="15500"/>
    <n v="131750"/>
  </r>
  <r>
    <x v="4"/>
    <x v="2"/>
    <s v="2013-06PG"/>
    <d v="2021-10-01T00:00:00"/>
    <x v="0"/>
    <d v="2021-10-12T00:00:00"/>
    <s v="REC0138 (2021)"/>
    <x v="5"/>
    <n v="2471"/>
    <n v="2100.35"/>
  </r>
  <r>
    <x v="5"/>
    <x v="0"/>
    <s v="2008-06WH"/>
    <d v="2021-03-01T00:00:00"/>
    <x v="0"/>
    <d v="2021-04-30T00:00:00"/>
    <s v="REC0130 (2021)"/>
    <x v="6"/>
    <n v="38032"/>
    <n v="17114.400000000001"/>
  </r>
  <r>
    <x v="5"/>
    <x v="0"/>
    <s v="2008-10WH"/>
    <d v="2021-03-01T00:00:00"/>
    <x v="0"/>
    <d v="2021-04-30T00:00:00"/>
    <s v="REC0130 (2021)"/>
    <x v="6"/>
    <n v="4601"/>
    <n v="2070.4499999999998"/>
  </r>
  <r>
    <x v="5"/>
    <x v="0"/>
    <s v="2008-11WH"/>
    <d v="2021-03-01T00:00:00"/>
    <x v="0"/>
    <d v="2021-04-30T00:00:00"/>
    <s v="REC0130 (2021)"/>
    <x v="6"/>
    <n v="842"/>
    <n v="378.9"/>
  </r>
  <r>
    <x v="5"/>
    <x v="0"/>
    <s v="2008-12WH"/>
    <d v="2021-03-01T00:00:00"/>
    <x v="0"/>
    <d v="2021-04-30T00:00:00"/>
    <s v="REC0130 (2021)"/>
    <x v="6"/>
    <n v="29746"/>
    <n v="13385.7"/>
  </r>
  <r>
    <x v="5"/>
    <x v="1"/>
    <s v="2012-03WH"/>
    <d v="2021-02-01T00:00:00"/>
    <x v="0"/>
    <d v="2021-03-10T00:00:00"/>
    <s v="REC0129 (2021)"/>
    <x v="6"/>
    <n v="2118"/>
    <n v="1164.9000000000001"/>
  </r>
  <r>
    <x v="5"/>
    <x v="1"/>
    <s v="2012-03WH"/>
    <d v="2021-02-01T00:00:00"/>
    <x v="0"/>
    <d v="2021-03-10T00:00:00"/>
    <s v="REC0129 (2021)"/>
    <x v="6"/>
    <n v="2292"/>
    <n v="1260.6000000000001"/>
  </r>
  <r>
    <x v="5"/>
    <x v="1"/>
    <s v="2012-03WH"/>
    <d v="2021-02-01T00:00:00"/>
    <x v="0"/>
    <d v="2021-03-10T00:00:00"/>
    <s v="REC0129 (2021)"/>
    <x v="6"/>
    <n v="16789"/>
    <n v="9233.9500000000007"/>
  </r>
  <r>
    <x v="5"/>
    <x v="1"/>
    <s v="2012-04WH"/>
    <d v="2021-02-01T00:00:00"/>
    <x v="0"/>
    <d v="2021-03-10T00:00:00"/>
    <s v="REC0129 (2021)"/>
    <x v="6"/>
    <n v="21371"/>
    <n v="11754.050000000001"/>
  </r>
  <r>
    <x v="5"/>
    <x v="1"/>
    <s v="2012-05WH"/>
    <d v="2021-02-01T00:00:00"/>
    <x v="0"/>
    <d v="2021-03-10T00:00:00"/>
    <s v="REC0129 (2021)"/>
    <x v="6"/>
    <n v="61347"/>
    <n v="33740.850000000006"/>
  </r>
  <r>
    <x v="5"/>
    <x v="1"/>
    <s v="2012-12WH"/>
    <d v="2019-02-01T00:00:00"/>
    <x v="1"/>
    <d v="2021-03-10T00:00:00"/>
    <s v="REC0129 (2021)"/>
    <x v="6"/>
    <n v="22086"/>
    <n v="12147.300000000001"/>
  </r>
  <r>
    <x v="5"/>
    <x v="2"/>
    <s v="2013-01WH"/>
    <d v="2021-03-01T00:00:00"/>
    <x v="0"/>
    <d v="2021-04-30T00:00:00"/>
    <s v="REC0130 (2021)"/>
    <x v="6"/>
    <n v="45926"/>
    <n v="20666.7"/>
  </r>
  <r>
    <x v="5"/>
    <x v="2"/>
    <s v="2013-05-WH"/>
    <d v="2021-10-01T00:00:00"/>
    <x v="0"/>
    <d v="2021-10-12T00:00:00"/>
    <s v="REC0138 (2021)"/>
    <x v="6"/>
    <n v="29622"/>
    <n v="25178.7"/>
  </r>
  <r>
    <x v="5"/>
    <x v="2"/>
    <s v="2013-06-WH"/>
    <d v="2021-10-01T00:00:00"/>
    <x v="0"/>
    <d v="2021-10-12T00:00:00"/>
    <s v="REC0138 (2021)"/>
    <x v="6"/>
    <n v="5127"/>
    <n v="4357.95"/>
  </r>
  <r>
    <x v="5"/>
    <x v="3"/>
    <s v="2018-08WH"/>
    <d v="2019-02-01T00:00:00"/>
    <x v="1"/>
    <d v="2019-03-11T00:00:00"/>
    <s v="AMME0094 (2019)"/>
    <x v="6"/>
    <n v="35505"/>
    <n v="83436.75"/>
  </r>
  <r>
    <x v="5"/>
    <x v="3"/>
    <s v="2018-08WH"/>
    <d v="2019-02-01T00:00:00"/>
    <x v="1"/>
    <d v="2019-03-11T00:00:00"/>
    <s v="AMME0094 (2019)"/>
    <x v="6"/>
    <n v="33427"/>
    <n v="78553.45"/>
  </r>
  <r>
    <x v="5"/>
    <x v="3"/>
    <s v="2018-10WH"/>
    <d v="2019-09-01T00:00:00"/>
    <x v="1"/>
    <m/>
    <m/>
    <x v="6"/>
    <n v="30070"/>
    <n v="90210"/>
  </r>
  <r>
    <x v="5"/>
    <x v="3"/>
    <s v="2018-11WH"/>
    <d v="2019-09-01T00:00:00"/>
    <x v="1"/>
    <m/>
    <m/>
    <x v="6"/>
    <n v="8348"/>
    <n v="25044"/>
  </r>
  <r>
    <x v="5"/>
    <x v="3"/>
    <s v="2018-11WH"/>
    <d v="2019-09-01T00:00:00"/>
    <x v="1"/>
    <m/>
    <m/>
    <x v="6"/>
    <n v="34892"/>
    <n v="104676"/>
  </r>
  <r>
    <x v="5"/>
    <x v="3"/>
    <s v="2018-12WH"/>
    <d v="2019-09-01T00:00:00"/>
    <x v="1"/>
    <m/>
    <m/>
    <x v="6"/>
    <n v="16582"/>
    <n v="49746"/>
  </r>
  <r>
    <x v="5"/>
    <x v="3"/>
    <s v="2018-08WH"/>
    <d v="2019-12-01T00:00:00"/>
    <x v="1"/>
    <m/>
    <m/>
    <x v="6"/>
    <n v="8937"/>
    <s v="30,564,54"/>
  </r>
  <r>
    <x v="5"/>
    <x v="3"/>
    <s v="2018-09WH"/>
    <d v="2019-12-01T00:00:00"/>
    <x v="1"/>
    <m/>
    <m/>
    <x v="6"/>
    <n v="33659"/>
    <n v="115113.78"/>
  </r>
  <r>
    <x v="5"/>
    <x v="3"/>
    <s v="2018-10WH"/>
    <d v="2019-12-01T00:00:00"/>
    <x v="1"/>
    <m/>
    <m/>
    <x v="6"/>
    <n v="1789"/>
    <n v="6118.38"/>
  </r>
  <r>
    <x v="5"/>
    <x v="4"/>
    <s v="2019-01WH"/>
    <d v="2020-01-01T00:00:00"/>
    <x v="2"/>
    <m/>
    <m/>
    <x v="6"/>
    <n v="38920"/>
    <n v="182924"/>
  </r>
  <r>
    <x v="5"/>
    <x v="4"/>
    <s v="2019-02WH"/>
    <d v="2020-01-01T00:00:00"/>
    <x v="2"/>
    <m/>
    <m/>
    <x v="6"/>
    <n v="35316"/>
    <n v="165985.20000000001"/>
  </r>
  <r>
    <x v="5"/>
    <x v="4"/>
    <s v="2019-03WH"/>
    <d v="2020-01-01T00:00:00"/>
    <x v="2"/>
    <m/>
    <m/>
    <x v="6"/>
    <n v="34133"/>
    <n v="160425.1"/>
  </r>
  <r>
    <x v="5"/>
    <x v="4"/>
    <s v="2019-04WH"/>
    <d v="2020-01-01T00:00:00"/>
    <x v="2"/>
    <m/>
    <m/>
    <x v="6"/>
    <n v="64385"/>
    <n v="302609.5"/>
  </r>
  <r>
    <x v="5"/>
    <x v="4"/>
    <s v="2019-05WH"/>
    <d v="2020-01-01T00:00:00"/>
    <x v="2"/>
    <m/>
    <m/>
    <x v="6"/>
    <n v="96"/>
    <n v="451.2"/>
  </r>
  <r>
    <x v="5"/>
    <x v="4"/>
    <s v="2019 - 07WH"/>
    <d v="2020-04-01T00:00:00"/>
    <x v="2"/>
    <m/>
    <m/>
    <x v="6"/>
    <n v="11150"/>
    <n v="50175"/>
  </r>
  <r>
    <x v="5"/>
    <x v="4"/>
    <s v="2019 - 07WH"/>
    <d v="2020-04-01T00:00:00"/>
    <x v="2"/>
    <m/>
    <m/>
    <x v="6"/>
    <n v="12501"/>
    <n v="46878.75"/>
  </r>
  <r>
    <x v="5"/>
    <x v="4"/>
    <s v="2019 - 07WH"/>
    <d v="2020-06-01T00:00:00"/>
    <x v="2"/>
    <d v="2020-06-30T00:00:00"/>
    <s v="REC0113 (2020)"/>
    <x v="6"/>
    <n v="5184"/>
    <n v="30067.200000000001"/>
  </r>
  <r>
    <x v="5"/>
    <x v="4"/>
    <s v="2019 - 07WH"/>
    <d v="2020-06-01T00:00:00"/>
    <x v="2"/>
    <d v="2020-06-30T00:00:00"/>
    <s v="REC0113 (2020)"/>
    <x v="6"/>
    <n v="12499"/>
    <n v="72494.2"/>
  </r>
  <r>
    <x v="5"/>
    <x v="4"/>
    <s v="2019 - 08WH"/>
    <d v="2020-06-01T00:00:00"/>
    <x v="2"/>
    <d v="2020-06-30T00:00:00"/>
    <s v="REC0113 (2020)"/>
    <x v="6"/>
    <n v="38269"/>
    <n v="221960.2"/>
  </r>
  <r>
    <x v="5"/>
    <x v="4"/>
    <s v="2019 - 09WH"/>
    <d v="2020-06-01T00:00:00"/>
    <x v="2"/>
    <d v="2020-06-30T00:00:00"/>
    <s v="REC0113 (2020)"/>
    <x v="6"/>
    <n v="2589"/>
    <n v="15016.2"/>
  </r>
  <r>
    <x v="5"/>
    <x v="4"/>
    <s v="2019 - 11WH"/>
    <d v="2020-06-01T00:00:00"/>
    <x v="2"/>
    <d v="2020-06-30T00:00:00"/>
    <s v="REC0113 (2020)"/>
    <x v="6"/>
    <n v="8569"/>
    <n v="49700.2"/>
  </r>
  <r>
    <x v="5"/>
    <x v="4"/>
    <s v="2019 - 12WH"/>
    <d v="2020-06-01T00:00:00"/>
    <x v="2"/>
    <d v="2020-06-30T00:00:00"/>
    <s v="REC0113 (2020)"/>
    <x v="6"/>
    <n v="25448"/>
    <n v="147598.39999999999"/>
  </r>
  <r>
    <x v="5"/>
    <x v="4"/>
    <s v="2019 - 10WH"/>
    <d v="2020-08-01T00:00:00"/>
    <x v="2"/>
    <d v="2020-08-31T00:00:00"/>
    <s v="REC0117 (2020)"/>
    <x v="6"/>
    <n v="45518"/>
    <n v="227590"/>
  </r>
  <r>
    <x v="5"/>
    <x v="4"/>
    <s v="2019 - 11WH"/>
    <d v="2020-08-01T00:00:00"/>
    <x v="2"/>
    <d v="2020-08-31T00:00:00"/>
    <s v="REC0117 (2020)"/>
    <x v="6"/>
    <n v="25114"/>
    <n v="125570"/>
  </r>
  <r>
    <x v="5"/>
    <x v="4"/>
    <s v="2019 - 11WH"/>
    <d v="2020-10-01T00:00:00"/>
    <x v="2"/>
    <d v="2020-10-31T00:00:00"/>
    <s v="REC0123 (2020)"/>
    <x v="6"/>
    <n v="9653"/>
    <n v="67571"/>
  </r>
  <r>
    <x v="5"/>
    <x v="6"/>
    <s v="2020 - 01WH"/>
    <d v="2020-10-01T00:00:00"/>
    <x v="2"/>
    <d v="2020-10-31T00:00:00"/>
    <s v="REC0123 (2020)"/>
    <x v="6"/>
    <n v="56280"/>
    <n v="393960"/>
  </r>
  <r>
    <x v="5"/>
    <x v="6"/>
    <s v="2020 - 02WH"/>
    <d v="2020-10-01T00:00:00"/>
    <x v="2"/>
    <d v="2020-10-31T00:00:00"/>
    <s v="REC0123 (2020)"/>
    <x v="6"/>
    <n v="21008"/>
    <n v="147056"/>
  </r>
  <r>
    <x v="5"/>
    <x v="6"/>
    <s v="2020 - 02WH"/>
    <d v="2020-11-01T00:00:00"/>
    <x v="2"/>
    <m/>
    <m/>
    <x v="6"/>
    <n v="27346"/>
    <n v="191422"/>
  </r>
  <r>
    <x v="5"/>
    <x v="6"/>
    <s v="2020 - 02WH"/>
    <d v="2020-12-01T00:00:00"/>
    <x v="2"/>
    <m/>
    <m/>
    <x v="6"/>
    <n v="16599"/>
    <n v="116193"/>
  </r>
  <r>
    <x v="5"/>
    <x v="6"/>
    <s v="2020 - 03WH"/>
    <d v="2020-12-01T00:00:00"/>
    <x v="2"/>
    <m/>
    <m/>
    <x v="6"/>
    <n v="7970"/>
    <n v="55790"/>
  </r>
  <r>
    <x v="5"/>
    <x v="4"/>
    <s v="2019 - 09WH"/>
    <d v="2021-01-01T00:00:00"/>
    <x v="0"/>
    <m/>
    <m/>
    <x v="6"/>
    <n v="44385"/>
    <n v="176208.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(Note 1)" updatedVersion="6" minRefreshableVersion="3" useAutoFormatting="1" itemPrintTitles="1" createdVersion="6" indent="0" outline="1" outlineData="1" multipleFieldFilters="0">
  <location ref="B6:H25" firstHeaderRow="1" firstDataRow="2" firstDataCol="1"/>
  <pivotFields count="10">
    <pivotField axis="axisRow" showAll="0">
      <items count="9">
        <item x="0"/>
        <item x="1"/>
        <item x="2"/>
        <item x="3"/>
        <item x="4"/>
        <item m="1" x="7"/>
        <item x="5"/>
        <item m="1" x="6"/>
        <item t="default"/>
      </items>
    </pivotField>
    <pivotField axis="axisCol" showAll="0">
      <items count="16">
        <item h="1" x="0"/>
        <item h="1" x="1"/>
        <item h="1" x="2"/>
        <item m="1" x="10"/>
        <item m="1" x="9"/>
        <item m="1" x="8"/>
        <item m="1" x="14"/>
        <item x="3"/>
        <item x="4"/>
        <item x="6"/>
        <item x="5"/>
        <item m="1" x="11"/>
        <item m="1" x="13"/>
        <item m="1" x="12"/>
        <item x="7"/>
        <item t="default"/>
      </items>
    </pivotField>
    <pivotField showAll="0"/>
    <pivotField showAll="0"/>
    <pivotField axis="axisRow" showAll="0" defaultSubtotal="0">
      <items count="12">
        <item m="1" x="9"/>
        <item m="1" x="11"/>
        <item m="1" x="6"/>
        <item m="1" x="7"/>
        <item m="1" x="8"/>
        <item m="1" x="10"/>
        <item m="1" x="5"/>
        <item x="1"/>
        <item x="2"/>
        <item x="0"/>
        <item x="3"/>
        <item x="4"/>
      </items>
    </pivotField>
    <pivotField showAll="0"/>
    <pivotField showAll="0"/>
    <pivotField showAll="0"/>
    <pivotField numFmtId="166" showAll="0"/>
    <pivotField showAll="0"/>
  </pivotFields>
  <rowFields count="2">
    <field x="0"/>
    <field x="4"/>
  </rowFields>
  <rowItems count="18">
    <i>
      <x/>
    </i>
    <i r="1">
      <x v="7"/>
    </i>
    <i r="1">
      <x v="8"/>
    </i>
    <i>
      <x v="1"/>
    </i>
    <i r="1">
      <x v="7"/>
    </i>
    <i r="1">
      <x v="10"/>
    </i>
    <i>
      <x v="2"/>
    </i>
    <i r="1">
      <x v="7"/>
    </i>
    <i r="1">
      <x v="8"/>
    </i>
    <i r="1">
      <x v="9"/>
    </i>
    <i>
      <x v="3"/>
    </i>
    <i r="1">
      <x v="9"/>
    </i>
    <i r="1">
      <x v="11"/>
    </i>
    <i>
      <x v="6"/>
    </i>
    <i r="1">
      <x v="7"/>
    </i>
    <i r="1">
      <x v="8"/>
    </i>
    <i r="1">
      <x v="9"/>
    </i>
    <i t="grand">
      <x/>
    </i>
  </rowItems>
  <colFields count="1">
    <field x="1"/>
  </colFields>
  <colItems count="6">
    <i>
      <x v="7"/>
    </i>
    <i>
      <x v="8"/>
    </i>
    <i>
      <x v="9"/>
    </i>
    <i>
      <x v="10"/>
    </i>
    <i>
      <x v="14"/>
    </i>
    <i t="grand">
      <x/>
    </i>
  </colItems>
  <formats count="181">
    <format dxfId="249">
      <pivotArea collapsedLevelsAreSubtotals="1" fieldPosition="0">
        <references count="1">
          <reference field="0" count="1">
            <x v="0"/>
          </reference>
        </references>
      </pivotArea>
    </format>
    <format dxfId="248">
      <pivotArea collapsedLevelsAreSubtotals="1" fieldPosition="0">
        <references count="1">
          <reference field="0" count="1">
            <x v="0"/>
          </reference>
        </references>
      </pivotArea>
    </format>
    <format dxfId="247">
      <pivotArea collapsedLevelsAreSubtotals="1" fieldPosition="0">
        <references count="1">
          <reference field="0" count="1">
            <x v="0"/>
          </reference>
        </references>
      </pivotArea>
    </format>
    <format dxfId="246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45">
      <pivotArea collapsedLevelsAreSubtotals="1" fieldPosition="0">
        <references count="1">
          <reference field="0" count="1">
            <x v="1"/>
          </reference>
        </references>
      </pivotArea>
    </format>
    <format dxfId="244">
      <pivotArea collapsedLevelsAreSubtotals="1" fieldPosition="0">
        <references count="2">
          <reference field="0" count="1" selected="0">
            <x v="1"/>
          </reference>
          <reference field="1" count="6">
            <x v="2"/>
            <x v="3"/>
            <x v="4"/>
            <x v="5"/>
            <x v="7"/>
            <x v="10"/>
          </reference>
        </references>
      </pivotArea>
    </format>
    <format dxfId="243">
      <pivotArea collapsedLevelsAreSubtotals="1" fieldPosition="0">
        <references count="1">
          <reference field="0" count="1">
            <x v="2"/>
          </reference>
        </references>
      </pivotArea>
    </format>
    <format dxfId="242">
      <pivotArea collapsedLevelsAreSubtotals="1" fieldPosition="0">
        <references count="2">
          <reference field="0" count="1" selected="0">
            <x v="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41">
      <pivotArea collapsedLevelsAreSubtotals="1" fieldPosition="0">
        <references count="1">
          <reference field="0" count="1">
            <x v="3"/>
          </reference>
        </references>
      </pivotArea>
    </format>
    <format dxfId="240">
      <pivotArea collapsedLevelsAreSubtotals="1" fieldPosition="0">
        <references count="2">
          <reference field="0" count="1" selected="0">
            <x v="3"/>
          </reference>
          <reference field="1" count="4">
            <x v="2"/>
            <x v="3"/>
            <x v="9"/>
            <x v="10"/>
          </reference>
        </references>
      </pivotArea>
    </format>
    <format dxfId="239">
      <pivotArea collapsedLevelsAreSubtotals="1" fieldPosition="0">
        <references count="1">
          <reference field="0" count="1">
            <x v="4"/>
          </reference>
        </references>
      </pivotArea>
    </format>
    <format dxfId="238">
      <pivotArea collapsedLevelsAreSubtotals="1" fieldPosition="0">
        <references count="2">
          <reference field="0" count="1" selected="0">
            <x v="4"/>
          </reference>
          <reference field="1" count="3">
            <x v="2"/>
            <x v="3"/>
            <x v="4"/>
          </reference>
        </references>
      </pivotArea>
    </format>
    <format dxfId="237">
      <pivotArea collapsedLevelsAreSubtotals="1" fieldPosition="0">
        <references count="1">
          <reference field="0" count="1">
            <x v="5"/>
          </reference>
        </references>
      </pivotArea>
    </format>
    <format dxfId="236">
      <pivotArea collapsedLevelsAreSubtotals="1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235">
      <pivotArea collapsedLevelsAreSubtotals="1" fieldPosition="0">
        <references count="1">
          <reference field="0" count="1">
            <x v="6"/>
          </reference>
        </references>
      </pivotArea>
    </format>
    <format dxfId="234">
      <pivotArea collapsedLevelsAreSubtotals="1" fieldPosition="0">
        <references count="2">
          <reference field="0" count="1" selected="0">
            <x v="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33">
      <pivotArea collapsedLevelsAreSubtotals="1" fieldPosition="0">
        <references count="1">
          <reference field="0" count="1">
            <x v="7"/>
          </reference>
        </references>
      </pivotArea>
    </format>
    <format dxfId="232">
      <pivotArea collapsedLevelsAreSubtotals="1" fieldPosition="0">
        <references count="2">
          <reference field="0" count="1" selected="0">
            <x v="7"/>
          </reference>
          <reference field="1" count="4">
            <x v="1"/>
            <x v="2"/>
            <x v="3"/>
            <x v="4"/>
          </reference>
        </references>
      </pivotArea>
    </format>
    <format dxfId="231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30">
      <pivotArea collapsedLevelsAreSubtotals="1" fieldPosition="0">
        <references count="1">
          <reference field="0" count="1">
            <x v="1"/>
          </reference>
        </references>
      </pivotArea>
    </format>
    <format dxfId="229">
      <pivotArea collapsedLevelsAreSubtotals="1" fieldPosition="0">
        <references count="2">
          <reference field="0" count="1" selected="0">
            <x v="1"/>
          </reference>
          <reference field="1" count="6">
            <x v="2"/>
            <x v="3"/>
            <x v="4"/>
            <x v="5"/>
            <x v="7"/>
            <x v="10"/>
          </reference>
        </references>
      </pivotArea>
    </format>
    <format dxfId="228">
      <pivotArea collapsedLevelsAreSubtotals="1" fieldPosition="0">
        <references count="1">
          <reference field="0" count="1">
            <x v="2"/>
          </reference>
        </references>
      </pivotArea>
    </format>
    <format dxfId="227">
      <pivotArea collapsedLevelsAreSubtotals="1" fieldPosition="0">
        <references count="2">
          <reference field="0" count="1" selected="0">
            <x v="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26">
      <pivotArea collapsedLevelsAreSubtotals="1" fieldPosition="0">
        <references count="1">
          <reference field="0" count="1">
            <x v="3"/>
          </reference>
        </references>
      </pivotArea>
    </format>
    <format dxfId="225">
      <pivotArea collapsedLevelsAreSubtotals="1" fieldPosition="0">
        <references count="2">
          <reference field="0" count="1" selected="0">
            <x v="3"/>
          </reference>
          <reference field="1" count="4">
            <x v="2"/>
            <x v="3"/>
            <x v="9"/>
            <x v="10"/>
          </reference>
        </references>
      </pivotArea>
    </format>
    <format dxfId="224">
      <pivotArea collapsedLevelsAreSubtotals="1" fieldPosition="0">
        <references count="1">
          <reference field="0" count="1">
            <x v="4"/>
          </reference>
        </references>
      </pivotArea>
    </format>
    <format dxfId="223">
      <pivotArea collapsedLevelsAreSubtotals="1" fieldPosition="0">
        <references count="2">
          <reference field="0" count="1" selected="0">
            <x v="4"/>
          </reference>
          <reference field="1" count="3">
            <x v="2"/>
            <x v="3"/>
            <x v="4"/>
          </reference>
        </references>
      </pivotArea>
    </format>
    <format dxfId="222">
      <pivotArea collapsedLevelsAreSubtotals="1" fieldPosition="0">
        <references count="1">
          <reference field="0" count="1">
            <x v="5"/>
          </reference>
        </references>
      </pivotArea>
    </format>
    <format dxfId="221">
      <pivotArea collapsedLevelsAreSubtotals="1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220">
      <pivotArea collapsedLevelsAreSubtotals="1" fieldPosition="0">
        <references count="1">
          <reference field="0" count="1">
            <x v="6"/>
          </reference>
        </references>
      </pivotArea>
    </format>
    <format dxfId="219">
      <pivotArea collapsedLevelsAreSubtotals="1" fieldPosition="0">
        <references count="2">
          <reference field="0" count="1" selected="0">
            <x v="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18">
      <pivotArea collapsedLevelsAreSubtotals="1" fieldPosition="0">
        <references count="1">
          <reference field="0" count="1">
            <x v="7"/>
          </reference>
        </references>
      </pivotArea>
    </format>
    <format dxfId="217">
      <pivotArea collapsedLevelsAreSubtotals="1" fieldPosition="0">
        <references count="2">
          <reference field="0" count="1" selected="0">
            <x v="7"/>
          </reference>
          <reference field="1" count="4">
            <x v="1"/>
            <x v="2"/>
            <x v="3"/>
            <x v="4"/>
          </reference>
        </references>
      </pivotArea>
    </format>
    <format dxfId="216">
      <pivotArea collapsedLevelsAreSubtotals="1" fieldPosition="0">
        <references count="2">
          <reference field="0" count="1" selected="0">
            <x v="0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15">
      <pivotArea collapsedLevelsAreSubtotals="1" fieldPosition="0">
        <references count="1">
          <reference field="0" count="1">
            <x v="1"/>
          </reference>
        </references>
      </pivotArea>
    </format>
    <format dxfId="214">
      <pivotArea collapsedLevelsAreSubtotals="1" fieldPosition="0">
        <references count="2">
          <reference field="0" count="1" selected="0">
            <x v="1"/>
          </reference>
          <reference field="1" count="6">
            <x v="2"/>
            <x v="3"/>
            <x v="4"/>
            <x v="5"/>
            <x v="7"/>
            <x v="10"/>
          </reference>
        </references>
      </pivotArea>
    </format>
    <format dxfId="213">
      <pivotArea collapsedLevelsAreSubtotals="1" fieldPosition="0">
        <references count="1">
          <reference field="0" count="1">
            <x v="2"/>
          </reference>
        </references>
      </pivotArea>
    </format>
    <format dxfId="212">
      <pivotArea collapsedLevelsAreSubtotals="1" fieldPosition="0">
        <references count="2">
          <reference field="0" count="1" selected="0">
            <x v="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11">
      <pivotArea collapsedLevelsAreSubtotals="1" fieldPosition="0">
        <references count="1">
          <reference field="0" count="1">
            <x v="3"/>
          </reference>
        </references>
      </pivotArea>
    </format>
    <format dxfId="210">
      <pivotArea collapsedLevelsAreSubtotals="1" fieldPosition="0">
        <references count="2">
          <reference field="0" count="1" selected="0">
            <x v="3"/>
          </reference>
          <reference field="1" count="4">
            <x v="2"/>
            <x v="3"/>
            <x v="9"/>
            <x v="10"/>
          </reference>
        </references>
      </pivotArea>
    </format>
    <format dxfId="209">
      <pivotArea collapsedLevelsAreSubtotals="1" fieldPosition="0">
        <references count="1">
          <reference field="0" count="1">
            <x v="4"/>
          </reference>
        </references>
      </pivotArea>
    </format>
    <format dxfId="208">
      <pivotArea collapsedLevelsAreSubtotals="1" fieldPosition="0">
        <references count="2">
          <reference field="0" count="1" selected="0">
            <x v="4"/>
          </reference>
          <reference field="1" count="3">
            <x v="2"/>
            <x v="3"/>
            <x v="4"/>
          </reference>
        </references>
      </pivotArea>
    </format>
    <format dxfId="207">
      <pivotArea collapsedLevelsAreSubtotals="1" fieldPosition="0">
        <references count="1">
          <reference field="0" count="1">
            <x v="5"/>
          </reference>
        </references>
      </pivotArea>
    </format>
    <format dxfId="206">
      <pivotArea collapsedLevelsAreSubtotals="1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205">
      <pivotArea collapsedLevelsAreSubtotals="1" fieldPosition="0">
        <references count="1">
          <reference field="0" count="1">
            <x v="6"/>
          </reference>
        </references>
      </pivotArea>
    </format>
    <format dxfId="204">
      <pivotArea collapsedLevelsAreSubtotals="1" fieldPosition="0">
        <references count="2">
          <reference field="0" count="1" selected="0">
            <x v="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03">
      <pivotArea collapsedLevelsAreSubtotals="1" fieldPosition="0">
        <references count="1">
          <reference field="0" count="1">
            <x v="7"/>
          </reference>
        </references>
      </pivotArea>
    </format>
    <format dxfId="202">
      <pivotArea collapsedLevelsAreSubtotals="1" fieldPosition="0">
        <references count="2">
          <reference field="0" count="1" selected="0">
            <x v="7"/>
          </reference>
          <reference field="1" count="4">
            <x v="1"/>
            <x v="2"/>
            <x v="3"/>
            <x v="4"/>
          </reference>
        </references>
      </pivotArea>
    </format>
    <format dxfId="201">
      <pivotArea grandRow="1" outline="0" collapsedLevelsAreSubtotals="1" fieldPosition="0"/>
    </format>
    <format dxfId="200">
      <pivotArea grandRow="1" outline="0" collapsedLevelsAreSubtotals="1" fieldPosition="0"/>
    </format>
    <format dxfId="199">
      <pivotArea grandRow="1" outline="0" collapsedLevelsAreSubtotals="1" fieldPosition="0"/>
    </format>
    <format dxfId="198">
      <pivotArea dataOnly="0" labelOnly="1" fieldPosition="0">
        <references count="1">
          <reference field="4" count="0"/>
        </references>
      </pivotArea>
    </format>
    <format dxfId="197">
      <pivotArea dataOnly="0" labelOnly="1" grandCol="1" outline="0" fieldPosition="0"/>
    </format>
    <format dxfId="196">
      <pivotArea dataOnly="0" labelOnly="1" fieldPosition="0">
        <references count="1">
          <reference field="4" count="0"/>
        </references>
      </pivotArea>
    </format>
    <format dxfId="195">
      <pivotArea dataOnly="0" labelOnly="1" grandCol="1" outline="0" fieldPosition="0"/>
    </format>
    <format dxfId="194">
      <pivotArea outline="0" collapsedLevelsAreSubtotals="1" fieldPosition="0"/>
    </format>
    <format dxfId="193">
      <pivotArea outline="0" collapsedLevelsAreSubtotals="1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type="origin" dataOnly="0" labelOnly="1" outline="0" fieldPosition="0"/>
    </format>
    <format dxfId="189">
      <pivotArea field="4" type="button" dataOnly="0" labelOnly="1" outline="0" axis="axisRow" fieldPosition="1"/>
    </format>
    <format dxfId="188">
      <pivotArea type="topRight" dataOnly="0" labelOnly="1" outline="0" fieldPosition="0"/>
    </format>
    <format dxfId="187">
      <pivotArea field="0" type="button" dataOnly="0" labelOnly="1" outline="0" axis="axisRow" fieldPosition="0"/>
    </format>
    <format dxfId="186">
      <pivotArea dataOnly="0" labelOnly="1" fieldPosition="0">
        <references count="1">
          <reference field="0" count="0"/>
        </references>
      </pivotArea>
    </format>
    <format dxfId="185">
      <pivotArea dataOnly="0" labelOnly="1" grandRow="1" outline="0" fieldPosition="0"/>
    </format>
    <format dxfId="184">
      <pivotArea dataOnly="0" labelOnly="1" fieldPosition="0">
        <references count="2">
          <reference field="0" count="1" selected="0">
            <x v="0"/>
          </reference>
          <reference field="1" count="2">
            <x v="7"/>
            <x v="8"/>
          </reference>
        </references>
      </pivotArea>
    </format>
    <format dxfId="183">
      <pivotArea dataOnly="0" labelOnly="1" fieldPosition="0">
        <references count="2">
          <reference field="0" count="1" selected="0">
            <x v="1"/>
          </reference>
          <reference field="1" count="2">
            <x v="7"/>
            <x v="10"/>
          </reference>
        </references>
      </pivotArea>
    </format>
    <format dxfId="182">
      <pivotArea dataOnly="0" labelOnly="1" fieldPosition="0">
        <references count="2">
          <reference field="0" count="1" selected="0">
            <x v="2"/>
          </reference>
          <reference field="1" count="3">
            <x v="7"/>
            <x v="8"/>
            <x v="9"/>
          </reference>
        </references>
      </pivotArea>
    </format>
    <format dxfId="181">
      <pivotArea dataOnly="0" labelOnly="1" fieldPosition="0">
        <references count="2">
          <reference field="0" count="1" selected="0">
            <x v="3"/>
          </reference>
          <reference field="1" count="3">
            <x v="9"/>
            <x v="10"/>
            <x v="12"/>
          </reference>
        </references>
      </pivotArea>
    </format>
    <format dxfId="180">
      <pivotArea dataOnly="0" labelOnly="1" fieldPosition="0">
        <references count="2">
          <reference field="0" count="1" selected="0">
            <x v="6"/>
          </reference>
          <reference field="1" count="3">
            <x v="7"/>
            <x v="8"/>
            <x v="9"/>
          </reference>
        </references>
      </pivotArea>
    </format>
    <format dxfId="179">
      <pivotArea dataOnly="0" labelOnly="1" fieldPosition="0">
        <references count="1">
          <reference field="4" count="0"/>
        </references>
      </pivotArea>
    </format>
    <format dxfId="178">
      <pivotArea dataOnly="0" labelOnly="1" grandCol="1" outline="0" fieldPosition="0"/>
    </format>
    <format dxfId="177">
      <pivotArea outline="0" collapsedLevelsAreSubtotals="1" fieldPosition="0"/>
    </format>
    <format dxfId="176">
      <pivotArea grandRow="1" outline="0" collapsedLevelsAreSubtotals="1" fieldPosition="0"/>
    </format>
    <format dxfId="175">
      <pivotArea collapsedLevelsAreSubtotals="1" fieldPosition="0">
        <references count="2">
          <reference field="0" count="1" selected="0">
            <x v="6"/>
          </reference>
          <reference field="1" count="1">
            <x v="9"/>
          </reference>
        </references>
      </pivotArea>
    </format>
    <format dxfId="174">
      <pivotArea collapsedLevelsAreSubtotals="1" fieldPosition="0">
        <references count="2">
          <reference field="0" count="1" selected="0">
            <x v="0"/>
          </reference>
          <reference field="1" count="2">
            <x v="7"/>
            <x v="8"/>
          </reference>
        </references>
      </pivotArea>
    </format>
    <format dxfId="173">
      <pivotArea collapsedLevelsAreSubtotals="1" fieldPosition="0">
        <references count="1">
          <reference field="0" count="1">
            <x v="1"/>
          </reference>
        </references>
      </pivotArea>
    </format>
    <format dxfId="172">
      <pivotArea collapsedLevelsAreSubtotals="1" fieldPosition="0">
        <references count="2">
          <reference field="0" count="1" selected="0">
            <x v="1"/>
          </reference>
          <reference field="1" count="2">
            <x v="7"/>
            <x v="10"/>
          </reference>
        </references>
      </pivotArea>
    </format>
    <format dxfId="171">
      <pivotArea collapsedLevelsAreSubtotals="1" fieldPosition="0">
        <references count="1">
          <reference field="0" count="1">
            <x v="2"/>
          </reference>
        </references>
      </pivotArea>
    </format>
    <format dxfId="170">
      <pivotArea collapsedLevelsAreSubtotals="1" fieldPosition="0">
        <references count="2">
          <reference field="0" count="1" selected="0">
            <x v="2"/>
          </reference>
          <reference field="1" count="3">
            <x v="7"/>
            <x v="8"/>
            <x v="9"/>
          </reference>
        </references>
      </pivotArea>
    </format>
    <format dxfId="169">
      <pivotArea collapsedLevelsAreSubtotals="1" fieldPosition="0">
        <references count="1">
          <reference field="0" count="1">
            <x v="3"/>
          </reference>
        </references>
      </pivotArea>
    </format>
    <format dxfId="168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2"/>
          </reference>
        </references>
      </pivotArea>
    </format>
    <format dxfId="167">
      <pivotArea collapsedLevelsAreSubtotals="1" fieldPosition="0">
        <references count="1">
          <reference field="0" count="1">
            <x v="6"/>
          </reference>
        </references>
      </pivotArea>
    </format>
    <format dxfId="166">
      <pivotArea collapsedLevelsAreSubtotals="1" fieldPosition="0">
        <references count="2">
          <reference field="0" count="1" selected="0">
            <x v="6"/>
          </reference>
          <reference field="1" count="3">
            <x v="7"/>
            <x v="8"/>
            <x v="9"/>
          </reference>
        </references>
      </pivotArea>
    </format>
    <format dxfId="165">
      <pivotArea collapsedLevelsAreSubtotals="1" fieldPosition="0">
        <references count="2">
          <reference field="0" count="1" selected="0">
            <x v="0"/>
          </reference>
          <reference field="1" count="2">
            <x v="7"/>
            <x v="8"/>
          </reference>
        </references>
      </pivotArea>
    </format>
    <format dxfId="164">
      <pivotArea collapsedLevelsAreSubtotals="1" fieldPosition="0">
        <references count="1">
          <reference field="0" count="1">
            <x v="1"/>
          </reference>
        </references>
      </pivotArea>
    </format>
    <format dxfId="163">
      <pivotArea collapsedLevelsAreSubtotals="1" fieldPosition="0">
        <references count="2">
          <reference field="0" count="1" selected="0">
            <x v="1"/>
          </reference>
          <reference field="1" count="2">
            <x v="7"/>
            <x v="10"/>
          </reference>
        </references>
      </pivotArea>
    </format>
    <format dxfId="162">
      <pivotArea collapsedLevelsAreSubtotals="1" fieldPosition="0">
        <references count="1">
          <reference field="0" count="1">
            <x v="2"/>
          </reference>
        </references>
      </pivotArea>
    </format>
    <format dxfId="161">
      <pivotArea collapsedLevelsAreSubtotals="1" fieldPosition="0">
        <references count="2">
          <reference field="0" count="1" selected="0">
            <x v="2"/>
          </reference>
          <reference field="1" count="3">
            <x v="7"/>
            <x v="8"/>
            <x v="9"/>
          </reference>
        </references>
      </pivotArea>
    </format>
    <format dxfId="160">
      <pivotArea collapsedLevelsAreSubtotals="1" fieldPosition="0">
        <references count="1">
          <reference field="0" count="1">
            <x v="3"/>
          </reference>
        </references>
      </pivotArea>
    </format>
    <format dxfId="159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2"/>
          </reference>
        </references>
      </pivotArea>
    </format>
    <format dxfId="158">
      <pivotArea collapsedLevelsAreSubtotals="1" fieldPosition="0">
        <references count="1">
          <reference field="0" count="1">
            <x v="6"/>
          </reference>
        </references>
      </pivotArea>
    </format>
    <format dxfId="157">
      <pivotArea collapsedLevelsAreSubtotals="1" fieldPosition="0">
        <references count="2">
          <reference field="0" count="1" selected="0">
            <x v="6"/>
          </reference>
          <reference field="1" count="3">
            <x v="7"/>
            <x v="8"/>
            <x v="9"/>
          </reference>
        </references>
      </pivotArea>
    </format>
    <format dxfId="156">
      <pivotArea collapsedLevelsAreSubtotals="1" fieldPosition="0">
        <references count="2">
          <reference field="0" count="1" selected="0">
            <x v="0"/>
          </reference>
          <reference field="1" count="2">
            <x v="7"/>
            <x v="8"/>
          </reference>
        </references>
      </pivotArea>
    </format>
    <format dxfId="155">
      <pivotArea collapsedLevelsAreSubtotals="1" fieldPosition="0">
        <references count="1">
          <reference field="0" count="1">
            <x v="1"/>
          </reference>
        </references>
      </pivotArea>
    </format>
    <format dxfId="154">
      <pivotArea collapsedLevelsAreSubtotals="1" fieldPosition="0">
        <references count="2">
          <reference field="0" count="1" selected="0">
            <x v="1"/>
          </reference>
          <reference field="1" count="2">
            <x v="7"/>
            <x v="10"/>
          </reference>
        </references>
      </pivotArea>
    </format>
    <format dxfId="153">
      <pivotArea collapsedLevelsAreSubtotals="1" fieldPosition="0">
        <references count="1">
          <reference field="0" count="1">
            <x v="2"/>
          </reference>
        </references>
      </pivotArea>
    </format>
    <format dxfId="152">
      <pivotArea collapsedLevelsAreSubtotals="1" fieldPosition="0">
        <references count="2">
          <reference field="0" count="1" selected="0">
            <x v="2"/>
          </reference>
          <reference field="1" count="3">
            <x v="7"/>
            <x v="8"/>
            <x v="9"/>
          </reference>
        </references>
      </pivotArea>
    </format>
    <format dxfId="151">
      <pivotArea collapsedLevelsAreSubtotals="1" fieldPosition="0">
        <references count="1">
          <reference field="0" count="1">
            <x v="3"/>
          </reference>
        </references>
      </pivotArea>
    </format>
    <format dxfId="150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2"/>
          </reference>
        </references>
      </pivotArea>
    </format>
    <format dxfId="149">
      <pivotArea collapsedLevelsAreSubtotals="1" fieldPosition="0">
        <references count="1">
          <reference field="0" count="1">
            <x v="6"/>
          </reference>
        </references>
      </pivotArea>
    </format>
    <format dxfId="148">
      <pivotArea collapsedLevelsAreSubtotals="1" fieldPosition="0">
        <references count="2">
          <reference field="0" count="1" selected="0">
            <x v="6"/>
          </reference>
          <reference field="1" count="3">
            <x v="7"/>
            <x v="8"/>
            <x v="9"/>
          </reference>
        </references>
      </pivotArea>
    </format>
    <format dxfId="147">
      <pivotArea grandRow="1" outline="0" collapsedLevelsAreSubtotals="1" fieldPosition="0"/>
    </format>
    <format dxfId="146">
      <pivotArea grandRow="1" outline="0" collapsedLevelsAreSubtotals="1" fieldPosition="0"/>
    </format>
    <format dxfId="145">
      <pivotArea grandRow="1" outline="0" collapsedLevelsAreSubtotals="1" fieldPosition="0"/>
    </format>
    <format dxfId="144">
      <pivotArea grandRow="1" outline="0" collapsedLevelsAreSubtotals="1" fieldPosition="0"/>
    </format>
    <format dxfId="143">
      <pivotArea grandRow="1" outline="0" collapsedLevelsAreSubtotals="1" fieldPosition="0"/>
    </format>
    <format dxfId="142">
      <pivotArea grandRow="1" outline="0" collapsedLevelsAreSubtotals="1" fieldPosition="0"/>
    </format>
    <format dxfId="141">
      <pivotArea grandRow="1" outline="0" collapsedLevelsAreSubtotals="1" fieldPosition="0"/>
    </format>
    <format dxfId="140">
      <pivotArea grandRow="1" outline="0" collapsedLevelsAreSubtotals="1" fieldPosition="0"/>
    </format>
    <format dxfId="139">
      <pivotArea grandRow="1" outline="0" collapsedLevelsAreSubtotals="1" fieldPosition="0"/>
    </format>
    <format dxfId="138">
      <pivotArea outline="0" collapsedLevelsAreSubtotals="1" fieldPosition="0"/>
    </format>
    <format dxfId="137">
      <pivotArea grandRow="1" outline="0" collapsedLevelsAreSubtotals="1" fieldPosition="0"/>
    </format>
    <format dxfId="136">
      <pivotArea collapsedLevelsAreSubtotals="1" fieldPosition="0">
        <references count="1">
          <reference field="0" count="1">
            <x v="1"/>
          </reference>
        </references>
      </pivotArea>
    </format>
    <format dxfId="135">
      <pivotArea collapsedLevelsAreSubtotals="1" fieldPosition="0">
        <references count="1">
          <reference field="0" count="1">
            <x v="1"/>
          </reference>
        </references>
      </pivotArea>
    </format>
    <format dxfId="134">
      <pivotArea collapsedLevelsAreSubtotals="1" fieldPosition="0">
        <references count="1">
          <reference field="0" count="1">
            <x v="1"/>
          </reference>
        </references>
      </pivotArea>
    </format>
    <format dxfId="133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132">
      <pivotArea collapsedLevelsAreSubtotals="1" fieldPosition="0">
        <references count="1">
          <reference field="0" count="1">
            <x v="2"/>
          </reference>
        </references>
      </pivotArea>
    </format>
    <format dxfId="131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130">
      <pivotArea collapsedLevelsAreSubtotals="1" fieldPosition="0">
        <references count="1">
          <reference field="0" count="1">
            <x v="3"/>
          </reference>
        </references>
      </pivotArea>
    </format>
    <format dxfId="129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128">
      <pivotArea collapsedLevelsAreSubtotals="1" fieldPosition="0">
        <references count="1">
          <reference field="0" count="1">
            <x v="6"/>
          </reference>
        </references>
      </pivotArea>
    </format>
    <format dxfId="127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126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125">
      <pivotArea collapsedLevelsAreSubtotals="1" fieldPosition="0">
        <references count="1">
          <reference field="0" count="1">
            <x v="2"/>
          </reference>
        </references>
      </pivotArea>
    </format>
    <format dxfId="124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123">
      <pivotArea collapsedLevelsAreSubtotals="1" fieldPosition="0">
        <references count="1">
          <reference field="0" count="1">
            <x v="3"/>
          </reference>
        </references>
      </pivotArea>
    </format>
    <format dxfId="122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121">
      <pivotArea collapsedLevelsAreSubtotals="1" fieldPosition="0">
        <references count="1">
          <reference field="0" count="1">
            <x v="6"/>
          </reference>
        </references>
      </pivotArea>
    </format>
    <format dxfId="120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119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118">
      <pivotArea collapsedLevelsAreSubtotals="1" fieldPosition="0">
        <references count="1">
          <reference field="0" count="1">
            <x v="2"/>
          </reference>
        </references>
      </pivotArea>
    </format>
    <format dxfId="117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116">
      <pivotArea collapsedLevelsAreSubtotals="1" fieldPosition="0">
        <references count="1">
          <reference field="0" count="1">
            <x v="3"/>
          </reference>
        </references>
      </pivotArea>
    </format>
    <format dxfId="115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114">
      <pivotArea collapsedLevelsAreSubtotals="1" fieldPosition="0">
        <references count="1">
          <reference field="0" count="1">
            <x v="6"/>
          </reference>
        </references>
      </pivotArea>
    </format>
    <format dxfId="113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112">
      <pivotArea dataOnly="0" labelOnly="1" fieldPosition="0">
        <references count="1">
          <reference field="1" count="0"/>
        </references>
      </pivotArea>
    </format>
    <format dxfId="111">
      <pivotArea dataOnly="0" labelOnly="1" grandCol="1" outline="0" fieldPosition="0"/>
    </format>
    <format dxfId="110">
      <pivotArea dataOnly="0" labelOnly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109">
      <pivotArea dataOnly="0" labelOnly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108">
      <pivotArea dataOnly="0" labelOnly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107">
      <pivotArea dataOnly="0" labelOnly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106">
      <pivotArea collapsedLevelsAreSubtotals="1" fieldPosition="0">
        <references count="1">
          <reference field="0" count="1">
            <x v="1"/>
          </reference>
        </references>
      </pivotArea>
    </format>
    <format dxfId="105">
      <pivotArea collapsedLevelsAreSubtotals="1" fieldPosition="0">
        <references count="3">
          <reference field="0" count="1" selected="0">
            <x v="0"/>
          </reference>
          <reference field="1" count="0" selected="0"/>
          <reference field="4" count="2">
            <x v="7"/>
            <x v="8"/>
          </reference>
        </references>
      </pivotArea>
    </format>
    <format dxfId="104">
      <pivotArea collapsedLevelsAreSubtotals="1" fieldPosition="0">
        <references count="3">
          <reference field="0" count="1" selected="0">
            <x v="0"/>
          </reference>
          <reference field="1" count="0" selected="0"/>
          <reference field="4" count="2">
            <x v="7"/>
            <x v="8"/>
          </reference>
        </references>
      </pivotArea>
    </format>
    <format dxfId="103">
      <pivotArea collapsedLevelsAreSubtotals="1" fieldPosition="0">
        <references count="3">
          <reference field="0" count="1" selected="0">
            <x v="0"/>
          </reference>
          <reference field="1" count="0" selected="0"/>
          <reference field="4" count="2">
            <x v="7"/>
            <x v="8"/>
          </reference>
        </references>
      </pivotArea>
    </format>
    <format dxfId="102">
      <pivotArea collapsedLevelsAreSubtotals="1" fieldPosition="0">
        <references count="1">
          <reference field="0" count="1">
            <x v="2"/>
          </reference>
        </references>
      </pivotArea>
    </format>
    <format dxfId="101">
      <pivotArea collapsedLevelsAreSubtotals="1" fieldPosition="0">
        <references count="1">
          <reference field="0" count="1">
            <x v="0"/>
          </reference>
        </references>
      </pivotArea>
    </format>
    <format dxfId="100">
      <pivotArea collapsedLevelsAreSubtotals="1" fieldPosition="0">
        <references count="1">
          <reference field="0" count="1">
            <x v="0"/>
          </reference>
        </references>
      </pivotArea>
    </format>
    <format dxfId="99">
      <pivotArea collapsedLevelsAreSubtotals="1" fieldPosition="0">
        <references count="1">
          <reference field="0" count="1">
            <x v="0"/>
          </reference>
        </references>
      </pivotArea>
    </format>
    <format dxfId="98">
      <pivotArea collapsedLevelsAreSubtotals="1" fieldPosition="0">
        <references count="2">
          <reference field="0" count="1" selected="0">
            <x v="0"/>
          </reference>
          <reference field="4" count="2">
            <x v="7"/>
            <x v="8"/>
          </reference>
        </references>
      </pivotArea>
    </format>
    <format dxfId="97">
      <pivotArea collapsedLevelsAreSubtotals="1" fieldPosition="0">
        <references count="2">
          <reference field="0" count="1" selected="0">
            <x v="0"/>
          </reference>
          <reference field="4" count="2">
            <x v="7"/>
            <x v="8"/>
          </reference>
        </references>
      </pivotArea>
    </format>
    <format dxfId="96">
      <pivotArea collapsedLevelsAreSubtotals="1" fieldPosition="0">
        <references count="2">
          <reference field="0" count="1" selected="0">
            <x v="0"/>
          </reference>
          <reference field="4" count="2">
            <x v="7"/>
            <x v="8"/>
          </reference>
        </references>
      </pivotArea>
    </format>
    <format dxfId="95">
      <pivotArea collapsedLevelsAreSubtotals="1" fieldPosition="0">
        <references count="1">
          <reference field="0" count="1">
            <x v="1"/>
          </reference>
        </references>
      </pivotArea>
    </format>
    <format dxfId="94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93">
      <pivotArea collapsedLevelsAreSubtotals="1" fieldPosition="0">
        <references count="1">
          <reference field="0" count="1">
            <x v="2"/>
          </reference>
        </references>
      </pivotArea>
    </format>
    <format dxfId="92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91">
      <pivotArea collapsedLevelsAreSubtotals="1" fieldPosition="0">
        <references count="1">
          <reference field="0" count="1">
            <x v="3"/>
          </reference>
        </references>
      </pivotArea>
    </format>
    <format dxfId="90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89">
      <pivotArea collapsedLevelsAreSubtotals="1" fieldPosition="0">
        <references count="1">
          <reference field="0" count="1">
            <x v="6"/>
          </reference>
        </references>
      </pivotArea>
    </format>
    <format dxfId="88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87">
      <pivotArea collapsedLevelsAreSubtotals="1" fieldPosition="0">
        <references count="1">
          <reference field="0" count="1">
            <x v="1"/>
          </reference>
        </references>
      </pivotArea>
    </format>
    <format dxfId="86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85">
      <pivotArea collapsedLevelsAreSubtotals="1" fieldPosition="0">
        <references count="1">
          <reference field="0" count="1">
            <x v="2"/>
          </reference>
        </references>
      </pivotArea>
    </format>
    <format dxfId="84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83">
      <pivotArea collapsedLevelsAreSubtotals="1" fieldPosition="0">
        <references count="1">
          <reference field="0" count="1">
            <x v="3"/>
          </reference>
        </references>
      </pivotArea>
    </format>
    <format dxfId="82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81">
      <pivotArea collapsedLevelsAreSubtotals="1" fieldPosition="0">
        <references count="1">
          <reference field="0" count="1">
            <x v="6"/>
          </reference>
        </references>
      </pivotArea>
    </format>
    <format dxfId="80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79">
      <pivotArea collapsedLevelsAreSubtotals="1" fieldPosition="0">
        <references count="1">
          <reference field="0" count="1">
            <x v="1"/>
          </reference>
        </references>
      </pivotArea>
    </format>
    <format dxfId="78">
      <pivotArea collapsedLevelsAreSubtotals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77">
      <pivotArea collapsedLevelsAreSubtotals="1" fieldPosition="0">
        <references count="1">
          <reference field="0" count="1">
            <x v="2"/>
          </reference>
        </references>
      </pivotArea>
    </format>
    <format dxfId="76">
      <pivotArea collapsedLevelsAreSubtotals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75">
      <pivotArea collapsedLevelsAreSubtotals="1" fieldPosition="0">
        <references count="1">
          <reference field="0" count="1">
            <x v="3"/>
          </reference>
        </references>
      </pivotArea>
    </format>
    <format dxfId="74">
      <pivotArea collapsedLevelsAreSubtotals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73">
      <pivotArea collapsedLevelsAreSubtotals="1" fieldPosition="0">
        <references count="1">
          <reference field="0" count="1">
            <x v="6"/>
          </reference>
        </references>
      </pivotArea>
    </format>
    <format dxfId="72">
      <pivotArea collapsedLevelsAreSubtotals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71">
      <pivotArea collapsedLevelsAreSubtotals="1" fieldPosition="0">
        <references count="1">
          <reference field="0" count="1">
            <x v="3"/>
          </reference>
        </references>
      </pivotArea>
    </format>
    <format dxfId="70">
      <pivotArea collapsedLevelsAreSubtotals="1" fieldPosition="0">
        <references count="1">
          <reference field="0" count="1">
            <x v="6"/>
          </reference>
        </references>
      </pivotArea>
    </format>
    <format dxfId="69">
      <pivotArea dataOnly="0" labelOnly="1" fieldPosition="0">
        <references count="2">
          <reference field="0" count="1" selected="0">
            <x v="0"/>
          </reference>
          <reference field="4" count="2"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grandTotalCaption="(Note 1)" updatedVersion="6" minRefreshableVersion="3" useAutoFormatting="1" itemPrintTitles="1" createdVersion="6" indent="0" outline="1" outlineData="1" multipleFieldFilters="0">
  <location ref="B37:H56" firstHeaderRow="1" firstDataRow="2" firstDataCol="1"/>
  <pivotFields count="10">
    <pivotField axis="axisRow" showAll="0">
      <items count="9">
        <item x="0"/>
        <item x="1"/>
        <item x="2"/>
        <item x="3"/>
        <item x="4"/>
        <item m="1" x="7"/>
        <item x="5"/>
        <item m="1" x="6"/>
        <item t="default"/>
      </items>
    </pivotField>
    <pivotField axis="axisCol" showAll="0">
      <items count="16">
        <item h="1" x="0"/>
        <item h="1" x="1"/>
        <item h="1" x="2"/>
        <item m="1" x="10"/>
        <item m="1" x="9"/>
        <item m="1" x="8"/>
        <item m="1" x="14"/>
        <item x="3"/>
        <item x="4"/>
        <item x="6"/>
        <item x="5"/>
        <item m="1" x="13"/>
        <item m="1" x="12"/>
        <item m="1" x="11"/>
        <item x="7"/>
        <item t="default"/>
      </items>
    </pivotField>
    <pivotField showAll="0"/>
    <pivotField showAll="0"/>
    <pivotField axis="axisRow" showAll="0">
      <items count="13">
        <item m="1" x="9"/>
        <item m="1" x="11"/>
        <item m="1" x="6"/>
        <item m="1" x="7"/>
        <item m="1" x="8"/>
        <item m="1" x="10"/>
        <item m="1" x="5"/>
        <item x="1"/>
        <item x="2"/>
        <item x="0"/>
        <item x="3"/>
        <item x="4"/>
        <item t="default"/>
      </items>
    </pivotField>
    <pivotField showAll="0"/>
    <pivotField showAll="0"/>
    <pivotField showAll="0"/>
    <pivotField dataField="1" numFmtId="166" showAll="0"/>
    <pivotField showAll="0"/>
  </pivotFields>
  <rowFields count="2">
    <field x="0"/>
    <field x="4"/>
  </rowFields>
  <rowItems count="18">
    <i>
      <x/>
    </i>
    <i r="1">
      <x v="7"/>
    </i>
    <i r="1">
      <x v="8"/>
    </i>
    <i>
      <x v="1"/>
    </i>
    <i r="1">
      <x v="7"/>
    </i>
    <i r="1">
      <x v="10"/>
    </i>
    <i>
      <x v="2"/>
    </i>
    <i r="1">
      <x v="7"/>
    </i>
    <i r="1">
      <x v="8"/>
    </i>
    <i r="1">
      <x v="9"/>
    </i>
    <i>
      <x v="3"/>
    </i>
    <i r="1">
      <x v="9"/>
    </i>
    <i r="1">
      <x v="11"/>
    </i>
    <i>
      <x v="6"/>
    </i>
    <i r="1">
      <x v="7"/>
    </i>
    <i r="1">
      <x v="8"/>
    </i>
    <i r="1">
      <x v="9"/>
    </i>
    <i t="grand">
      <x/>
    </i>
  </rowItems>
  <colFields count="1">
    <field x="1"/>
  </colFields>
  <colItems count="6">
    <i>
      <x v="7"/>
    </i>
    <i>
      <x v="8"/>
    </i>
    <i>
      <x v="9"/>
    </i>
    <i>
      <x v="10"/>
    </i>
    <i>
      <x v="14"/>
    </i>
    <i t="grand">
      <x/>
    </i>
  </colItems>
  <dataFields count="1">
    <dataField name="Sum of Qty by Accounting Year" fld="8" baseField="0" baseItem="0" numFmtId="166"/>
  </dataFields>
  <formats count="33">
    <format dxfId="282">
      <pivotArea outline="0" collapsedLevelsAreSubtotals="1" fieldPosition="0"/>
    </format>
    <format dxfId="281">
      <pivotArea outline="0" collapsedLevelsAreSubtotals="1" fieldPosition="0"/>
    </format>
    <format dxfId="280">
      <pivotArea outline="0" collapsedLevelsAreSubtotals="1" fieldPosition="0"/>
    </format>
    <format dxfId="279">
      <pivotArea dataOnly="0" labelOnly="1" fieldPosition="0">
        <references count="1">
          <reference field="4" count="0"/>
        </references>
      </pivotArea>
    </format>
    <format dxfId="278">
      <pivotArea dataOnly="0" labelOnly="1" grandCol="1" outline="0" fieldPosition="0"/>
    </format>
    <format dxfId="277">
      <pivotArea type="all" dataOnly="0" outline="0" fieldPosition="0"/>
    </format>
    <format dxfId="276">
      <pivotArea outline="0" collapsedLevelsAreSubtotals="1" fieldPosition="0"/>
    </format>
    <format dxfId="275">
      <pivotArea type="origin" dataOnly="0" labelOnly="1" outline="0" fieldPosition="0"/>
    </format>
    <format dxfId="274">
      <pivotArea field="4" type="button" dataOnly="0" labelOnly="1" outline="0" axis="axisRow" fieldPosition="1"/>
    </format>
    <format dxfId="273">
      <pivotArea type="topRight" dataOnly="0" labelOnly="1" outline="0" fieldPosition="0"/>
    </format>
    <format dxfId="272">
      <pivotArea field="0" type="button" dataOnly="0" labelOnly="1" outline="0" axis="axisRow" fieldPosition="0"/>
    </format>
    <format dxfId="271">
      <pivotArea dataOnly="0" labelOnly="1" fieldPosition="0">
        <references count="1">
          <reference field="0" count="0"/>
        </references>
      </pivotArea>
    </format>
    <format dxfId="270">
      <pivotArea dataOnly="0" labelOnly="1" grandRow="1" outline="0" fieldPosition="0"/>
    </format>
    <format dxfId="269">
      <pivotArea dataOnly="0" labelOnly="1" fieldPosition="0">
        <references count="2">
          <reference field="0" count="1" selected="0">
            <x v="0"/>
          </reference>
          <reference field="1" count="2">
            <x v="7"/>
            <x v="8"/>
          </reference>
        </references>
      </pivotArea>
    </format>
    <format dxfId="268">
      <pivotArea dataOnly="0" labelOnly="1" fieldPosition="0">
        <references count="2">
          <reference field="0" count="1" selected="0">
            <x v="1"/>
          </reference>
          <reference field="1" count="2">
            <x v="7"/>
            <x v="10"/>
          </reference>
        </references>
      </pivotArea>
    </format>
    <format dxfId="267">
      <pivotArea dataOnly="0" labelOnly="1" fieldPosition="0">
        <references count="2">
          <reference field="0" count="1" selected="0">
            <x v="2"/>
          </reference>
          <reference field="1" count="3">
            <x v="7"/>
            <x v="8"/>
            <x v="9"/>
          </reference>
        </references>
      </pivotArea>
    </format>
    <format dxfId="266">
      <pivotArea dataOnly="0" labelOnly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265">
      <pivotArea dataOnly="0" labelOnly="1" fieldPosition="0">
        <references count="2">
          <reference field="0" count="1" selected="0">
            <x v="6"/>
          </reference>
          <reference field="1" count="3">
            <x v="7"/>
            <x v="8"/>
            <x v="9"/>
          </reference>
        </references>
      </pivotArea>
    </format>
    <format dxfId="264">
      <pivotArea dataOnly="0" labelOnly="1" fieldPosition="0">
        <references count="1">
          <reference field="4" count="0"/>
        </references>
      </pivotArea>
    </format>
    <format dxfId="263">
      <pivotArea dataOnly="0" labelOnly="1" grandCol="1" outline="0" fieldPosition="0"/>
    </format>
    <format dxfId="262">
      <pivotArea dataOnly="0" labelOnly="1" grandCol="1" outline="0" fieldPosition="0"/>
    </format>
    <format dxfId="261">
      <pivotArea dataOnly="0" labelOnly="1" fieldPosition="0">
        <references count="2">
          <reference field="0" count="1" selected="0">
            <x v="0"/>
          </reference>
          <reference field="4" count="2">
            <x v="7"/>
            <x v="8"/>
          </reference>
        </references>
      </pivotArea>
    </format>
    <format dxfId="260">
      <pivotArea dataOnly="0" labelOnly="1" fieldPosition="0">
        <references count="2">
          <reference field="0" count="1" selected="0">
            <x v="1"/>
          </reference>
          <reference field="4" count="2">
            <x v="7"/>
            <x v="10"/>
          </reference>
        </references>
      </pivotArea>
    </format>
    <format dxfId="259">
      <pivotArea dataOnly="0" labelOnly="1" fieldPosition="0">
        <references count="2">
          <reference field="0" count="1" selected="0">
            <x v="2"/>
          </reference>
          <reference field="4" count="3">
            <x v="7"/>
            <x v="8"/>
            <x v="9"/>
          </reference>
        </references>
      </pivotArea>
    </format>
    <format dxfId="258">
      <pivotArea dataOnly="0" labelOnly="1" fieldPosition="0">
        <references count="2">
          <reference field="0" count="1" selected="0">
            <x v="3"/>
          </reference>
          <reference field="4" count="2">
            <x v="9"/>
            <x v="11"/>
          </reference>
        </references>
      </pivotArea>
    </format>
    <format dxfId="257">
      <pivotArea dataOnly="0" labelOnly="1" fieldPosition="0">
        <references count="2">
          <reference field="0" count="1" selected="0">
            <x v="6"/>
          </reference>
          <reference field="4" count="3">
            <x v="7"/>
            <x v="8"/>
            <x v="9"/>
          </reference>
        </references>
      </pivotArea>
    </format>
    <format dxfId="256">
      <pivotArea dataOnly="0" labelOnly="1" fieldPosition="0">
        <references count="1">
          <reference field="1" count="0"/>
        </references>
      </pivotArea>
    </format>
    <format dxfId="255">
      <pivotArea dataOnly="0" labelOnly="1" fieldPosition="0">
        <references count="1">
          <reference field="1" count="0"/>
        </references>
      </pivotArea>
    </format>
    <format dxfId="254">
      <pivotArea dataOnly="0" labelOnly="1" fieldPosition="0">
        <references count="1">
          <reference field="1" count="0"/>
        </references>
      </pivotArea>
    </format>
    <format dxfId="253">
      <pivotArea collapsedLevelsAreSubtotals="1" fieldPosition="0">
        <references count="1">
          <reference field="0" count="1">
            <x v="6"/>
          </reference>
        </references>
      </pivotArea>
    </format>
    <format dxfId="252">
      <pivotArea collapsedLevelsAreSubtotals="1" fieldPosition="0">
        <references count="1">
          <reference field="0" count="1">
            <x v="3"/>
          </reference>
        </references>
      </pivotArea>
    </format>
    <format dxfId="251">
      <pivotArea collapsedLevelsAreSubtotals="1" fieldPosition="0">
        <references count="1">
          <reference field="0" count="1">
            <x v="2"/>
          </reference>
        </references>
      </pivotArea>
    </format>
    <format dxfId="250">
      <pivotArea collapsedLevelsAreSubtotals="1" fieldPosition="0">
        <references count="1">
          <reference field="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Per Attach 3" updatedVersion="6" minRefreshableVersion="3" useAutoFormatting="1" itemPrintTitles="1" createdVersion="6" indent="0" outline="1" outlineData="1" multipleFieldFilters="0">
  <location ref="B10:H17" firstHeaderRow="1" firstDataRow="2" firstDataCol="1"/>
  <pivotFields count="10">
    <pivotField showAll="0"/>
    <pivotField axis="axisCol" showAll="0">
      <items count="16">
        <item h="1" x="0"/>
        <item h="1" x="1"/>
        <item h="1" x="2"/>
        <item h="1" m="1" x="10"/>
        <item h="1" m="1" x="9"/>
        <item h="1" m="1" x="8"/>
        <item h="1" m="1" x="14"/>
        <item x="3"/>
        <item x="4"/>
        <item x="6"/>
        <item x="5"/>
        <item m="1" x="11"/>
        <item m="1" x="13"/>
        <item m="1" x="12"/>
        <item x="7"/>
        <item t="default"/>
      </items>
    </pivotField>
    <pivotField showAll="0"/>
    <pivotField showAll="0"/>
    <pivotField axis="axisRow" showAll="0">
      <items count="13">
        <item m="1" x="9"/>
        <item m="1" x="11"/>
        <item m="1" x="6"/>
        <item m="1" x="7"/>
        <item m="1" x="8"/>
        <item m="1" x="10"/>
        <item m="1" x="5"/>
        <item x="1"/>
        <item x="2"/>
        <item x="0"/>
        <item x="3"/>
        <item x="4"/>
        <item t="default"/>
      </items>
    </pivotField>
    <pivotField showAll="0"/>
    <pivotField showAll="0"/>
    <pivotField showAll="0"/>
    <pivotField numFmtId="166" showAll="0"/>
    <pivotField showAll="0"/>
  </pivotFields>
  <rowFields count="1">
    <field x="4"/>
  </rowFields>
  <rowItems count="6"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6">
    <i>
      <x v="7"/>
    </i>
    <i>
      <x v="8"/>
    </i>
    <i>
      <x v="9"/>
    </i>
    <i>
      <x v="10"/>
    </i>
    <i>
      <x v="14"/>
    </i>
    <i t="grand">
      <x/>
    </i>
  </colItems>
  <formats count="53">
    <format dxfId="59">
      <pivotArea collapsedLevelsAreSubtotals="1" fieldPosition="0">
        <references count="1">
          <reference field="1" count="1">
            <x v="0"/>
          </reference>
        </references>
      </pivotArea>
    </format>
    <format dxfId="58">
      <pivotArea grandRow="1" outline="0" collapsedLevelsAreSubtotals="1" fieldPosition="0"/>
    </format>
    <format dxfId="57">
      <pivotArea collapsedLevelsAreSubtotals="1" fieldPosition="0">
        <references count="1">
          <reference field="1" count="1">
            <x v="0"/>
          </reference>
        </references>
      </pivotArea>
    </format>
    <format dxfId="56">
      <pivotArea grandRow="1" outline="0" collapsedLevelsAreSubtotals="1" fieldPosition="0"/>
    </format>
    <format dxfId="55">
      <pivotArea collapsedLevelsAreSubtotals="1" fieldPosition="0">
        <references count="1">
          <reference field="1" count="1">
            <x v="0"/>
          </reference>
        </references>
      </pivotArea>
    </format>
    <format dxfId="54">
      <pivotArea grandRow="1" outline="0" collapsedLevelsAreSubtotals="1" fieldPosition="0"/>
    </format>
    <format dxfId="53">
      <pivotArea collapsedLevelsAreSubtotals="1" fieldPosition="0">
        <references count="1">
          <reference field="1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2">
      <pivotArea collapsedLevelsAreSubtotals="1" fieldPosition="0">
        <references count="1">
          <reference field="1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1">
      <pivotArea collapsedLevelsAreSubtotals="1" fieldPosition="0">
        <references count="1">
          <reference field="1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0">
      <pivotArea dataOnly="0" labelOnly="1" grandCol="1" outline="0" fieldPosition="0"/>
    </format>
    <format dxfId="49">
      <pivotArea collapsedLevelsAreSubtotals="1" fieldPosition="0">
        <references count="1">
          <reference field="1" count="3">
            <x v="10"/>
            <x v="12"/>
            <x v="13"/>
          </reference>
        </references>
      </pivotArea>
    </format>
    <format dxfId="48">
      <pivotArea collapsedLevelsAreSubtotals="1" fieldPosition="0">
        <references count="1">
          <reference field="1" count="3">
            <x v="10"/>
            <x v="12"/>
            <x v="13"/>
          </reference>
        </references>
      </pivotArea>
    </format>
    <format dxfId="47">
      <pivotArea collapsedLevelsAreSubtotals="1" fieldPosition="0">
        <references count="1">
          <reference field="1" count="3">
            <x v="10"/>
            <x v="12"/>
            <x v="13"/>
          </reference>
        </references>
      </pivotArea>
    </format>
    <format dxfId="46">
      <pivotArea collapsedLevelsAreSubtotals="1" fieldPosition="0">
        <references count="1">
          <reference field="4" count="0"/>
        </references>
      </pivotArea>
    </format>
    <format dxfId="45">
      <pivotArea collapsedLevelsAreSubtotals="1" fieldPosition="0">
        <references count="1">
          <reference field="4" count="0"/>
        </references>
      </pivotArea>
    </format>
    <format dxfId="44">
      <pivotArea collapsedLevelsAreSubtotals="1" fieldPosition="0">
        <references count="1">
          <reference field="4" count="0"/>
        </references>
      </pivotArea>
    </format>
    <format dxfId="43">
      <pivotArea collapsedLevelsAreSubtotals="1" fieldPosition="0">
        <references count="1">
          <reference field="4" count="1">
            <x v="0"/>
          </reference>
        </references>
      </pivotArea>
    </format>
    <format dxfId="42">
      <pivotArea collapsedLevelsAreSubtotals="1" fieldPosition="0">
        <references count="1">
          <reference field="4" count="1">
            <x v="0"/>
          </reference>
        </references>
      </pivotArea>
    </format>
    <format dxfId="41">
      <pivotArea collapsedLevelsAreSubtotals="1" fieldPosition="0">
        <references count="1">
          <reference field="4" count="1">
            <x v="0"/>
          </reference>
        </references>
      </pivotArea>
    </format>
    <format dxfId="40">
      <pivotArea dataOnly="0" labelOnly="1" fieldPosition="0">
        <references count="1">
          <reference field="1" count="0"/>
        </references>
      </pivotArea>
    </format>
    <format dxfId="39">
      <pivotArea dataOnly="0" labelOnly="1" grandCol="1" outline="0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4" type="button" dataOnly="0" labelOnly="1" outline="0" axis="axisRow" fieldPosition="0"/>
    </format>
    <format dxfId="32">
      <pivotArea dataOnly="0" labelOnly="1" fieldPosition="0">
        <references count="1">
          <reference field="4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1" count="0"/>
        </references>
      </pivotArea>
    </format>
    <format dxfId="29">
      <pivotArea dataOnly="0" labelOnly="1" grandCol="1" outline="0" fieldPosition="0"/>
    </format>
    <format dxfId="28">
      <pivotArea collapsedLevelsAreSubtotals="1" fieldPosition="0">
        <references count="1">
          <reference field="4" count="0"/>
        </references>
      </pivotArea>
    </format>
    <format dxfId="27">
      <pivotArea collapsedLevelsAreSubtotals="1" fieldPosition="0">
        <references count="1">
          <reference field="4" count="0"/>
        </references>
      </pivotArea>
    </format>
    <format dxfId="26">
      <pivotArea collapsedLevelsAreSubtotals="1" fieldPosition="0">
        <references count="1">
          <reference field="4" count="1">
            <x v="7"/>
          </reference>
        </references>
      </pivotArea>
    </format>
    <format dxfId="25">
      <pivotArea collapsedLevelsAreSubtotals="1" fieldPosition="0">
        <references count="1">
          <reference field="4" count="1">
            <x v="7"/>
          </reference>
        </references>
      </pivotArea>
    </format>
    <format dxfId="24">
      <pivotArea collapsedLevelsAreSubtotals="1" fieldPosition="0">
        <references count="1">
          <reference field="4" count="1">
            <x v="7"/>
          </reference>
        </references>
      </pivotArea>
    </format>
    <format dxfId="23">
      <pivotArea grandRow="1" outline="0" collapsedLevelsAreSubtotals="1" fieldPosition="0"/>
    </format>
    <format dxfId="22">
      <pivotArea grandRow="1" outline="0" collapsedLevelsAreSubtotals="1" fieldPosition="0"/>
    </format>
    <format dxfId="21">
      <pivotArea grandRow="1" outline="0" collapsedLevelsAreSubtotals="1" fieldPosition="0"/>
    </format>
    <format dxfId="20">
      <pivotArea outline="0" collapsedLevelsAreSubtotals="1" fieldPosition="0"/>
    </format>
    <format dxfId="19">
      <pivotArea collapsedLevelsAreSubtotals="1" fieldPosition="0">
        <references count="1">
          <reference field="4" count="1">
            <x v="11"/>
          </reference>
        </references>
      </pivotArea>
    </format>
    <format dxfId="18">
      <pivotArea collapsedLevelsAreSubtotals="1" fieldPosition="0">
        <references count="1">
          <reference field="4" count="1">
            <x v="11"/>
          </reference>
        </references>
      </pivotArea>
    </format>
    <format dxfId="17">
      <pivotArea grandRow="1" outline="0" collapsedLevelsAreSubtotals="1" fieldPosition="0"/>
    </format>
    <format dxfId="16">
      <pivotArea grandRow="1" outline="0" collapsedLevelsAreSubtotals="1" fieldPosition="0"/>
    </format>
    <format dxfId="15">
      <pivotArea dataOnly="0" labelOnly="1" fieldPosition="0">
        <references count="1">
          <reference field="1" count="0"/>
        </references>
      </pivotArea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1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1" grandRow="1" outline="0" collapsedLevelsAreSubtotals="1" axis="axisCol" fieldPosition="0">
        <references count="1">
          <reference field="1" count="0" selected="0"/>
        </references>
      </pivotArea>
    </format>
    <format dxfId="7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Per Attach 3" updatedVersion="6" minRefreshableVersion="3" useAutoFormatting="1" itemPrintTitles="1" createdVersion="6" indent="0" outline="1" outlineData="1" multipleFieldFilters="0">
  <location ref="B22:H29" firstHeaderRow="1" firstDataRow="2" firstDataCol="1"/>
  <pivotFields count="10">
    <pivotField showAll="0"/>
    <pivotField axis="axisCol" showAll="0">
      <items count="16">
        <item h="1" x="0"/>
        <item h="1" x="1"/>
        <item h="1" x="2"/>
        <item h="1" m="1" x="10"/>
        <item h="1" m="1" x="9"/>
        <item h="1" m="1" x="8"/>
        <item h="1" m="1" x="14"/>
        <item x="3"/>
        <item x="4"/>
        <item x="6"/>
        <item x="5"/>
        <item m="1" x="13"/>
        <item m="1" x="12"/>
        <item m="1" x="11"/>
        <item x="7"/>
        <item t="default"/>
      </items>
    </pivotField>
    <pivotField showAll="0"/>
    <pivotField showAll="0"/>
    <pivotField axis="axisRow" showAll="0">
      <items count="13">
        <item m="1" x="9"/>
        <item m="1" x="11"/>
        <item m="1" x="6"/>
        <item m="1" x="7"/>
        <item m="1" x="8"/>
        <item m="1" x="10"/>
        <item m="1" x="5"/>
        <item x="1"/>
        <item x="2"/>
        <item x="0"/>
        <item x="3"/>
        <item x="4"/>
        <item t="default"/>
      </items>
    </pivotField>
    <pivotField showAll="0"/>
    <pivotField showAll="0"/>
    <pivotField showAll="0"/>
    <pivotField dataField="1" numFmtId="166" showAll="0"/>
    <pivotField showAll="0"/>
  </pivotFields>
  <rowFields count="1">
    <field x="4"/>
  </rowFields>
  <rowItems count="6"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6">
    <i>
      <x v="7"/>
    </i>
    <i>
      <x v="8"/>
    </i>
    <i>
      <x v="9"/>
    </i>
    <i>
      <x v="10"/>
    </i>
    <i>
      <x v="14"/>
    </i>
    <i t="grand">
      <x/>
    </i>
  </colItems>
  <dataFields count="1">
    <dataField name="Sum of Qty" fld="8" baseField="0" baseItem="0" numFmtId="166"/>
  </dataFields>
  <formats count="9">
    <format dxfId="68">
      <pivotArea dataOnly="0" labelOnly="1" fieldPosition="0">
        <references count="1">
          <reference field="4" count="0"/>
        </references>
      </pivotArea>
    </format>
    <format dxfId="67">
      <pivotArea dataOnly="0" labelOnly="1" grandCol="1" outline="0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dataOnly="0" labelOnly="1" fieldPosition="0">
        <references count="1">
          <reference field="4" count="0"/>
        </references>
      </pivotArea>
    </format>
    <format dxfId="62">
      <pivotArea type="all" dataOnly="0" outline="0" fieldPosition="0"/>
    </format>
    <format dxfId="61">
      <pivotArea dataOnly="0" labelOnly="1" fieldPosition="0">
        <references count="1">
          <reference field="1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3:I10" firstHeaderRow="1" firstDataRow="2" firstDataCol="2"/>
  <pivotFields count="10">
    <pivotField axis="axisRow" compact="0" outline="0" showAll="0" defaultSubtotal="0">
      <items count="8">
        <item x="0"/>
        <item x="1"/>
        <item x="2"/>
        <item x="3"/>
        <item x="4"/>
        <item m="1" x="7"/>
        <item x="5"/>
        <item m="1" x="6"/>
      </items>
    </pivotField>
    <pivotField axis="axisCol" compact="0" outline="0" showAll="0">
      <items count="16">
        <item h="1" x="0"/>
        <item h="1" x="1"/>
        <item h="1" x="2"/>
        <item h="1" m="1" x="10"/>
        <item h="1" m="1" x="9"/>
        <item h="1" m="1" x="8"/>
        <item h="1" m="1" x="14"/>
        <item x="3"/>
        <item x="4"/>
        <item x="6"/>
        <item x="5"/>
        <item m="1" x="13"/>
        <item m="1" x="12"/>
        <item m="1" x="11"/>
        <item x="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8">
        <item x="1"/>
        <item x="6"/>
        <item x="0"/>
        <item x="3"/>
        <item x="4"/>
        <item x="2"/>
        <item x="5"/>
        <item t="default"/>
      </items>
    </pivotField>
    <pivotField dataField="1" compact="0" numFmtId="166" outline="0" showAll="0"/>
    <pivotField compact="0" outline="0" showAll="0"/>
  </pivotFields>
  <rowFields count="2">
    <field x="0"/>
    <field x="7"/>
  </rowFields>
  <rowItems count="6">
    <i>
      <x/>
      <x v="2"/>
    </i>
    <i>
      <x v="1"/>
      <x/>
    </i>
    <i>
      <x v="2"/>
      <x v="3"/>
    </i>
    <i>
      <x v="3"/>
      <x v="4"/>
    </i>
    <i>
      <x v="6"/>
      <x v="1"/>
    </i>
    <i t="grand">
      <x/>
    </i>
  </rowItems>
  <colFields count="1">
    <field x="1"/>
  </colFields>
  <colItems count="6">
    <i>
      <x v="7"/>
    </i>
    <i>
      <x v="8"/>
    </i>
    <i>
      <x v="9"/>
    </i>
    <i>
      <x v="10"/>
    </i>
    <i>
      <x v="14"/>
    </i>
    <i t="grand">
      <x/>
    </i>
  </colItems>
  <dataFields count="1">
    <dataField name="Sum of Qty" fld="8" baseField="0" baseItem="0" numFmtId="41"/>
  </dataFields>
  <formats count="7">
    <format dxfId="6">
      <pivotArea outline="0" collapsedLevelsAreSubtotals="1" fieldPosition="0"/>
    </format>
    <format dxfId="5">
      <pivotArea outline="0" fieldPosition="0">
        <references count="2">
          <reference field="0" count="5" selected="0">
            <x v="0"/>
            <x v="1"/>
            <x v="2"/>
            <x v="3"/>
            <x v="6"/>
          </reference>
          <reference field="7" count="5" selected="0">
            <x v="0"/>
            <x v="1"/>
            <x v="2"/>
            <x v="3"/>
            <x v="4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0"/>
          </reference>
          <reference field="7" count="1">
            <x v="2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"/>
          </reference>
          <reference field="7" count="1">
            <x v="0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2"/>
          </reference>
          <reference field="7" count="1">
            <x v="3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3"/>
          </reference>
          <reference field="7" count="1">
            <x v="4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6"/>
          </reference>
          <reference field="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ColWidth="8.7109375" defaultRowHeight="12.75" x14ac:dyDescent="0.2"/>
  <cols>
    <col min="1" max="1" width="35.28515625" bestFit="1" customWidth="1"/>
    <col min="2" max="2" width="9.28515625" bestFit="1" customWidth="1"/>
    <col min="3" max="3" width="11.7109375" bestFit="1" customWidth="1"/>
    <col min="4" max="4" width="10" style="35" bestFit="1" customWidth="1"/>
    <col min="5" max="5" width="11.28515625" style="36" bestFit="1" customWidth="1"/>
    <col min="6" max="6" width="14.28515625" customWidth="1"/>
    <col min="7" max="7" width="11.7109375" customWidth="1"/>
    <col min="8" max="8" width="14" customWidth="1"/>
    <col min="9" max="10" width="12.7109375" customWidth="1"/>
    <col min="11" max="11" width="33.28515625" bestFit="1" customWidth="1"/>
  </cols>
  <sheetData>
    <row r="1" spans="1:11" x14ac:dyDescent="0.2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">
      <c r="A2" s="7" t="s">
        <v>20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">
      <c r="A6" s="25" t="s">
        <v>5</v>
      </c>
      <c r="B6" s="26" t="s">
        <v>25</v>
      </c>
      <c r="C6" s="26" t="s">
        <v>26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31" t="s">
        <v>13</v>
      </c>
    </row>
    <row r="7" spans="1:11" x14ac:dyDescent="0.2">
      <c r="A7" s="57" t="s">
        <v>21</v>
      </c>
      <c r="B7" s="58"/>
      <c r="C7" s="62"/>
      <c r="D7" s="59"/>
      <c r="E7" s="60">
        <v>5970940</v>
      </c>
      <c r="F7" s="63">
        <v>-120837105.23</v>
      </c>
      <c r="G7" s="63">
        <v>65456.25</v>
      </c>
      <c r="H7" s="63">
        <v>122957574.17</v>
      </c>
      <c r="I7" s="63">
        <v>-2987025.85</v>
      </c>
      <c r="J7" s="38">
        <f t="shared" ref="J7:J98" si="0">SUM(F7:I7)</f>
        <v>-801100.66000000248</v>
      </c>
      <c r="K7" s="57"/>
    </row>
    <row r="8" spans="1:11" x14ac:dyDescent="0.2">
      <c r="A8" s="57" t="s">
        <v>19</v>
      </c>
      <c r="B8" s="58">
        <v>42370</v>
      </c>
      <c r="C8" s="62"/>
      <c r="D8" s="59"/>
      <c r="E8" s="60"/>
      <c r="F8" s="61"/>
      <c r="G8" s="61"/>
      <c r="H8" s="61">
        <v>801100.66</v>
      </c>
      <c r="I8" s="61"/>
      <c r="J8" s="38">
        <f t="shared" si="0"/>
        <v>801100.66</v>
      </c>
      <c r="K8" s="57"/>
    </row>
    <row r="9" spans="1:11" x14ac:dyDescent="0.2">
      <c r="A9" s="57" t="s">
        <v>14</v>
      </c>
      <c r="B9" s="58">
        <v>42370</v>
      </c>
      <c r="C9" s="62"/>
      <c r="D9" s="59"/>
      <c r="E9" s="60"/>
      <c r="F9" s="61"/>
      <c r="G9" s="61"/>
      <c r="H9" s="61"/>
      <c r="I9" s="61">
        <v>1368.46</v>
      </c>
      <c r="J9" s="38">
        <f t="shared" si="0"/>
        <v>1368.46</v>
      </c>
      <c r="K9" s="57"/>
    </row>
    <row r="10" spans="1:11" x14ac:dyDescent="0.2">
      <c r="A10" s="57" t="s">
        <v>27</v>
      </c>
      <c r="B10" s="58">
        <v>42370</v>
      </c>
      <c r="C10" s="62"/>
      <c r="D10" s="59"/>
      <c r="E10" s="60">
        <v>43254</v>
      </c>
      <c r="F10" s="61">
        <f>E10*-1.375</f>
        <v>-59474.25</v>
      </c>
      <c r="G10" s="61"/>
      <c r="H10" s="61"/>
      <c r="I10" s="61"/>
      <c r="J10" s="38">
        <f t="shared" si="0"/>
        <v>-59474.25</v>
      </c>
      <c r="K10" s="57" t="s">
        <v>28</v>
      </c>
    </row>
    <row r="11" spans="1:11" hidden="1" x14ac:dyDescent="0.2">
      <c r="A11" s="57"/>
      <c r="B11" s="58"/>
      <c r="C11" s="62"/>
      <c r="D11" s="56"/>
      <c r="E11" s="60"/>
      <c r="F11" s="61"/>
      <c r="G11" s="61"/>
      <c r="H11" s="61"/>
      <c r="I11" s="61"/>
      <c r="J11" s="38">
        <f t="shared" si="0"/>
        <v>0</v>
      </c>
      <c r="K11" s="57"/>
    </row>
    <row r="12" spans="1:11" hidden="1" x14ac:dyDescent="0.2">
      <c r="A12" s="57"/>
      <c r="B12" s="58"/>
      <c r="C12" s="62"/>
      <c r="D12" s="59"/>
      <c r="E12" s="60"/>
      <c r="F12" s="61"/>
      <c r="G12" s="61"/>
      <c r="H12" s="61"/>
      <c r="I12" s="61"/>
      <c r="J12" s="38">
        <f t="shared" si="0"/>
        <v>0</v>
      </c>
      <c r="K12" s="57"/>
    </row>
    <row r="13" spans="1:11" hidden="1" x14ac:dyDescent="0.2">
      <c r="A13" s="57"/>
      <c r="B13" s="58"/>
      <c r="C13" s="62"/>
      <c r="D13" s="59"/>
      <c r="E13" s="60"/>
      <c r="F13" s="61"/>
      <c r="G13" s="61"/>
      <c r="H13" s="61"/>
      <c r="I13" s="61"/>
      <c r="J13" s="38">
        <f t="shared" si="0"/>
        <v>0</v>
      </c>
      <c r="K13" s="57"/>
    </row>
    <row r="14" spans="1:11" hidden="1" x14ac:dyDescent="0.2">
      <c r="A14" s="57"/>
      <c r="B14" s="58"/>
      <c r="C14" s="62"/>
      <c r="D14" s="56"/>
      <c r="E14" s="60"/>
      <c r="F14" s="61"/>
      <c r="G14" s="61"/>
      <c r="H14" s="61"/>
      <c r="I14" s="61"/>
      <c r="J14" s="38">
        <f t="shared" si="0"/>
        <v>0</v>
      </c>
      <c r="K14" s="57"/>
    </row>
    <row r="15" spans="1:11" hidden="1" x14ac:dyDescent="0.2">
      <c r="A15" s="57"/>
      <c r="B15" s="58"/>
      <c r="C15" s="62"/>
      <c r="D15" s="56"/>
      <c r="E15" s="60"/>
      <c r="F15" s="61"/>
      <c r="G15" s="61"/>
      <c r="H15" s="61"/>
      <c r="I15" s="61"/>
      <c r="J15" s="38">
        <f t="shared" si="0"/>
        <v>0</v>
      </c>
      <c r="K15" s="57"/>
    </row>
    <row r="16" spans="1:11" hidden="1" x14ac:dyDescent="0.2">
      <c r="A16" s="57"/>
      <c r="B16" s="58"/>
      <c r="C16" s="62"/>
      <c r="D16" s="59"/>
      <c r="E16" s="60"/>
      <c r="F16" s="61"/>
      <c r="G16" s="61"/>
      <c r="H16" s="61"/>
      <c r="I16" s="61"/>
      <c r="J16" s="38">
        <f t="shared" si="0"/>
        <v>0</v>
      </c>
      <c r="K16" s="57"/>
    </row>
    <row r="17" spans="1:11" hidden="1" x14ac:dyDescent="0.2">
      <c r="A17" s="57"/>
      <c r="B17" s="58"/>
      <c r="C17" s="62"/>
      <c r="D17" s="59"/>
      <c r="E17" s="60"/>
      <c r="F17" s="61"/>
      <c r="G17" s="61"/>
      <c r="H17" s="61"/>
      <c r="I17" s="61"/>
      <c r="J17" s="38">
        <f t="shared" si="0"/>
        <v>0</v>
      </c>
      <c r="K17" s="57"/>
    </row>
    <row r="18" spans="1:11" hidden="1" x14ac:dyDescent="0.2">
      <c r="A18" s="57"/>
      <c r="B18" s="58"/>
      <c r="C18" s="62"/>
      <c r="D18" s="59"/>
      <c r="E18" s="60"/>
      <c r="F18" s="61"/>
      <c r="G18" s="61"/>
      <c r="H18" s="61"/>
      <c r="I18" s="61"/>
      <c r="J18" s="38">
        <f t="shared" si="0"/>
        <v>0</v>
      </c>
      <c r="K18" s="57"/>
    </row>
    <row r="19" spans="1:11" hidden="1" x14ac:dyDescent="0.2">
      <c r="A19" s="57"/>
      <c r="B19" s="58"/>
      <c r="C19" s="62"/>
      <c r="D19" s="59"/>
      <c r="E19" s="60"/>
      <c r="F19" s="61"/>
      <c r="G19" s="61"/>
      <c r="H19" s="61"/>
      <c r="I19" s="61"/>
      <c r="J19" s="38">
        <f t="shared" si="0"/>
        <v>0</v>
      </c>
      <c r="K19" s="57"/>
    </row>
    <row r="20" spans="1:11" hidden="1" x14ac:dyDescent="0.2">
      <c r="A20" s="57"/>
      <c r="B20" s="58"/>
      <c r="C20" s="62"/>
      <c r="D20" s="59"/>
      <c r="E20" s="60"/>
      <c r="F20" s="61"/>
      <c r="G20" s="61"/>
      <c r="H20" s="61"/>
      <c r="I20" s="61"/>
      <c r="J20" s="38">
        <f t="shared" si="0"/>
        <v>0</v>
      </c>
      <c r="K20" s="57"/>
    </row>
    <row r="21" spans="1:11" hidden="1" x14ac:dyDescent="0.2">
      <c r="A21" s="57"/>
      <c r="B21" s="58"/>
      <c r="C21" s="62"/>
      <c r="D21" s="59"/>
      <c r="E21" s="60"/>
      <c r="F21" s="61"/>
      <c r="G21" s="61"/>
      <c r="H21" s="61"/>
      <c r="I21" s="61"/>
      <c r="J21" s="38">
        <f t="shared" si="0"/>
        <v>0</v>
      </c>
      <c r="K21" s="57"/>
    </row>
    <row r="22" spans="1:11" hidden="1" x14ac:dyDescent="0.2">
      <c r="A22" s="57"/>
      <c r="B22" s="58"/>
      <c r="C22" s="62"/>
      <c r="D22" s="59"/>
      <c r="E22" s="60"/>
      <c r="F22" s="61"/>
      <c r="G22" s="61"/>
      <c r="H22" s="61"/>
      <c r="I22" s="61"/>
      <c r="J22" s="38">
        <f t="shared" si="0"/>
        <v>0</v>
      </c>
      <c r="K22" s="57"/>
    </row>
    <row r="23" spans="1:11" hidden="1" x14ac:dyDescent="0.2">
      <c r="A23" s="57"/>
      <c r="B23" s="58"/>
      <c r="C23" s="62"/>
      <c r="D23" s="59"/>
      <c r="E23" s="60"/>
      <c r="F23" s="61"/>
      <c r="G23" s="61"/>
      <c r="H23" s="61"/>
      <c r="I23" s="61"/>
      <c r="J23" s="38">
        <f t="shared" si="0"/>
        <v>0</v>
      </c>
      <c r="K23" s="57"/>
    </row>
    <row r="24" spans="1:11" hidden="1" x14ac:dyDescent="0.2">
      <c r="A24" s="57"/>
      <c r="B24" s="58"/>
      <c r="C24" s="62"/>
      <c r="D24" s="59"/>
      <c r="E24" s="60"/>
      <c r="F24" s="61"/>
      <c r="G24" s="61"/>
      <c r="H24" s="61"/>
      <c r="I24" s="61"/>
      <c r="J24" s="38">
        <f t="shared" si="0"/>
        <v>0</v>
      </c>
      <c r="K24" s="57"/>
    </row>
    <row r="25" spans="1:11" hidden="1" x14ac:dyDescent="0.2">
      <c r="A25" s="57"/>
      <c r="B25" s="58"/>
      <c r="C25" s="62"/>
      <c r="D25" s="59"/>
      <c r="E25" s="60"/>
      <c r="F25" s="61"/>
      <c r="G25" s="61"/>
      <c r="H25" s="61"/>
      <c r="I25" s="61"/>
      <c r="J25" s="38">
        <f t="shared" si="0"/>
        <v>0</v>
      </c>
      <c r="K25" s="57"/>
    </row>
    <row r="26" spans="1:11" hidden="1" x14ac:dyDescent="0.2">
      <c r="A26" s="57"/>
      <c r="B26" s="58"/>
      <c r="C26" s="62"/>
      <c r="D26" s="59"/>
      <c r="E26" s="60"/>
      <c r="F26" s="61"/>
      <c r="G26" s="61"/>
      <c r="H26" s="61"/>
      <c r="I26" s="61"/>
      <c r="J26" s="38">
        <f t="shared" si="0"/>
        <v>0</v>
      </c>
      <c r="K26" s="57"/>
    </row>
    <row r="27" spans="1:11" hidden="1" x14ac:dyDescent="0.2">
      <c r="A27" s="57"/>
      <c r="B27" s="58"/>
      <c r="C27" s="62"/>
      <c r="D27" s="59"/>
      <c r="E27" s="60"/>
      <c r="F27" s="61"/>
      <c r="G27" s="61"/>
      <c r="H27" s="61"/>
      <c r="I27" s="61"/>
      <c r="J27" s="38">
        <f t="shared" si="0"/>
        <v>0</v>
      </c>
      <c r="K27" s="57"/>
    </row>
    <row r="28" spans="1:11" hidden="1" x14ac:dyDescent="0.2">
      <c r="A28" s="57"/>
      <c r="B28" s="58"/>
      <c r="C28" s="62"/>
      <c r="D28" s="59"/>
      <c r="E28" s="60"/>
      <c r="F28" s="61"/>
      <c r="G28" s="61"/>
      <c r="H28" s="61"/>
      <c r="I28" s="61"/>
      <c r="J28" s="38">
        <f t="shared" si="0"/>
        <v>0</v>
      </c>
      <c r="K28" s="57"/>
    </row>
    <row r="29" spans="1:11" hidden="1" x14ac:dyDescent="0.2">
      <c r="A29" s="57"/>
      <c r="B29" s="58"/>
      <c r="C29" s="62"/>
      <c r="D29" s="59"/>
      <c r="E29" s="60"/>
      <c r="F29" s="61"/>
      <c r="G29" s="61"/>
      <c r="H29" s="61"/>
      <c r="I29" s="61"/>
      <c r="J29" s="38">
        <f t="shared" si="0"/>
        <v>0</v>
      </c>
      <c r="K29" s="57"/>
    </row>
    <row r="30" spans="1:11" hidden="1" x14ac:dyDescent="0.2">
      <c r="A30" s="57"/>
      <c r="B30" s="58"/>
      <c r="C30" s="62"/>
      <c r="D30" s="59"/>
      <c r="E30" s="60"/>
      <c r="F30" s="61"/>
      <c r="G30" s="61"/>
      <c r="H30" s="61"/>
      <c r="I30" s="61"/>
      <c r="J30" s="38">
        <f t="shared" si="0"/>
        <v>0</v>
      </c>
      <c r="K30" s="57"/>
    </row>
    <row r="31" spans="1:11" hidden="1" x14ac:dyDescent="0.2">
      <c r="A31" s="57"/>
      <c r="B31" s="58"/>
      <c r="C31" s="62"/>
      <c r="D31" s="59"/>
      <c r="E31" s="60"/>
      <c r="F31" s="61"/>
      <c r="G31" s="61"/>
      <c r="H31" s="61"/>
      <c r="I31" s="61"/>
      <c r="J31" s="38">
        <f t="shared" si="0"/>
        <v>0</v>
      </c>
      <c r="K31" s="57"/>
    </row>
    <row r="32" spans="1:11" hidden="1" x14ac:dyDescent="0.2">
      <c r="A32" s="57"/>
      <c r="B32" s="58"/>
      <c r="C32" s="62"/>
      <c r="D32" s="59"/>
      <c r="E32" s="60"/>
      <c r="F32" s="61"/>
      <c r="G32" s="61"/>
      <c r="H32" s="61"/>
      <c r="I32" s="61"/>
      <c r="J32" s="38">
        <f t="shared" si="0"/>
        <v>0</v>
      </c>
      <c r="K32" s="57"/>
    </row>
    <row r="33" spans="1:11" hidden="1" x14ac:dyDescent="0.2">
      <c r="A33" s="57"/>
      <c r="B33" s="58"/>
      <c r="C33" s="62"/>
      <c r="D33" s="59"/>
      <c r="E33" s="60"/>
      <c r="F33" s="61"/>
      <c r="G33" s="61"/>
      <c r="H33" s="61"/>
      <c r="I33" s="61"/>
      <c r="J33" s="38">
        <f t="shared" si="0"/>
        <v>0</v>
      </c>
      <c r="K33" s="57"/>
    </row>
    <row r="34" spans="1:11" hidden="1" x14ac:dyDescent="0.2">
      <c r="A34" s="57"/>
      <c r="B34" s="58"/>
      <c r="C34" s="62"/>
      <c r="D34" s="59"/>
      <c r="E34" s="60"/>
      <c r="F34" s="61"/>
      <c r="G34" s="61"/>
      <c r="H34" s="61"/>
      <c r="I34" s="61"/>
      <c r="J34" s="38">
        <f t="shared" si="0"/>
        <v>0</v>
      </c>
      <c r="K34" s="57"/>
    </row>
    <row r="35" spans="1:11" hidden="1" x14ac:dyDescent="0.2">
      <c r="A35" s="57"/>
      <c r="B35" s="58"/>
      <c r="C35" s="62"/>
      <c r="D35" s="59"/>
      <c r="E35" s="60"/>
      <c r="F35" s="61"/>
      <c r="G35" s="61"/>
      <c r="H35" s="61"/>
      <c r="I35" s="61"/>
      <c r="J35" s="38">
        <f t="shared" si="0"/>
        <v>0</v>
      </c>
      <c r="K35" s="57"/>
    </row>
    <row r="36" spans="1:11" hidden="1" x14ac:dyDescent="0.2">
      <c r="A36" s="57"/>
      <c r="B36" s="58"/>
      <c r="C36" s="62"/>
      <c r="D36" s="59"/>
      <c r="E36" s="60"/>
      <c r="F36" s="61"/>
      <c r="G36" s="61"/>
      <c r="H36" s="61"/>
      <c r="I36" s="61"/>
      <c r="J36" s="38">
        <f t="shared" si="0"/>
        <v>0</v>
      </c>
      <c r="K36" s="57"/>
    </row>
    <row r="37" spans="1:11" hidden="1" x14ac:dyDescent="0.2">
      <c r="A37" s="57"/>
      <c r="B37" s="58"/>
      <c r="C37" s="62"/>
      <c r="D37" s="59"/>
      <c r="E37" s="60"/>
      <c r="F37" s="61"/>
      <c r="G37" s="61"/>
      <c r="H37" s="61"/>
      <c r="I37" s="61"/>
      <c r="J37" s="38">
        <f t="shared" si="0"/>
        <v>0</v>
      </c>
      <c r="K37" s="57"/>
    </row>
    <row r="38" spans="1:11" hidden="1" x14ac:dyDescent="0.2">
      <c r="A38" s="57"/>
      <c r="B38" s="58"/>
      <c r="C38" s="62"/>
      <c r="D38" s="59"/>
      <c r="E38" s="60"/>
      <c r="F38" s="61"/>
      <c r="G38" s="61"/>
      <c r="H38" s="61"/>
      <c r="I38" s="61"/>
      <c r="J38" s="38">
        <f t="shared" si="0"/>
        <v>0</v>
      </c>
      <c r="K38" s="57"/>
    </row>
    <row r="39" spans="1:11" hidden="1" x14ac:dyDescent="0.2">
      <c r="A39" s="57"/>
      <c r="B39" s="58"/>
      <c r="C39" s="62"/>
      <c r="D39" s="59"/>
      <c r="E39" s="60"/>
      <c r="F39" s="61"/>
      <c r="G39" s="61"/>
      <c r="H39" s="61"/>
      <c r="I39" s="61"/>
      <c r="J39" s="38">
        <f t="shared" si="0"/>
        <v>0</v>
      </c>
      <c r="K39" s="57"/>
    </row>
    <row r="40" spans="1:11" hidden="1" x14ac:dyDescent="0.2">
      <c r="A40" s="57"/>
      <c r="B40" s="58"/>
      <c r="C40" s="62"/>
      <c r="D40" s="59"/>
      <c r="E40" s="60"/>
      <c r="F40" s="61"/>
      <c r="G40" s="61"/>
      <c r="H40" s="61"/>
      <c r="I40" s="61"/>
      <c r="J40" s="38">
        <f t="shared" si="0"/>
        <v>0</v>
      </c>
      <c r="K40" s="57"/>
    </row>
    <row r="41" spans="1:11" s="55" customFormat="1" hidden="1" x14ac:dyDescent="0.2">
      <c r="A41" s="47"/>
      <c r="B41" s="48"/>
      <c r="C41" s="49"/>
      <c r="D41" s="50"/>
      <c r="E41" s="51"/>
      <c r="F41" s="52"/>
      <c r="G41" s="52"/>
      <c r="H41" s="52"/>
      <c r="I41" s="52"/>
      <c r="J41" s="53">
        <f t="shared" si="0"/>
        <v>0</v>
      </c>
      <c r="K41" s="54"/>
    </row>
    <row r="42" spans="1:11" s="55" customFormat="1" hidden="1" x14ac:dyDescent="0.2">
      <c r="A42" s="47"/>
      <c r="B42" s="48"/>
      <c r="C42" s="49"/>
      <c r="D42" s="50"/>
      <c r="E42" s="51"/>
      <c r="F42" s="52"/>
      <c r="G42" s="52"/>
      <c r="H42" s="52"/>
      <c r="I42" s="52"/>
      <c r="J42" s="53">
        <f t="shared" si="0"/>
        <v>0</v>
      </c>
      <c r="K42" s="54"/>
    </row>
    <row r="43" spans="1:11" s="55" customFormat="1" hidden="1" x14ac:dyDescent="0.2">
      <c r="A43" s="47"/>
      <c r="B43" s="48"/>
      <c r="C43" s="49"/>
      <c r="D43" s="50"/>
      <c r="E43" s="51"/>
      <c r="F43" s="52"/>
      <c r="G43" s="52"/>
      <c r="H43" s="52"/>
      <c r="I43" s="52"/>
      <c r="J43" s="53">
        <f t="shared" ref="J43:J71" si="1">SUM(F43:I43)</f>
        <v>0</v>
      </c>
      <c r="K43" s="54"/>
    </row>
    <row r="44" spans="1:11" s="55" customFormat="1" hidden="1" x14ac:dyDescent="0.2">
      <c r="A44" s="47"/>
      <c r="B44" s="48"/>
      <c r="C44" s="49"/>
      <c r="D44" s="50"/>
      <c r="E44" s="51"/>
      <c r="F44" s="52"/>
      <c r="G44" s="52"/>
      <c r="H44" s="52"/>
      <c r="I44" s="52"/>
      <c r="J44" s="53">
        <f t="shared" si="1"/>
        <v>0</v>
      </c>
      <c r="K44" s="54"/>
    </row>
    <row r="45" spans="1:11" s="55" customFormat="1" hidden="1" x14ac:dyDescent="0.2">
      <c r="A45" s="47"/>
      <c r="B45" s="48"/>
      <c r="C45" s="49"/>
      <c r="D45" s="50"/>
      <c r="E45" s="51"/>
      <c r="F45" s="52"/>
      <c r="G45" s="52"/>
      <c r="H45" s="52"/>
      <c r="I45" s="52"/>
      <c r="J45" s="53">
        <f t="shared" si="1"/>
        <v>0</v>
      </c>
      <c r="K45" s="54"/>
    </row>
    <row r="46" spans="1:11" s="55" customFormat="1" hidden="1" x14ac:dyDescent="0.2">
      <c r="A46" s="47"/>
      <c r="B46" s="48"/>
      <c r="C46" s="49"/>
      <c r="D46" s="50"/>
      <c r="E46" s="51"/>
      <c r="F46" s="52"/>
      <c r="G46" s="52"/>
      <c r="H46" s="52"/>
      <c r="I46" s="52"/>
      <c r="J46" s="53">
        <f t="shared" si="1"/>
        <v>0</v>
      </c>
      <c r="K46" s="54"/>
    </row>
    <row r="47" spans="1:11" s="55" customFormat="1" hidden="1" x14ac:dyDescent="0.2">
      <c r="A47" s="47"/>
      <c r="B47" s="48"/>
      <c r="C47" s="49"/>
      <c r="D47" s="50"/>
      <c r="E47" s="51"/>
      <c r="F47" s="52"/>
      <c r="G47" s="52"/>
      <c r="H47" s="52"/>
      <c r="I47" s="52"/>
      <c r="J47" s="53">
        <f t="shared" si="1"/>
        <v>0</v>
      </c>
      <c r="K47" s="54"/>
    </row>
    <row r="48" spans="1:11" s="55" customFormat="1" hidden="1" x14ac:dyDescent="0.2">
      <c r="A48" s="47"/>
      <c r="B48" s="48"/>
      <c r="C48" s="49"/>
      <c r="D48" s="50"/>
      <c r="E48" s="51"/>
      <c r="F48" s="52"/>
      <c r="G48" s="52"/>
      <c r="H48" s="52"/>
      <c r="I48" s="52"/>
      <c r="J48" s="53">
        <f t="shared" si="1"/>
        <v>0</v>
      </c>
      <c r="K48" s="54"/>
    </row>
    <row r="49" spans="1:11" s="55" customFormat="1" hidden="1" x14ac:dyDescent="0.2">
      <c r="A49" s="47"/>
      <c r="B49" s="48"/>
      <c r="C49" s="49"/>
      <c r="D49" s="50"/>
      <c r="E49" s="51"/>
      <c r="F49" s="52"/>
      <c r="G49" s="52"/>
      <c r="H49" s="52"/>
      <c r="I49" s="52"/>
      <c r="J49" s="53">
        <f t="shared" si="1"/>
        <v>0</v>
      </c>
      <c r="K49" s="54"/>
    </row>
    <row r="50" spans="1:11" s="55" customFormat="1" hidden="1" x14ac:dyDescent="0.2">
      <c r="A50" s="47"/>
      <c r="B50" s="48"/>
      <c r="C50" s="49"/>
      <c r="D50" s="50"/>
      <c r="E50" s="51"/>
      <c r="F50" s="52"/>
      <c r="G50" s="52"/>
      <c r="H50" s="52"/>
      <c r="I50" s="52"/>
      <c r="J50" s="53">
        <f t="shared" si="1"/>
        <v>0</v>
      </c>
      <c r="K50" s="54"/>
    </row>
    <row r="51" spans="1:11" s="55" customFormat="1" hidden="1" x14ac:dyDescent="0.2">
      <c r="A51" s="47"/>
      <c r="B51" s="48"/>
      <c r="C51" s="49"/>
      <c r="D51" s="50"/>
      <c r="E51" s="51"/>
      <c r="F51" s="52"/>
      <c r="G51" s="52"/>
      <c r="H51" s="52"/>
      <c r="I51" s="52"/>
      <c r="J51" s="53">
        <f t="shared" si="1"/>
        <v>0</v>
      </c>
      <c r="K51" s="54"/>
    </row>
    <row r="52" spans="1:11" s="55" customFormat="1" hidden="1" x14ac:dyDescent="0.2">
      <c r="A52" s="47"/>
      <c r="B52" s="48"/>
      <c r="C52" s="49"/>
      <c r="D52" s="50"/>
      <c r="E52" s="51"/>
      <c r="F52" s="52"/>
      <c r="G52" s="52"/>
      <c r="H52" s="52"/>
      <c r="I52" s="52"/>
      <c r="J52" s="53">
        <f t="shared" si="1"/>
        <v>0</v>
      </c>
      <c r="K52" s="54"/>
    </row>
    <row r="53" spans="1:11" s="55" customFormat="1" hidden="1" x14ac:dyDescent="0.2">
      <c r="A53" s="47"/>
      <c r="B53" s="48"/>
      <c r="C53" s="49"/>
      <c r="D53" s="50"/>
      <c r="E53" s="51"/>
      <c r="F53" s="52"/>
      <c r="G53" s="52"/>
      <c r="H53" s="52"/>
      <c r="I53" s="52"/>
      <c r="J53" s="53">
        <f t="shared" si="1"/>
        <v>0</v>
      </c>
      <c r="K53" s="54"/>
    </row>
    <row r="54" spans="1:11" s="55" customFormat="1" hidden="1" x14ac:dyDescent="0.2">
      <c r="A54" s="47"/>
      <c r="B54" s="48"/>
      <c r="C54" s="49"/>
      <c r="D54" s="50"/>
      <c r="E54" s="51"/>
      <c r="F54" s="52"/>
      <c r="G54" s="52"/>
      <c r="H54" s="52"/>
      <c r="I54" s="52"/>
      <c r="J54" s="53">
        <f t="shared" si="1"/>
        <v>0</v>
      </c>
      <c r="K54" s="54"/>
    </row>
    <row r="55" spans="1:11" s="55" customFormat="1" hidden="1" x14ac:dyDescent="0.2">
      <c r="A55" s="47"/>
      <c r="B55" s="48"/>
      <c r="C55" s="49"/>
      <c r="D55" s="50"/>
      <c r="E55" s="51"/>
      <c r="F55" s="52"/>
      <c r="G55" s="52"/>
      <c r="H55" s="52"/>
      <c r="I55" s="52"/>
      <c r="J55" s="53">
        <f t="shared" si="1"/>
        <v>0</v>
      </c>
      <c r="K55" s="54"/>
    </row>
    <row r="56" spans="1:11" s="55" customFormat="1" hidden="1" x14ac:dyDescent="0.2">
      <c r="A56" s="47"/>
      <c r="B56" s="48"/>
      <c r="C56" s="49"/>
      <c r="D56" s="50"/>
      <c r="E56" s="51"/>
      <c r="F56" s="52"/>
      <c r="G56" s="52"/>
      <c r="H56" s="52"/>
      <c r="I56" s="52"/>
      <c r="J56" s="53">
        <f t="shared" si="1"/>
        <v>0</v>
      </c>
      <c r="K56" s="54"/>
    </row>
    <row r="57" spans="1:11" s="55" customFormat="1" hidden="1" x14ac:dyDescent="0.2">
      <c r="A57" s="47"/>
      <c r="B57" s="48"/>
      <c r="C57" s="49"/>
      <c r="D57" s="50"/>
      <c r="E57" s="51"/>
      <c r="F57" s="52"/>
      <c r="G57" s="52"/>
      <c r="H57" s="52"/>
      <c r="I57" s="52"/>
      <c r="J57" s="53">
        <f t="shared" si="1"/>
        <v>0</v>
      </c>
      <c r="K57" s="54"/>
    </row>
    <row r="58" spans="1:11" s="55" customFormat="1" hidden="1" x14ac:dyDescent="0.2">
      <c r="A58" s="47"/>
      <c r="B58" s="48"/>
      <c r="C58" s="49"/>
      <c r="D58" s="50"/>
      <c r="E58" s="51"/>
      <c r="F58" s="52"/>
      <c r="G58" s="52"/>
      <c r="H58" s="52"/>
      <c r="I58" s="52"/>
      <c r="J58" s="53">
        <f t="shared" si="1"/>
        <v>0</v>
      </c>
      <c r="K58" s="54"/>
    </row>
    <row r="59" spans="1:11" s="55" customFormat="1" hidden="1" x14ac:dyDescent="0.2">
      <c r="A59" s="47"/>
      <c r="B59" s="48"/>
      <c r="C59" s="49"/>
      <c r="D59" s="50"/>
      <c r="E59" s="51"/>
      <c r="F59" s="52"/>
      <c r="G59" s="52"/>
      <c r="H59" s="52"/>
      <c r="I59" s="52"/>
      <c r="J59" s="53">
        <f t="shared" si="1"/>
        <v>0</v>
      </c>
      <c r="K59" s="54"/>
    </row>
    <row r="60" spans="1:11" s="55" customFormat="1" hidden="1" x14ac:dyDescent="0.2">
      <c r="A60" s="47"/>
      <c r="B60" s="48"/>
      <c r="C60" s="49"/>
      <c r="D60" s="50"/>
      <c r="E60" s="51"/>
      <c r="F60" s="52"/>
      <c r="G60" s="52"/>
      <c r="H60" s="52"/>
      <c r="I60" s="52"/>
      <c r="J60" s="53">
        <f t="shared" si="1"/>
        <v>0</v>
      </c>
      <c r="K60" s="54"/>
    </row>
    <row r="61" spans="1:11" s="55" customFormat="1" hidden="1" x14ac:dyDescent="0.2">
      <c r="A61" s="47"/>
      <c r="B61" s="48"/>
      <c r="C61" s="49"/>
      <c r="D61" s="50"/>
      <c r="E61" s="51"/>
      <c r="F61" s="52"/>
      <c r="G61" s="52"/>
      <c r="H61" s="52"/>
      <c r="I61" s="52"/>
      <c r="J61" s="53">
        <f t="shared" si="1"/>
        <v>0</v>
      </c>
      <c r="K61" s="54"/>
    </row>
    <row r="62" spans="1:11" s="55" customFormat="1" hidden="1" x14ac:dyDescent="0.2">
      <c r="A62" s="47"/>
      <c r="B62" s="48"/>
      <c r="C62" s="49"/>
      <c r="D62" s="50"/>
      <c r="E62" s="51"/>
      <c r="F62" s="52"/>
      <c r="G62" s="52"/>
      <c r="H62" s="52"/>
      <c r="I62" s="52"/>
      <c r="J62" s="53">
        <f t="shared" si="1"/>
        <v>0</v>
      </c>
      <c r="K62" s="54"/>
    </row>
    <row r="63" spans="1:11" s="55" customFormat="1" hidden="1" x14ac:dyDescent="0.2">
      <c r="A63" s="47"/>
      <c r="B63" s="48"/>
      <c r="C63" s="49"/>
      <c r="D63" s="50"/>
      <c r="E63" s="51"/>
      <c r="F63" s="52"/>
      <c r="G63" s="52"/>
      <c r="H63" s="52"/>
      <c r="I63" s="52"/>
      <c r="J63" s="53">
        <f t="shared" si="1"/>
        <v>0</v>
      </c>
      <c r="K63" s="54"/>
    </row>
    <row r="64" spans="1:11" s="55" customFormat="1" hidden="1" x14ac:dyDescent="0.2">
      <c r="A64" s="47"/>
      <c r="B64" s="48"/>
      <c r="C64" s="49"/>
      <c r="D64" s="50"/>
      <c r="E64" s="51"/>
      <c r="F64" s="52"/>
      <c r="G64" s="52"/>
      <c r="H64" s="52"/>
      <c r="I64" s="52"/>
      <c r="J64" s="53">
        <f t="shared" si="1"/>
        <v>0</v>
      </c>
      <c r="K64" s="54"/>
    </row>
    <row r="65" spans="1:11" s="55" customFormat="1" hidden="1" x14ac:dyDescent="0.2">
      <c r="A65" s="47"/>
      <c r="B65" s="48"/>
      <c r="C65" s="49"/>
      <c r="D65" s="50"/>
      <c r="E65" s="51"/>
      <c r="F65" s="52"/>
      <c r="G65" s="52"/>
      <c r="H65" s="52"/>
      <c r="I65" s="52"/>
      <c r="J65" s="53">
        <f t="shared" si="1"/>
        <v>0</v>
      </c>
      <c r="K65" s="54"/>
    </row>
    <row r="66" spans="1:11" s="55" customFormat="1" hidden="1" x14ac:dyDescent="0.2">
      <c r="A66" s="47"/>
      <c r="B66" s="48"/>
      <c r="C66" s="49"/>
      <c r="D66" s="50"/>
      <c r="E66" s="51"/>
      <c r="F66" s="52"/>
      <c r="G66" s="52"/>
      <c r="H66" s="52"/>
      <c r="I66" s="52"/>
      <c r="J66" s="53">
        <f t="shared" si="1"/>
        <v>0</v>
      </c>
      <c r="K66" s="54"/>
    </row>
    <row r="67" spans="1:11" hidden="1" x14ac:dyDescent="0.2">
      <c r="A67" s="47"/>
      <c r="B67" s="48"/>
      <c r="C67" s="49"/>
      <c r="D67" s="50"/>
      <c r="E67" s="51"/>
      <c r="F67" s="52"/>
      <c r="G67" s="52"/>
      <c r="H67" s="52"/>
      <c r="I67" s="52"/>
      <c r="J67" s="53">
        <f t="shared" si="1"/>
        <v>0</v>
      </c>
      <c r="K67" s="54"/>
    </row>
    <row r="68" spans="1:11" hidden="1" x14ac:dyDescent="0.2">
      <c r="A68" s="47"/>
      <c r="B68" s="48"/>
      <c r="C68" s="49"/>
      <c r="D68" s="50"/>
      <c r="E68" s="51"/>
      <c r="F68" s="52"/>
      <c r="G68" s="52"/>
      <c r="H68" s="52"/>
      <c r="I68" s="52"/>
      <c r="J68" s="53">
        <f t="shared" si="1"/>
        <v>0</v>
      </c>
      <c r="K68" s="54"/>
    </row>
    <row r="69" spans="1:11" hidden="1" x14ac:dyDescent="0.2">
      <c r="A69" s="47"/>
      <c r="B69" s="48"/>
      <c r="C69" s="49"/>
      <c r="D69" s="50"/>
      <c r="E69" s="51"/>
      <c r="F69" s="52"/>
      <c r="G69" s="52"/>
      <c r="H69" s="52"/>
      <c r="I69" s="52"/>
      <c r="J69" s="53">
        <f t="shared" si="1"/>
        <v>0</v>
      </c>
      <c r="K69" s="54"/>
    </row>
    <row r="70" spans="1:11" hidden="1" x14ac:dyDescent="0.2">
      <c r="A70" s="47"/>
      <c r="B70" s="48"/>
      <c r="C70" s="49"/>
      <c r="D70" s="50"/>
      <c r="E70" s="51"/>
      <c r="F70" s="52"/>
      <c r="G70" s="52"/>
      <c r="H70" s="52"/>
      <c r="I70" s="52"/>
      <c r="J70" s="53">
        <f t="shared" si="1"/>
        <v>0</v>
      </c>
      <c r="K70" s="54"/>
    </row>
    <row r="71" spans="1:11" hidden="1" x14ac:dyDescent="0.2">
      <c r="A71" s="47"/>
      <c r="B71" s="48"/>
      <c r="C71" s="49"/>
      <c r="D71" s="50"/>
      <c r="E71" s="51"/>
      <c r="F71" s="52"/>
      <c r="G71" s="52"/>
      <c r="H71" s="52"/>
      <c r="I71" s="52"/>
      <c r="J71" s="53">
        <f t="shared" si="1"/>
        <v>0</v>
      </c>
      <c r="K71" s="54"/>
    </row>
    <row r="72" spans="1:11" hidden="1" x14ac:dyDescent="0.2">
      <c r="A72" s="57"/>
      <c r="B72" s="58"/>
      <c r="C72" s="62"/>
      <c r="D72" s="59"/>
      <c r="E72" s="60"/>
      <c r="F72" s="61"/>
      <c r="G72" s="61"/>
      <c r="H72" s="61"/>
      <c r="I72" s="61"/>
      <c r="J72" s="38">
        <f t="shared" si="0"/>
        <v>0</v>
      </c>
      <c r="K72" s="57"/>
    </row>
    <row r="73" spans="1:11" hidden="1" x14ac:dyDescent="0.2">
      <c r="A73" s="57"/>
      <c r="B73" s="58"/>
      <c r="C73" s="62"/>
      <c r="D73" s="59"/>
      <c r="E73" s="60"/>
      <c r="F73" s="61"/>
      <c r="G73" s="61"/>
      <c r="H73" s="61"/>
      <c r="I73" s="61"/>
      <c r="J73" s="38">
        <f t="shared" si="0"/>
        <v>0</v>
      </c>
      <c r="K73" s="57"/>
    </row>
    <row r="74" spans="1:11" hidden="1" x14ac:dyDescent="0.2">
      <c r="A74" s="47"/>
      <c r="B74" s="48"/>
      <c r="C74" s="49"/>
      <c r="D74" s="50"/>
      <c r="E74" s="51"/>
      <c r="F74" s="52"/>
      <c r="G74" s="52"/>
      <c r="H74" s="52"/>
      <c r="I74" s="52"/>
      <c r="J74" s="53">
        <f t="shared" si="0"/>
        <v>0</v>
      </c>
      <c r="K74" s="54"/>
    </row>
    <row r="75" spans="1:11" hidden="1" x14ac:dyDescent="0.2">
      <c r="A75" s="57"/>
      <c r="B75" s="58"/>
      <c r="C75" s="62"/>
      <c r="D75" s="59"/>
      <c r="E75" s="60"/>
      <c r="F75" s="61"/>
      <c r="G75" s="61"/>
      <c r="H75" s="61"/>
      <c r="I75" s="61"/>
      <c r="J75" s="38">
        <f t="shared" si="0"/>
        <v>0</v>
      </c>
      <c r="K75" s="57"/>
    </row>
    <row r="76" spans="1:11" hidden="1" x14ac:dyDescent="0.2">
      <c r="A76" s="57"/>
      <c r="B76" s="58"/>
      <c r="C76" s="62"/>
      <c r="D76" s="59"/>
      <c r="E76" s="60"/>
      <c r="F76" s="61"/>
      <c r="G76" s="61"/>
      <c r="H76" s="61"/>
      <c r="I76" s="61"/>
      <c r="J76" s="38">
        <f t="shared" si="0"/>
        <v>0</v>
      </c>
      <c r="K76" s="57"/>
    </row>
    <row r="77" spans="1:11" hidden="1" x14ac:dyDescent="0.2">
      <c r="A77" s="57"/>
      <c r="B77" s="58"/>
      <c r="C77" s="62"/>
      <c r="D77" s="59"/>
      <c r="E77" s="60"/>
      <c r="F77" s="61"/>
      <c r="G77" s="61"/>
      <c r="H77" s="61"/>
      <c r="I77" s="61"/>
      <c r="J77" s="38">
        <f t="shared" si="0"/>
        <v>0</v>
      </c>
      <c r="K77" s="57"/>
    </row>
    <row r="78" spans="1:11" hidden="1" x14ac:dyDescent="0.2">
      <c r="A78" s="57"/>
      <c r="B78" s="58"/>
      <c r="C78" s="62"/>
      <c r="D78" s="59"/>
      <c r="E78" s="60"/>
      <c r="F78" s="61"/>
      <c r="G78" s="61"/>
      <c r="H78" s="61"/>
      <c r="I78" s="61"/>
      <c r="J78" s="38">
        <f t="shared" si="0"/>
        <v>0</v>
      </c>
      <c r="K78" s="57"/>
    </row>
    <row r="79" spans="1:11" hidden="1" x14ac:dyDescent="0.2">
      <c r="A79" s="57"/>
      <c r="B79" s="58"/>
      <c r="C79" s="62"/>
      <c r="D79" s="59"/>
      <c r="E79" s="60"/>
      <c r="F79" s="61"/>
      <c r="G79" s="61"/>
      <c r="H79" s="61"/>
      <c r="I79" s="61"/>
      <c r="J79" s="38">
        <f t="shared" si="0"/>
        <v>0</v>
      </c>
      <c r="K79" s="57"/>
    </row>
    <row r="80" spans="1:11" hidden="1" x14ac:dyDescent="0.2">
      <c r="A80" s="57"/>
      <c r="B80" s="58"/>
      <c r="C80" s="62"/>
      <c r="D80" s="59"/>
      <c r="E80" s="60"/>
      <c r="F80" s="61"/>
      <c r="G80" s="61"/>
      <c r="H80" s="61"/>
      <c r="I80" s="61"/>
      <c r="J80" s="38">
        <f t="shared" si="0"/>
        <v>0</v>
      </c>
      <c r="K80" s="57"/>
    </row>
    <row r="81" spans="1:11" hidden="1" x14ac:dyDescent="0.2">
      <c r="A81" s="57"/>
      <c r="B81" s="58"/>
      <c r="C81" s="62"/>
      <c r="D81" s="59"/>
      <c r="E81" s="60"/>
      <c r="F81" s="61"/>
      <c r="G81" s="61"/>
      <c r="H81" s="61"/>
      <c r="I81" s="61"/>
      <c r="J81" s="38">
        <f t="shared" si="0"/>
        <v>0</v>
      </c>
      <c r="K81" s="57"/>
    </row>
    <row r="82" spans="1:11" hidden="1" x14ac:dyDescent="0.2">
      <c r="A82" s="57"/>
      <c r="B82" s="58"/>
      <c r="C82" s="62"/>
      <c r="D82" s="59"/>
      <c r="E82" s="60"/>
      <c r="F82" s="61"/>
      <c r="G82" s="61"/>
      <c r="H82" s="61"/>
      <c r="I82" s="61"/>
      <c r="J82" s="38">
        <f t="shared" si="0"/>
        <v>0</v>
      </c>
      <c r="K82" s="57"/>
    </row>
    <row r="83" spans="1:11" hidden="1" x14ac:dyDescent="0.2">
      <c r="A83" s="57"/>
      <c r="B83" s="58"/>
      <c r="C83" s="62"/>
      <c r="D83" s="59"/>
      <c r="E83" s="60"/>
      <c r="F83" s="61"/>
      <c r="G83" s="61"/>
      <c r="H83" s="61"/>
      <c r="I83" s="61"/>
      <c r="J83" s="38">
        <f t="shared" si="0"/>
        <v>0</v>
      </c>
      <c r="K83" s="57"/>
    </row>
    <row r="84" spans="1:11" hidden="1" x14ac:dyDescent="0.2">
      <c r="A84" s="57"/>
      <c r="B84" s="58"/>
      <c r="C84" s="62"/>
      <c r="D84" s="59"/>
      <c r="E84" s="60"/>
      <c r="F84" s="61"/>
      <c r="G84" s="61"/>
      <c r="H84" s="61"/>
      <c r="I84" s="61"/>
      <c r="J84" s="38">
        <f t="shared" si="0"/>
        <v>0</v>
      </c>
      <c r="K84" s="57"/>
    </row>
    <row r="85" spans="1:11" hidden="1" x14ac:dyDescent="0.2">
      <c r="A85" s="57"/>
      <c r="B85" s="58"/>
      <c r="C85" s="62"/>
      <c r="D85" s="59"/>
      <c r="E85" s="60"/>
      <c r="F85" s="61"/>
      <c r="G85" s="61"/>
      <c r="H85" s="61"/>
      <c r="I85" s="61"/>
      <c r="J85" s="38">
        <f t="shared" si="0"/>
        <v>0</v>
      </c>
      <c r="K85" s="57"/>
    </row>
    <row r="86" spans="1:11" hidden="1" x14ac:dyDescent="0.2">
      <c r="A86" s="57"/>
      <c r="B86" s="58"/>
      <c r="C86" s="62"/>
      <c r="D86" s="59"/>
      <c r="E86" s="60"/>
      <c r="F86" s="61"/>
      <c r="G86" s="61"/>
      <c r="H86" s="61"/>
      <c r="I86" s="61"/>
      <c r="J86" s="38">
        <f t="shared" si="0"/>
        <v>0</v>
      </c>
      <c r="K86" s="57"/>
    </row>
    <row r="87" spans="1:11" hidden="1" x14ac:dyDescent="0.2">
      <c r="A87" s="57"/>
      <c r="B87" s="58"/>
      <c r="C87" s="62"/>
      <c r="D87" s="59"/>
      <c r="E87" s="60"/>
      <c r="F87" s="61"/>
      <c r="G87" s="61"/>
      <c r="H87" s="61"/>
      <c r="I87" s="61"/>
      <c r="J87" s="38">
        <f t="shared" si="0"/>
        <v>0</v>
      </c>
      <c r="K87" s="57"/>
    </row>
    <row r="88" spans="1:11" hidden="1" x14ac:dyDescent="0.2">
      <c r="A88" s="57"/>
      <c r="B88" s="58"/>
      <c r="C88" s="62"/>
      <c r="D88" s="59"/>
      <c r="E88" s="60"/>
      <c r="F88" s="61"/>
      <c r="G88" s="61"/>
      <c r="H88" s="61"/>
      <c r="I88" s="61"/>
      <c r="J88" s="38">
        <f t="shared" si="0"/>
        <v>0</v>
      </c>
      <c r="K88" s="57"/>
    </row>
    <row r="89" spans="1:11" hidden="1" x14ac:dyDescent="0.2">
      <c r="A89" s="57"/>
      <c r="B89" s="58"/>
      <c r="C89" s="62"/>
      <c r="D89" s="59"/>
      <c r="E89" s="60"/>
      <c r="F89" s="61"/>
      <c r="G89" s="61"/>
      <c r="H89" s="61"/>
      <c r="I89" s="61"/>
      <c r="J89" s="38">
        <f t="shared" si="0"/>
        <v>0</v>
      </c>
      <c r="K89" s="57"/>
    </row>
    <row r="90" spans="1:11" hidden="1" x14ac:dyDescent="0.2">
      <c r="A90" s="57"/>
      <c r="B90" s="58"/>
      <c r="C90" s="62"/>
      <c r="D90" s="59"/>
      <c r="E90" s="60"/>
      <c r="F90" s="61"/>
      <c r="G90" s="61"/>
      <c r="H90" s="61"/>
      <c r="I90" s="61"/>
      <c r="J90" s="38">
        <f t="shared" si="0"/>
        <v>0</v>
      </c>
      <c r="K90" s="57"/>
    </row>
    <row r="91" spans="1:11" s="46" customFormat="1" hidden="1" x14ac:dyDescent="0.2">
      <c r="A91" s="57"/>
      <c r="B91" s="58"/>
      <c r="C91" s="62"/>
      <c r="D91" s="59"/>
      <c r="E91" s="60"/>
      <c r="F91" s="61"/>
      <c r="G91" s="61"/>
      <c r="H91" s="61"/>
      <c r="I91" s="61"/>
      <c r="J91" s="38">
        <f t="shared" si="0"/>
        <v>0</v>
      </c>
      <c r="K91" s="57"/>
    </row>
    <row r="92" spans="1:11" s="46" customFormat="1" hidden="1" x14ac:dyDescent="0.2">
      <c r="A92" s="57"/>
      <c r="B92" s="58"/>
      <c r="C92" s="62"/>
      <c r="D92" s="59"/>
      <c r="E92" s="60"/>
      <c r="F92" s="61"/>
      <c r="G92" s="61"/>
      <c r="H92" s="61"/>
      <c r="I92" s="61"/>
      <c r="J92" s="38">
        <f>SUM(F92:I92)</f>
        <v>0</v>
      </c>
      <c r="K92" s="57"/>
    </row>
    <row r="93" spans="1:11" s="46" customFormat="1" hidden="1" x14ac:dyDescent="0.2">
      <c r="A93" s="57"/>
      <c r="B93" s="58"/>
      <c r="C93" s="62"/>
      <c r="D93" s="59"/>
      <c r="E93" s="60"/>
      <c r="F93" s="61"/>
      <c r="G93" s="61"/>
      <c r="H93" s="61"/>
      <c r="I93" s="61"/>
      <c r="J93" s="38">
        <f>SUM(F93:I93)</f>
        <v>0</v>
      </c>
      <c r="K93" s="57"/>
    </row>
    <row r="94" spans="1:11" hidden="1" x14ac:dyDescent="0.2">
      <c r="A94" s="57"/>
      <c r="B94" s="58"/>
      <c r="C94" s="62"/>
      <c r="D94" s="59"/>
      <c r="E94" s="60"/>
      <c r="F94" s="61"/>
      <c r="G94" s="61"/>
      <c r="H94" s="61"/>
      <c r="I94" s="61"/>
      <c r="J94" s="38">
        <f t="shared" si="0"/>
        <v>0</v>
      </c>
      <c r="K94" s="57"/>
    </row>
    <row r="95" spans="1:11" hidden="1" x14ac:dyDescent="0.2">
      <c r="A95" s="57"/>
      <c r="B95" s="58"/>
      <c r="C95" s="62"/>
      <c r="D95" s="59"/>
      <c r="E95" s="60"/>
      <c r="F95" s="61"/>
      <c r="G95" s="61"/>
      <c r="H95" s="61"/>
      <c r="I95" s="61"/>
      <c r="J95" s="38">
        <f t="shared" si="0"/>
        <v>0</v>
      </c>
      <c r="K95" s="57"/>
    </row>
    <row r="96" spans="1:11" hidden="1" x14ac:dyDescent="0.2">
      <c r="A96" s="57"/>
      <c r="B96" s="58"/>
      <c r="C96" s="62"/>
      <c r="D96" s="59"/>
      <c r="E96" s="60"/>
      <c r="F96" s="61"/>
      <c r="G96" s="61"/>
      <c r="H96" s="61"/>
      <c r="I96" s="61"/>
      <c r="J96" s="38">
        <f t="shared" si="0"/>
        <v>0</v>
      </c>
      <c r="K96" s="57"/>
    </row>
    <row r="97" spans="1:11" hidden="1" x14ac:dyDescent="0.2">
      <c r="A97" s="57"/>
      <c r="B97" s="58"/>
      <c r="C97" s="62"/>
      <c r="D97" s="59"/>
      <c r="E97" s="60"/>
      <c r="F97" s="61"/>
      <c r="G97" s="61"/>
      <c r="H97" s="61"/>
      <c r="I97" s="61"/>
      <c r="J97" s="38">
        <f t="shared" si="0"/>
        <v>0</v>
      </c>
      <c r="K97" s="57"/>
    </row>
    <row r="98" spans="1:11" hidden="1" x14ac:dyDescent="0.2">
      <c r="A98" s="57"/>
      <c r="B98" s="58"/>
      <c r="C98" s="62"/>
      <c r="D98" s="59"/>
      <c r="E98" s="60"/>
      <c r="F98" s="61"/>
      <c r="G98" s="61"/>
      <c r="H98" s="61"/>
      <c r="I98" s="61"/>
      <c r="J98" s="38">
        <f t="shared" si="0"/>
        <v>0</v>
      </c>
      <c r="K98" s="57"/>
    </row>
    <row r="99" spans="1:11" hidden="1" x14ac:dyDescent="0.2">
      <c r="A99" s="57"/>
      <c r="B99" s="58"/>
      <c r="C99" s="62"/>
      <c r="D99" s="59"/>
      <c r="E99" s="60"/>
      <c r="F99" s="61"/>
      <c r="G99" s="61"/>
      <c r="H99" s="61"/>
      <c r="I99" s="61"/>
      <c r="J99" s="38">
        <f t="shared" ref="J99:J135" si="2">SUM(F99:I99)</f>
        <v>0</v>
      </c>
      <c r="K99" s="57"/>
    </row>
    <row r="100" spans="1:11" hidden="1" x14ac:dyDescent="0.2">
      <c r="A100" s="57"/>
      <c r="B100" s="58"/>
      <c r="C100" s="62"/>
      <c r="D100" s="59"/>
      <c r="E100" s="60"/>
      <c r="F100" s="61"/>
      <c r="G100" s="61"/>
      <c r="H100" s="61"/>
      <c r="I100" s="61"/>
      <c r="J100" s="38">
        <f t="shared" si="2"/>
        <v>0</v>
      </c>
      <c r="K100" s="57"/>
    </row>
    <row r="101" spans="1:11" hidden="1" x14ac:dyDescent="0.2">
      <c r="A101" s="47"/>
      <c r="B101" s="58"/>
      <c r="C101" s="62"/>
      <c r="D101" s="59"/>
      <c r="E101" s="60"/>
      <c r="F101" s="61"/>
      <c r="G101" s="61"/>
      <c r="H101" s="61"/>
      <c r="I101" s="61"/>
      <c r="J101" s="38">
        <f t="shared" si="2"/>
        <v>0</v>
      </c>
      <c r="K101" s="57"/>
    </row>
    <row r="102" spans="1:11" hidden="1" x14ac:dyDescent="0.2">
      <c r="A102" s="57"/>
      <c r="B102" s="58"/>
      <c r="C102" s="62"/>
      <c r="D102" s="59"/>
      <c r="E102" s="60"/>
      <c r="F102" s="61"/>
      <c r="G102" s="61"/>
      <c r="H102" s="61"/>
      <c r="I102" s="61"/>
      <c r="J102" s="38">
        <f t="shared" si="2"/>
        <v>0</v>
      </c>
      <c r="K102" s="57"/>
    </row>
    <row r="103" spans="1:11" hidden="1" x14ac:dyDescent="0.2">
      <c r="A103" s="57"/>
      <c r="B103" s="58"/>
      <c r="C103" s="62"/>
      <c r="D103" s="59"/>
      <c r="E103" s="60"/>
      <c r="F103" s="61"/>
      <c r="G103" s="61"/>
      <c r="H103" s="61"/>
      <c r="I103" s="61"/>
      <c r="J103" s="38">
        <f t="shared" si="2"/>
        <v>0</v>
      </c>
      <c r="K103" s="57"/>
    </row>
    <row r="104" spans="1:11" hidden="1" x14ac:dyDescent="0.2">
      <c r="A104" s="57"/>
      <c r="B104" s="58"/>
      <c r="C104" s="62"/>
      <c r="D104" s="59"/>
      <c r="E104" s="60"/>
      <c r="F104" s="61"/>
      <c r="G104" s="61"/>
      <c r="H104" s="61"/>
      <c r="I104" s="61"/>
      <c r="J104" s="38">
        <f t="shared" si="2"/>
        <v>0</v>
      </c>
      <c r="K104" s="57"/>
    </row>
    <row r="105" spans="1:11" hidden="1" x14ac:dyDescent="0.2">
      <c r="A105" s="57"/>
      <c r="B105" s="58"/>
      <c r="C105" s="62"/>
      <c r="D105" s="59"/>
      <c r="E105" s="60"/>
      <c r="F105" s="61"/>
      <c r="G105" s="61"/>
      <c r="H105" s="61"/>
      <c r="I105" s="61"/>
      <c r="J105" s="38">
        <f t="shared" si="2"/>
        <v>0</v>
      </c>
      <c r="K105" s="57"/>
    </row>
    <row r="106" spans="1:11" hidden="1" x14ac:dyDescent="0.2">
      <c r="A106" s="57"/>
      <c r="B106" s="58"/>
      <c r="C106" s="62"/>
      <c r="D106" s="56"/>
      <c r="E106" s="60"/>
      <c r="F106" s="61"/>
      <c r="G106" s="61"/>
      <c r="H106" s="61"/>
      <c r="I106" s="61"/>
      <c r="J106" s="38">
        <f t="shared" si="2"/>
        <v>0</v>
      </c>
      <c r="K106" s="57"/>
    </row>
    <row r="107" spans="1:11" hidden="1" x14ac:dyDescent="0.2">
      <c r="A107" s="57"/>
      <c r="B107" s="58"/>
      <c r="C107" s="62"/>
      <c r="D107" s="59"/>
      <c r="E107" s="60"/>
      <c r="F107" s="61"/>
      <c r="G107" s="61"/>
      <c r="H107" s="61"/>
      <c r="I107" s="61"/>
      <c r="J107" s="38">
        <f t="shared" si="2"/>
        <v>0</v>
      </c>
      <c r="K107" s="57"/>
    </row>
    <row r="108" spans="1:11" hidden="1" x14ac:dyDescent="0.2">
      <c r="A108" s="57"/>
      <c r="B108" s="58"/>
      <c r="C108" s="62"/>
      <c r="D108" s="59"/>
      <c r="E108" s="60"/>
      <c r="F108" s="61"/>
      <c r="G108" s="61"/>
      <c r="H108" s="61"/>
      <c r="I108" s="61"/>
      <c r="J108" s="38">
        <f t="shared" si="2"/>
        <v>0</v>
      </c>
      <c r="K108" s="57"/>
    </row>
    <row r="109" spans="1:11" hidden="1" x14ac:dyDescent="0.2">
      <c r="A109" s="57"/>
      <c r="B109" s="58"/>
      <c r="C109" s="62"/>
      <c r="D109" s="59"/>
      <c r="E109" s="60"/>
      <c r="F109" s="61"/>
      <c r="G109" s="61"/>
      <c r="H109" s="61"/>
      <c r="I109" s="61"/>
      <c r="J109" s="38">
        <f t="shared" si="2"/>
        <v>0</v>
      </c>
      <c r="K109" s="57"/>
    </row>
    <row r="110" spans="1:11" hidden="1" x14ac:dyDescent="0.2">
      <c r="A110" s="57"/>
      <c r="B110" s="58"/>
      <c r="C110" s="62"/>
      <c r="D110" s="59"/>
      <c r="E110" s="60"/>
      <c r="F110" s="61"/>
      <c r="G110" s="61"/>
      <c r="H110" s="61"/>
      <c r="I110" s="61"/>
      <c r="J110" s="38">
        <f t="shared" si="2"/>
        <v>0</v>
      </c>
      <c r="K110" s="57"/>
    </row>
    <row r="111" spans="1:11" hidden="1" x14ac:dyDescent="0.2">
      <c r="A111" s="57"/>
      <c r="B111" s="58"/>
      <c r="C111" s="62"/>
      <c r="D111" s="59"/>
      <c r="E111" s="60"/>
      <c r="F111" s="61"/>
      <c r="G111" s="61"/>
      <c r="H111" s="61"/>
      <c r="I111" s="61"/>
      <c r="J111" s="38">
        <f t="shared" si="2"/>
        <v>0</v>
      </c>
      <c r="K111" s="57"/>
    </row>
    <row r="112" spans="1:11" hidden="1" x14ac:dyDescent="0.2">
      <c r="A112" s="57"/>
      <c r="B112" s="58"/>
      <c r="C112" s="62"/>
      <c r="D112" s="59"/>
      <c r="E112" s="60"/>
      <c r="F112" s="61"/>
      <c r="G112" s="61"/>
      <c r="H112" s="61"/>
      <c r="I112" s="61"/>
      <c r="J112" s="38">
        <f t="shared" si="2"/>
        <v>0</v>
      </c>
      <c r="K112" s="57"/>
    </row>
    <row r="113" spans="1:11" hidden="1" x14ac:dyDescent="0.2">
      <c r="A113" s="57"/>
      <c r="B113" s="58"/>
      <c r="C113" s="62"/>
      <c r="D113" s="59"/>
      <c r="E113" s="60"/>
      <c r="F113" s="61"/>
      <c r="G113" s="61"/>
      <c r="H113" s="61"/>
      <c r="I113" s="61"/>
      <c r="J113" s="38">
        <f t="shared" si="2"/>
        <v>0</v>
      </c>
      <c r="K113" s="57"/>
    </row>
    <row r="114" spans="1:11" hidden="1" x14ac:dyDescent="0.2">
      <c r="A114" s="57"/>
      <c r="B114" s="58"/>
      <c r="C114" s="62"/>
      <c r="D114" s="59"/>
      <c r="E114" s="60"/>
      <c r="F114" s="61"/>
      <c r="G114" s="61"/>
      <c r="H114" s="61"/>
      <c r="I114" s="61"/>
      <c r="J114" s="38">
        <f t="shared" si="2"/>
        <v>0</v>
      </c>
      <c r="K114" s="57"/>
    </row>
    <row r="115" spans="1:11" hidden="1" x14ac:dyDescent="0.2">
      <c r="A115" s="57"/>
      <c r="B115" s="58"/>
      <c r="C115" s="62"/>
      <c r="D115" s="59"/>
      <c r="E115" s="60"/>
      <c r="F115" s="61"/>
      <c r="G115" s="61"/>
      <c r="H115" s="61"/>
      <c r="I115" s="61"/>
      <c r="J115" s="38">
        <f t="shared" si="2"/>
        <v>0</v>
      </c>
      <c r="K115" s="57"/>
    </row>
    <row r="116" spans="1:11" hidden="1" x14ac:dyDescent="0.2">
      <c r="A116" s="57"/>
      <c r="B116" s="58"/>
      <c r="C116" s="62"/>
      <c r="D116" s="59"/>
      <c r="E116" s="60"/>
      <c r="F116" s="61"/>
      <c r="G116" s="61"/>
      <c r="H116" s="61"/>
      <c r="I116" s="61"/>
      <c r="J116" s="38">
        <f t="shared" si="2"/>
        <v>0</v>
      </c>
      <c r="K116" s="57"/>
    </row>
    <row r="117" spans="1:11" hidden="1" x14ac:dyDescent="0.2">
      <c r="A117" s="57"/>
      <c r="B117" s="58"/>
      <c r="C117" s="62"/>
      <c r="D117" s="59"/>
      <c r="E117" s="60"/>
      <c r="F117" s="61"/>
      <c r="G117" s="61"/>
      <c r="H117" s="61"/>
      <c r="I117" s="61"/>
      <c r="J117" s="38">
        <f t="shared" si="2"/>
        <v>0</v>
      </c>
      <c r="K117" s="57"/>
    </row>
    <row r="118" spans="1:11" s="46" customFormat="1" hidden="1" x14ac:dyDescent="0.2">
      <c r="A118" s="57"/>
      <c r="B118" s="58"/>
      <c r="C118" s="62"/>
      <c r="D118" s="59"/>
      <c r="E118" s="60"/>
      <c r="F118" s="61"/>
      <c r="G118" s="61"/>
      <c r="H118" s="61"/>
      <c r="I118" s="61"/>
      <c r="J118" s="38">
        <f t="shared" si="2"/>
        <v>0</v>
      </c>
      <c r="K118" s="57"/>
    </row>
    <row r="119" spans="1:11" s="46" customFormat="1" hidden="1" x14ac:dyDescent="0.2">
      <c r="A119" s="57"/>
      <c r="B119" s="58"/>
      <c r="C119" s="62"/>
      <c r="D119" s="59"/>
      <c r="E119" s="60"/>
      <c r="F119" s="61"/>
      <c r="G119" s="61"/>
      <c r="H119" s="61"/>
      <c r="I119" s="61"/>
      <c r="J119" s="38">
        <f>SUM(F119:I119)</f>
        <v>0</v>
      </c>
      <c r="K119" s="57"/>
    </row>
    <row r="120" spans="1:11" s="46" customFormat="1" hidden="1" x14ac:dyDescent="0.2">
      <c r="A120" s="57"/>
      <c r="B120" s="58"/>
      <c r="C120" s="62"/>
      <c r="D120" s="59"/>
      <c r="E120" s="60"/>
      <c r="F120" s="61"/>
      <c r="G120" s="61"/>
      <c r="H120" s="61"/>
      <c r="I120" s="61"/>
      <c r="J120" s="38">
        <f>SUM(F120:I120)</f>
        <v>0</v>
      </c>
      <c r="K120" s="57"/>
    </row>
    <row r="121" spans="1:11" hidden="1" x14ac:dyDescent="0.2">
      <c r="A121" s="57"/>
      <c r="B121" s="58"/>
      <c r="C121" s="62"/>
      <c r="D121" s="59"/>
      <c r="E121" s="60"/>
      <c r="F121" s="61"/>
      <c r="G121" s="61"/>
      <c r="H121" s="61"/>
      <c r="I121" s="61"/>
      <c r="J121" s="38">
        <f t="shared" si="2"/>
        <v>0</v>
      </c>
      <c r="K121" s="57"/>
    </row>
    <row r="122" spans="1:11" hidden="1" x14ac:dyDescent="0.2">
      <c r="A122" s="57"/>
      <c r="B122" s="58"/>
      <c r="C122" s="62"/>
      <c r="D122" s="59"/>
      <c r="E122" s="60"/>
      <c r="F122" s="61"/>
      <c r="G122" s="61"/>
      <c r="H122" s="61"/>
      <c r="I122" s="61"/>
      <c r="J122" s="38">
        <f t="shared" si="2"/>
        <v>0</v>
      </c>
      <c r="K122" s="57"/>
    </row>
    <row r="123" spans="1:11" hidden="1" x14ac:dyDescent="0.2">
      <c r="A123" s="57"/>
      <c r="B123" s="58"/>
      <c r="C123" s="62"/>
      <c r="D123" s="59"/>
      <c r="E123" s="60"/>
      <c r="F123" s="61"/>
      <c r="G123" s="61"/>
      <c r="H123" s="61"/>
      <c r="I123" s="61"/>
      <c r="J123" s="38">
        <f t="shared" si="2"/>
        <v>0</v>
      </c>
      <c r="K123" s="57"/>
    </row>
    <row r="124" spans="1:11" hidden="1" x14ac:dyDescent="0.2">
      <c r="A124" s="57"/>
      <c r="B124" s="58"/>
      <c r="C124" s="62"/>
      <c r="D124" s="59"/>
      <c r="E124" s="60"/>
      <c r="F124" s="61"/>
      <c r="G124" s="61"/>
      <c r="H124" s="61"/>
      <c r="I124" s="61"/>
      <c r="J124" s="38">
        <f t="shared" si="2"/>
        <v>0</v>
      </c>
      <c r="K124" s="57"/>
    </row>
    <row r="125" spans="1:11" hidden="1" x14ac:dyDescent="0.2">
      <c r="A125" s="57"/>
      <c r="B125" s="58"/>
      <c r="C125" s="62"/>
      <c r="D125" s="59"/>
      <c r="E125" s="60"/>
      <c r="F125" s="61"/>
      <c r="G125" s="61"/>
      <c r="H125" s="61"/>
      <c r="I125" s="61"/>
      <c r="J125" s="38">
        <f t="shared" si="2"/>
        <v>0</v>
      </c>
      <c r="K125" s="57"/>
    </row>
    <row r="126" spans="1:11" hidden="1" x14ac:dyDescent="0.2">
      <c r="A126" s="57"/>
      <c r="B126" s="58"/>
      <c r="C126" s="62"/>
      <c r="D126" s="59"/>
      <c r="E126" s="60"/>
      <c r="F126" s="61"/>
      <c r="G126" s="61"/>
      <c r="H126" s="61"/>
      <c r="I126" s="61"/>
      <c r="J126" s="38">
        <f t="shared" si="2"/>
        <v>0</v>
      </c>
      <c r="K126" s="57"/>
    </row>
    <row r="127" spans="1:11" hidden="1" x14ac:dyDescent="0.2">
      <c r="A127" s="57"/>
      <c r="B127" s="58"/>
      <c r="C127" s="62"/>
      <c r="D127" s="59"/>
      <c r="E127" s="60"/>
      <c r="F127" s="61"/>
      <c r="G127" s="61"/>
      <c r="H127" s="61"/>
      <c r="I127" s="61"/>
      <c r="J127" s="38">
        <f t="shared" si="2"/>
        <v>0</v>
      </c>
      <c r="K127" s="57"/>
    </row>
    <row r="128" spans="1:11" hidden="1" x14ac:dyDescent="0.2">
      <c r="A128" s="33"/>
      <c r="B128" s="58"/>
      <c r="C128" s="62"/>
      <c r="D128" s="59"/>
      <c r="E128" s="60"/>
      <c r="F128" s="61"/>
      <c r="G128" s="61"/>
      <c r="H128" s="61"/>
      <c r="I128" s="61"/>
      <c r="J128" s="38">
        <f t="shared" si="2"/>
        <v>0</v>
      </c>
      <c r="K128" s="57"/>
    </row>
    <row r="129" spans="1:11" hidden="1" x14ac:dyDescent="0.2">
      <c r="A129" s="33"/>
      <c r="B129" s="58"/>
      <c r="C129" s="62"/>
      <c r="D129" s="59"/>
      <c r="E129" s="60"/>
      <c r="F129" s="61"/>
      <c r="G129" s="61"/>
      <c r="H129" s="61"/>
      <c r="I129" s="61"/>
      <c r="J129" s="38">
        <f t="shared" si="2"/>
        <v>0</v>
      </c>
      <c r="K129" s="57"/>
    </row>
    <row r="130" spans="1:11" hidden="1" x14ac:dyDescent="0.2">
      <c r="A130" s="33"/>
      <c r="B130" s="58"/>
      <c r="C130" s="62"/>
      <c r="D130" s="59"/>
      <c r="E130" s="60"/>
      <c r="F130" s="61"/>
      <c r="G130" s="61"/>
      <c r="H130" s="61"/>
      <c r="I130" s="61"/>
      <c r="J130" s="38">
        <f t="shared" si="2"/>
        <v>0</v>
      </c>
      <c r="K130" s="57"/>
    </row>
    <row r="131" spans="1:11" hidden="1" x14ac:dyDescent="0.2">
      <c r="A131" s="33"/>
      <c r="B131" s="58"/>
      <c r="C131" s="62"/>
      <c r="D131" s="59"/>
      <c r="E131" s="60"/>
      <c r="F131" s="61"/>
      <c r="G131" s="61"/>
      <c r="H131" s="61"/>
      <c r="I131" s="61"/>
      <c r="J131" s="38">
        <f t="shared" si="2"/>
        <v>0</v>
      </c>
      <c r="K131" s="57"/>
    </row>
    <row r="132" spans="1:11" hidden="1" x14ac:dyDescent="0.2">
      <c r="A132" s="33"/>
      <c r="B132" s="58"/>
      <c r="C132" s="62"/>
      <c r="D132" s="59"/>
      <c r="E132" s="60"/>
      <c r="F132" s="61"/>
      <c r="G132" s="61"/>
      <c r="H132" s="61"/>
      <c r="I132" s="61"/>
      <c r="J132" s="38">
        <f t="shared" si="2"/>
        <v>0</v>
      </c>
      <c r="K132" s="57"/>
    </row>
    <row r="133" spans="1:11" hidden="1" x14ac:dyDescent="0.2">
      <c r="A133" s="57"/>
      <c r="B133" s="58"/>
      <c r="C133" s="62"/>
      <c r="D133" s="59"/>
      <c r="E133" s="60"/>
      <c r="F133" s="61"/>
      <c r="G133" s="61"/>
      <c r="H133" s="61"/>
      <c r="I133" s="61"/>
      <c r="J133" s="38">
        <f t="shared" si="2"/>
        <v>0</v>
      </c>
      <c r="K133" s="57"/>
    </row>
    <row r="134" spans="1:11" hidden="1" x14ac:dyDescent="0.2">
      <c r="A134" s="57"/>
      <c r="B134" s="58"/>
      <c r="C134" s="62"/>
      <c r="D134" s="59"/>
      <c r="E134" s="60"/>
      <c r="F134" s="61"/>
      <c r="G134" s="61"/>
      <c r="H134" s="61"/>
      <c r="I134" s="61"/>
      <c r="J134" s="38">
        <f t="shared" si="2"/>
        <v>0</v>
      </c>
      <c r="K134" s="57"/>
    </row>
    <row r="135" spans="1:11" hidden="1" x14ac:dyDescent="0.2">
      <c r="A135" s="57"/>
      <c r="B135" s="58"/>
      <c r="C135" s="62"/>
      <c r="D135" s="59"/>
      <c r="E135" s="60"/>
      <c r="F135" s="61"/>
      <c r="G135" s="61"/>
      <c r="H135" s="61"/>
      <c r="I135" s="61"/>
      <c r="J135" s="38">
        <f t="shared" si="2"/>
        <v>0</v>
      </c>
      <c r="K135" s="57"/>
    </row>
    <row r="136" spans="1:11" x14ac:dyDescent="0.2">
      <c r="A136" s="57"/>
      <c r="B136" s="58"/>
      <c r="C136" s="62"/>
      <c r="F136" s="39"/>
      <c r="G136" s="39"/>
      <c r="H136" s="39"/>
      <c r="I136" s="61"/>
      <c r="J136" s="61"/>
    </row>
    <row r="137" spans="1:11" ht="13.5" thickBot="1" x14ac:dyDescent="0.25">
      <c r="A137" s="34" t="s">
        <v>15</v>
      </c>
      <c r="E137" s="41">
        <f>SUM(E7:E135)</f>
        <v>6014194</v>
      </c>
      <c r="F137" s="40">
        <f>SUM(F7:F135)</f>
        <v>-120896579.48</v>
      </c>
      <c r="G137" s="40">
        <f>SUM(G7:G135)</f>
        <v>65456.25</v>
      </c>
      <c r="H137" s="40">
        <f>SUM(H7:H135)</f>
        <v>123758674.83</v>
      </c>
      <c r="I137" s="40">
        <f>SUM(I7:I135)</f>
        <v>-2985657.39</v>
      </c>
      <c r="J137" s="40">
        <f>SUM(J7:J136)</f>
        <v>-58105.790000002446</v>
      </c>
    </row>
    <row r="138" spans="1:11" ht="13.5" thickTop="1" x14ac:dyDescent="0.2"/>
    <row r="139" spans="1:11" x14ac:dyDescent="0.2">
      <c r="H139" s="37">
        <v>42400</v>
      </c>
      <c r="I139" s="32" t="s">
        <v>16</v>
      </c>
      <c r="J139" s="38">
        <v>-58735.32</v>
      </c>
    </row>
    <row r="140" spans="1:11" x14ac:dyDescent="0.2">
      <c r="H140" s="32"/>
      <c r="I140" s="32" t="s">
        <v>17</v>
      </c>
      <c r="J140" s="38">
        <f>+J139-J137</f>
        <v>-629.52999999755411</v>
      </c>
    </row>
    <row r="145" spans="1:11" x14ac:dyDescent="0.2">
      <c r="A145" s="42"/>
      <c r="B145" s="42"/>
      <c r="C145" s="42"/>
      <c r="D145" s="43"/>
      <c r="E145" s="44"/>
      <c r="F145" s="45"/>
      <c r="G145" s="45"/>
      <c r="H145" s="42"/>
      <c r="I145" s="42"/>
      <c r="J145" s="42"/>
      <c r="K145" s="42"/>
    </row>
    <row r="146" spans="1:11" x14ac:dyDescent="0.2">
      <c r="A146" t="s">
        <v>22</v>
      </c>
      <c r="E146" t="s">
        <v>24</v>
      </c>
      <c r="H146" t="s">
        <v>23</v>
      </c>
      <c r="K146" t="s">
        <v>24</v>
      </c>
    </row>
  </sheetData>
  <autoFilter ref="A6:K137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G14" sqref="G14"/>
    </sheetView>
  </sheetViews>
  <sheetFormatPr defaultColWidth="9.28515625" defaultRowHeight="12.75" x14ac:dyDescent="0.2"/>
  <cols>
    <col min="1" max="16384" width="9.28515625" style="64"/>
  </cols>
  <sheetData>
    <row r="2" spans="1:10" x14ac:dyDescent="0.2">
      <c r="A2" s="79"/>
      <c r="B2" s="79"/>
      <c r="C2" s="79"/>
      <c r="D2" s="79"/>
    </row>
    <row r="3" spans="1:10" ht="20.25" x14ac:dyDescent="0.2">
      <c r="A3" s="89" t="s">
        <v>83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20.25" x14ac:dyDescent="0.2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ht="20.25" x14ac:dyDescent="0.2">
      <c r="A5" s="89" t="s">
        <v>224</v>
      </c>
      <c r="B5" s="89"/>
      <c r="C5" s="89"/>
      <c r="D5" s="89"/>
      <c r="E5" s="89"/>
      <c r="F5" s="89"/>
      <c r="G5" s="89"/>
      <c r="H5" s="89"/>
      <c r="I5" s="89"/>
      <c r="J5" s="89"/>
    </row>
    <row r="8" spans="1:10" x14ac:dyDescent="0.2">
      <c r="A8" s="79" t="s">
        <v>139</v>
      </c>
      <c r="B8" s="79"/>
      <c r="C8" s="79"/>
      <c r="D8" s="79"/>
    </row>
    <row r="12" spans="1:10" ht="25.5" x14ac:dyDescent="0.35">
      <c r="A12" s="224" t="s">
        <v>35</v>
      </c>
      <c r="B12" s="225"/>
      <c r="C12" s="225"/>
      <c r="D12" s="225"/>
      <c r="E12" s="225"/>
      <c r="F12" s="225"/>
      <c r="G12" s="225"/>
      <c r="H12" s="225"/>
      <c r="I12" s="225"/>
      <c r="J12" s="225"/>
    </row>
  </sheetData>
  <mergeCells count="1">
    <mergeCell ref="A12: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8"/>
  <sheetViews>
    <sheetView topLeftCell="A25" workbookViewId="0">
      <selection activeCell="J23" sqref="J23"/>
    </sheetView>
  </sheetViews>
  <sheetFormatPr defaultColWidth="9.140625" defaultRowHeight="12.75" x14ac:dyDescent="0.2"/>
  <cols>
    <col min="1" max="1" width="9.140625" style="68"/>
    <col min="2" max="2" width="35.85546875" style="68" customWidth="1"/>
    <col min="3" max="3" width="17" style="68" customWidth="1"/>
    <col min="4" max="6" width="12.5703125" style="68" customWidth="1"/>
    <col min="7" max="7" width="13.42578125" style="68" customWidth="1"/>
    <col min="8" max="8" width="11.7109375" style="68" customWidth="1"/>
    <col min="9" max="10" width="12.5703125" style="68" bestFit="1" customWidth="1"/>
    <col min="11" max="11" width="10.140625" style="68" customWidth="1"/>
    <col min="12" max="12" width="12.5703125" style="68" bestFit="1" customWidth="1"/>
    <col min="13" max="13" width="10.140625" style="68" bestFit="1" customWidth="1"/>
    <col min="14" max="14" width="12.5703125" style="68" bestFit="1" customWidth="1"/>
    <col min="15" max="15" width="13.85546875" style="68" bestFit="1" customWidth="1"/>
    <col min="16" max="16" width="10.28515625" style="68" bestFit="1" customWidth="1"/>
    <col min="17" max="17" width="8.140625" style="68" customWidth="1"/>
    <col min="18" max="18" width="9" style="68" customWidth="1"/>
    <col min="19" max="19" width="9.140625" style="68"/>
    <col min="20" max="22" width="9" style="68" customWidth="1"/>
    <col min="23" max="24" width="8.140625" style="68" customWidth="1"/>
    <col min="25" max="25" width="9.140625" style="68"/>
    <col min="26" max="26" width="10" style="68" bestFit="1" customWidth="1"/>
    <col min="27" max="27" width="9.140625" style="68"/>
    <col min="28" max="28" width="10" style="68" bestFit="1" customWidth="1"/>
    <col min="29" max="29" width="9" style="68" customWidth="1"/>
    <col min="30" max="30" width="8.140625" style="68" customWidth="1"/>
    <col min="31" max="31" width="9" style="68" customWidth="1"/>
    <col min="32" max="32" width="9.140625" style="68"/>
    <col min="33" max="33" width="10" style="68" bestFit="1" customWidth="1"/>
    <col min="34" max="34" width="8.140625" style="68" customWidth="1"/>
    <col min="35" max="35" width="10" style="68" bestFit="1" customWidth="1"/>
    <col min="36" max="37" width="8.140625" style="68" customWidth="1"/>
    <col min="38" max="38" width="10" style="68" bestFit="1" customWidth="1"/>
    <col min="39" max="39" width="8.140625" style="68" customWidth="1"/>
    <col min="40" max="41" width="10" style="68" bestFit="1" customWidth="1"/>
    <col min="42" max="42" width="9" style="68" customWidth="1"/>
    <col min="43" max="43" width="8.140625" style="68" customWidth="1"/>
    <col min="44" max="46" width="9.140625" style="68"/>
    <col min="47" max="47" width="10" style="68" bestFit="1" customWidth="1"/>
    <col min="48" max="49" width="9" style="68" customWidth="1"/>
    <col min="50" max="51" width="8.140625" style="68" customWidth="1"/>
    <col min="52" max="53" width="9.140625" style="68"/>
    <col min="54" max="54" width="8.140625" style="68" customWidth="1"/>
    <col min="55" max="55" width="12" style="68" bestFit="1" customWidth="1"/>
    <col min="56" max="16384" width="9.140625" style="68"/>
  </cols>
  <sheetData>
    <row r="1" spans="2:11" ht="13.5" thickBot="1" x14ac:dyDescent="0.25">
      <c r="B1" s="172"/>
      <c r="C1" s="173"/>
      <c r="D1" s="173"/>
      <c r="E1" s="173"/>
      <c r="F1" s="173"/>
      <c r="G1" s="173"/>
      <c r="H1" s="171" t="s">
        <v>84</v>
      </c>
    </row>
    <row r="2" spans="2:11" x14ac:dyDescent="0.2">
      <c r="H2" s="95" t="s">
        <v>35</v>
      </c>
    </row>
    <row r="3" spans="2:11" ht="20.25" x14ac:dyDescent="0.2">
      <c r="B3" s="89" t="s">
        <v>224</v>
      </c>
      <c r="H3" s="124" t="s">
        <v>142</v>
      </c>
    </row>
    <row r="5" spans="2:11" x14ac:dyDescent="0.2">
      <c r="C5" s="122" t="s">
        <v>116</v>
      </c>
      <c r="D5" s="122"/>
      <c r="E5" s="122"/>
      <c r="F5" s="122"/>
      <c r="G5" s="122"/>
      <c r="H5" s="123"/>
    </row>
    <row r="6" spans="2:11" x14ac:dyDescent="0.2">
      <c r="B6" s="217"/>
      <c r="C6" s="103" t="s">
        <v>135</v>
      </c>
      <c r="D6" s="140"/>
      <c r="E6" s="141"/>
      <c r="F6" s="141"/>
      <c r="G6" s="141"/>
      <c r="H6" s="142"/>
      <c r="I6"/>
      <c r="J6"/>
      <c r="K6"/>
    </row>
    <row r="7" spans="2:11" ht="13.5" thickBot="1" x14ac:dyDescent="0.25">
      <c r="B7" s="139" t="s">
        <v>134</v>
      </c>
      <c r="C7" s="177" t="s">
        <v>59</v>
      </c>
      <c r="D7" s="149" t="s">
        <v>77</v>
      </c>
      <c r="E7" s="177" t="s">
        <v>87</v>
      </c>
      <c r="F7" s="177" t="s">
        <v>112</v>
      </c>
      <c r="G7" s="107" t="s">
        <v>223</v>
      </c>
      <c r="H7" s="150" t="s">
        <v>163</v>
      </c>
      <c r="I7"/>
      <c r="J7"/>
      <c r="K7"/>
    </row>
    <row r="8" spans="2:11" x14ac:dyDescent="0.2">
      <c r="B8" s="143" t="s">
        <v>37</v>
      </c>
      <c r="C8" s="115"/>
      <c r="D8" s="116"/>
      <c r="E8" s="116"/>
      <c r="F8" s="116"/>
      <c r="G8" s="116"/>
      <c r="H8" s="117"/>
      <c r="I8"/>
      <c r="J8"/>
      <c r="K8"/>
    </row>
    <row r="9" spans="2:11" x14ac:dyDescent="0.2">
      <c r="B9" s="186">
        <v>2019</v>
      </c>
      <c r="C9" s="118"/>
      <c r="D9" s="119"/>
      <c r="E9" s="119"/>
      <c r="F9" s="119"/>
      <c r="G9" s="119"/>
      <c r="H9" s="120"/>
      <c r="I9"/>
      <c r="J9"/>
      <c r="K9"/>
    </row>
    <row r="10" spans="2:11" x14ac:dyDescent="0.2">
      <c r="B10" s="187">
        <v>2020</v>
      </c>
      <c r="C10" s="118"/>
      <c r="D10" s="119"/>
      <c r="E10" s="119"/>
      <c r="F10" s="119"/>
      <c r="G10" s="119"/>
      <c r="H10" s="120"/>
      <c r="I10"/>
      <c r="J10"/>
      <c r="K10"/>
    </row>
    <row r="11" spans="2:11" x14ac:dyDescent="0.2">
      <c r="B11" s="143" t="s">
        <v>38</v>
      </c>
      <c r="C11" s="222"/>
      <c r="D11" s="197"/>
      <c r="E11" s="197"/>
      <c r="F11" s="197"/>
      <c r="G11" s="197"/>
      <c r="H11" s="223"/>
      <c r="I11"/>
      <c r="J11"/>
      <c r="K11"/>
    </row>
    <row r="12" spans="2:11" x14ac:dyDescent="0.2">
      <c r="B12" s="186">
        <v>2019</v>
      </c>
      <c r="C12" s="118"/>
      <c r="D12" s="119"/>
      <c r="E12" s="119"/>
      <c r="F12" s="119"/>
      <c r="G12" s="119"/>
      <c r="H12" s="120"/>
      <c r="I12"/>
      <c r="J12"/>
      <c r="K12"/>
    </row>
    <row r="13" spans="2:11" x14ac:dyDescent="0.2">
      <c r="B13" s="187">
        <v>2022</v>
      </c>
      <c r="C13" s="118"/>
      <c r="D13" s="119"/>
      <c r="E13" s="119"/>
      <c r="F13" s="119"/>
      <c r="G13" s="119"/>
      <c r="H13" s="120"/>
      <c r="I13"/>
      <c r="J13"/>
      <c r="K13"/>
    </row>
    <row r="14" spans="2:11" x14ac:dyDescent="0.2">
      <c r="B14" s="143" t="s">
        <v>39</v>
      </c>
      <c r="C14" s="195"/>
      <c r="D14" s="194"/>
      <c r="E14" s="194"/>
      <c r="F14" s="194"/>
      <c r="G14" s="194"/>
      <c r="H14" s="196"/>
      <c r="I14"/>
      <c r="J14"/>
      <c r="K14"/>
    </row>
    <row r="15" spans="2:11" x14ac:dyDescent="0.2">
      <c r="B15" s="186">
        <v>2019</v>
      </c>
      <c r="C15" s="118"/>
      <c r="D15" s="119"/>
      <c r="E15" s="119"/>
      <c r="F15" s="119"/>
      <c r="G15" s="119"/>
      <c r="H15" s="120"/>
    </row>
    <row r="16" spans="2:11" x14ac:dyDescent="0.2">
      <c r="B16" s="188">
        <v>2020</v>
      </c>
      <c r="C16" s="118"/>
      <c r="D16" s="119"/>
      <c r="E16" s="119"/>
      <c r="F16" s="119"/>
      <c r="G16" s="119"/>
      <c r="H16" s="120"/>
    </row>
    <row r="17" spans="2:9" x14ac:dyDescent="0.2">
      <c r="B17" s="187">
        <v>2021</v>
      </c>
      <c r="C17" s="118"/>
      <c r="D17" s="119"/>
      <c r="E17" s="119"/>
      <c r="F17" s="119"/>
      <c r="G17" s="119"/>
      <c r="H17" s="120"/>
    </row>
    <row r="18" spans="2:9" x14ac:dyDescent="0.2">
      <c r="B18" s="143" t="s">
        <v>40</v>
      </c>
      <c r="C18" s="195"/>
      <c r="D18" s="194"/>
      <c r="E18" s="194"/>
      <c r="F18" s="194"/>
      <c r="G18" s="194"/>
      <c r="H18" s="196"/>
    </row>
    <row r="19" spans="2:9" x14ac:dyDescent="0.2">
      <c r="B19" s="186">
        <v>2021</v>
      </c>
      <c r="C19" s="118"/>
      <c r="D19" s="119"/>
      <c r="E19" s="119"/>
      <c r="F19" s="119"/>
      <c r="G19" s="119"/>
      <c r="H19" s="120"/>
    </row>
    <row r="20" spans="2:9" x14ac:dyDescent="0.2">
      <c r="B20" s="187" t="s">
        <v>117</v>
      </c>
      <c r="C20" s="118"/>
      <c r="D20" s="119"/>
      <c r="E20" s="119"/>
      <c r="F20" s="119"/>
      <c r="G20" s="119"/>
      <c r="H20" s="120"/>
    </row>
    <row r="21" spans="2:9" x14ac:dyDescent="0.2">
      <c r="B21" s="143" t="s">
        <v>36</v>
      </c>
      <c r="C21" s="195"/>
      <c r="D21" s="194"/>
      <c r="E21" s="194"/>
      <c r="F21" s="194"/>
      <c r="G21" s="194"/>
      <c r="H21" s="196"/>
    </row>
    <row r="22" spans="2:9" x14ac:dyDescent="0.2">
      <c r="B22" s="186">
        <v>2019</v>
      </c>
      <c r="C22" s="118"/>
      <c r="D22" s="119"/>
      <c r="E22" s="119"/>
      <c r="F22" s="119"/>
      <c r="G22" s="119"/>
      <c r="H22" s="120"/>
    </row>
    <row r="23" spans="2:9" x14ac:dyDescent="0.2">
      <c r="B23" s="188">
        <v>2020</v>
      </c>
      <c r="C23" s="118"/>
      <c r="D23" s="119"/>
      <c r="E23" s="119"/>
      <c r="F23" s="119"/>
      <c r="G23" s="119"/>
      <c r="H23" s="120"/>
    </row>
    <row r="24" spans="2:9" x14ac:dyDescent="0.2">
      <c r="B24" s="187">
        <v>2021</v>
      </c>
      <c r="C24" s="118"/>
      <c r="D24" s="119"/>
      <c r="E24" s="119"/>
      <c r="F24" s="119"/>
      <c r="G24" s="119"/>
      <c r="H24" s="120"/>
    </row>
    <row r="25" spans="2:9" ht="13.5" thickBot="1" x14ac:dyDescent="0.25">
      <c r="B25" s="143" t="s">
        <v>163</v>
      </c>
      <c r="C25" s="183"/>
      <c r="D25" s="184"/>
      <c r="E25" s="184"/>
      <c r="F25" s="184"/>
      <c r="G25" s="184"/>
      <c r="H25" s="185"/>
      <c r="I25" s="182"/>
    </row>
    <row r="26" spans="2:9" x14ac:dyDescent="0.2">
      <c r="C26" s="181"/>
      <c r="D26" s="181"/>
      <c r="E26" s="181"/>
      <c r="F26" s="181"/>
      <c r="G26" s="181"/>
      <c r="H26" s="181"/>
    </row>
    <row r="27" spans="2:9" ht="13.5" thickBot="1" x14ac:dyDescent="0.25">
      <c r="B27" s="68" t="s">
        <v>220</v>
      </c>
      <c r="H27" s="121"/>
    </row>
    <row r="28" spans="2:9" x14ac:dyDescent="0.2">
      <c r="B28" s="125" t="s">
        <v>217</v>
      </c>
      <c r="H28" s="155">
        <f>SUM('Revenue Detail (R)'!J8:J30)</f>
        <v>0</v>
      </c>
    </row>
    <row r="29" spans="2:9" x14ac:dyDescent="0.2">
      <c r="B29" s="125" t="s">
        <v>218</v>
      </c>
      <c r="H29" s="85">
        <f>SUM('Revenue Detail (R)'!J53:J74)</f>
        <v>0</v>
      </c>
    </row>
    <row r="30" spans="2:9" x14ac:dyDescent="0.2">
      <c r="B30" s="125" t="s">
        <v>216</v>
      </c>
      <c r="H30" s="85">
        <f>'Revenue Detail (R)'!J98</f>
        <v>0</v>
      </c>
    </row>
    <row r="31" spans="2:9" x14ac:dyDescent="0.2">
      <c r="B31" s="125" t="s">
        <v>215</v>
      </c>
      <c r="H31" s="85">
        <f>'Revenue Detail (R)'!J102</f>
        <v>0</v>
      </c>
    </row>
    <row r="32" spans="2:9" x14ac:dyDescent="0.2">
      <c r="B32" s="125" t="s">
        <v>219</v>
      </c>
      <c r="H32" s="85">
        <f>SUM('Revenue Detail (R)'!J103:J115)</f>
        <v>0</v>
      </c>
    </row>
    <row r="33" spans="2:16" ht="13.5" thickBot="1" x14ac:dyDescent="0.25">
      <c r="B33" s="125" t="s">
        <v>160</v>
      </c>
      <c r="H33" s="160">
        <f>SUM(H28:H32)</f>
        <v>0</v>
      </c>
    </row>
    <row r="34" spans="2:16" ht="13.5" thickBot="1" x14ac:dyDescent="0.25">
      <c r="B34" s="154" t="s">
        <v>161</v>
      </c>
      <c r="H34" s="159">
        <v>5540123.1599999992</v>
      </c>
      <c r="I34" s="182"/>
    </row>
    <row r="35" spans="2:16" ht="13.5" thickTop="1" x14ac:dyDescent="0.2">
      <c r="H35" s="181"/>
    </row>
    <row r="36" spans="2:16" x14ac:dyDescent="0.2">
      <c r="C36" s="122" t="s">
        <v>116</v>
      </c>
      <c r="D36" s="122"/>
      <c r="E36" s="122"/>
      <c r="F36" s="122"/>
      <c r="G36" s="122"/>
      <c r="H36" s="123"/>
    </row>
    <row r="37" spans="2:16" x14ac:dyDescent="0.2">
      <c r="B37" s="139" t="s">
        <v>170</v>
      </c>
      <c r="C37" s="103" t="s">
        <v>135</v>
      </c>
      <c r="D37" s="140"/>
      <c r="E37" s="141"/>
      <c r="F37" s="141"/>
      <c r="G37" s="141"/>
      <c r="H37" s="142"/>
      <c r="I37"/>
      <c r="J37"/>
      <c r="K37"/>
      <c r="L37"/>
      <c r="M37"/>
      <c r="N37"/>
      <c r="O37"/>
      <c r="P37"/>
    </row>
    <row r="38" spans="2:16" x14ac:dyDescent="0.2">
      <c r="B38" s="139" t="s">
        <v>134</v>
      </c>
      <c r="C38" s="177" t="s">
        <v>59</v>
      </c>
      <c r="D38" s="149" t="s">
        <v>77</v>
      </c>
      <c r="E38" s="177" t="s">
        <v>87</v>
      </c>
      <c r="F38" s="177" t="s">
        <v>112</v>
      </c>
      <c r="G38" s="107" t="s">
        <v>223</v>
      </c>
      <c r="H38" s="150" t="s">
        <v>163</v>
      </c>
      <c r="I38"/>
      <c r="J38"/>
      <c r="K38"/>
      <c r="L38"/>
      <c r="M38"/>
      <c r="N38"/>
      <c r="O38"/>
      <c r="P38"/>
    </row>
    <row r="39" spans="2:16" x14ac:dyDescent="0.2">
      <c r="B39" s="143" t="s">
        <v>37</v>
      </c>
      <c r="C39" s="134">
        <v>176270</v>
      </c>
      <c r="D39" s="135">
        <v>25000</v>
      </c>
      <c r="E39" s="135"/>
      <c r="F39" s="135"/>
      <c r="G39" s="135"/>
      <c r="H39" s="136">
        <v>201270</v>
      </c>
      <c r="I39"/>
      <c r="J39"/>
      <c r="K39"/>
      <c r="L39"/>
      <c r="M39"/>
      <c r="N39"/>
      <c r="O39"/>
      <c r="P39"/>
    </row>
    <row r="40" spans="2:16" x14ac:dyDescent="0.2">
      <c r="B40" s="144">
        <v>2019</v>
      </c>
      <c r="C40" s="137">
        <v>176270</v>
      </c>
      <c r="D40" s="110"/>
      <c r="E40" s="110"/>
      <c r="F40" s="110"/>
      <c r="G40" s="110"/>
      <c r="H40" s="111">
        <v>176270</v>
      </c>
      <c r="I40"/>
      <c r="J40"/>
      <c r="K40"/>
      <c r="L40"/>
      <c r="M40"/>
      <c r="N40"/>
      <c r="O40"/>
      <c r="P40"/>
    </row>
    <row r="41" spans="2:16" x14ac:dyDescent="0.2">
      <c r="B41" s="145">
        <v>2020</v>
      </c>
      <c r="C41" s="137"/>
      <c r="D41" s="110">
        <v>25000</v>
      </c>
      <c r="E41" s="110"/>
      <c r="F41" s="110"/>
      <c r="G41" s="110"/>
      <c r="H41" s="111">
        <v>25000</v>
      </c>
      <c r="I41"/>
      <c r="J41"/>
      <c r="K41"/>
      <c r="L41"/>
      <c r="M41"/>
      <c r="N41"/>
      <c r="O41"/>
      <c r="P41"/>
    </row>
    <row r="42" spans="2:16" x14ac:dyDescent="0.2">
      <c r="B42" s="143" t="s">
        <v>38</v>
      </c>
      <c r="C42" s="134">
        <v>10171</v>
      </c>
      <c r="D42" s="135"/>
      <c r="E42" s="135"/>
      <c r="F42" s="135">
        <v>7200</v>
      </c>
      <c r="G42" s="135"/>
      <c r="H42" s="136">
        <v>17371</v>
      </c>
      <c r="I42"/>
      <c r="J42"/>
      <c r="K42"/>
      <c r="L42"/>
      <c r="M42"/>
      <c r="N42"/>
      <c r="O42"/>
      <c r="P42"/>
    </row>
    <row r="43" spans="2:16" x14ac:dyDescent="0.2">
      <c r="B43" s="144">
        <v>2019</v>
      </c>
      <c r="C43" s="137">
        <v>10171</v>
      </c>
      <c r="D43" s="110"/>
      <c r="E43" s="110"/>
      <c r="F43" s="110"/>
      <c r="G43" s="110"/>
      <c r="H43" s="111">
        <v>10171</v>
      </c>
      <c r="I43"/>
      <c r="J43"/>
      <c r="K43"/>
      <c r="L43"/>
      <c r="M43"/>
      <c r="N43"/>
      <c r="O43"/>
      <c r="P43"/>
    </row>
    <row r="44" spans="2:16" x14ac:dyDescent="0.2">
      <c r="B44" s="145">
        <v>2022</v>
      </c>
      <c r="C44" s="137"/>
      <c r="D44" s="110"/>
      <c r="E44" s="110"/>
      <c r="F44" s="110">
        <v>7200</v>
      </c>
      <c r="G44" s="110"/>
      <c r="H44" s="111">
        <v>7200</v>
      </c>
      <c r="I44"/>
      <c r="J44"/>
      <c r="K44"/>
      <c r="L44"/>
      <c r="M44"/>
      <c r="N44"/>
      <c r="O44"/>
      <c r="P44"/>
    </row>
    <row r="45" spans="2:16" x14ac:dyDescent="0.2">
      <c r="B45" s="143" t="s">
        <v>39</v>
      </c>
      <c r="C45" s="134">
        <v>57609</v>
      </c>
      <c r="D45" s="135">
        <v>87499</v>
      </c>
      <c r="E45" s="135">
        <v>43165</v>
      </c>
      <c r="F45" s="135"/>
      <c r="G45" s="135"/>
      <c r="H45" s="136">
        <v>188273</v>
      </c>
      <c r="I45"/>
      <c r="J45"/>
      <c r="K45"/>
      <c r="L45"/>
      <c r="M45"/>
      <c r="N45"/>
      <c r="O45"/>
      <c r="P45"/>
    </row>
    <row r="46" spans="2:16" x14ac:dyDescent="0.2">
      <c r="B46" s="144">
        <v>2019</v>
      </c>
      <c r="C46" s="137">
        <v>57609</v>
      </c>
      <c r="D46" s="110"/>
      <c r="E46" s="110"/>
      <c r="F46" s="110"/>
      <c r="G46" s="110"/>
      <c r="H46" s="111">
        <v>57609</v>
      </c>
    </row>
    <row r="47" spans="2:16" x14ac:dyDescent="0.2">
      <c r="B47" s="146">
        <v>2020</v>
      </c>
      <c r="C47" s="137"/>
      <c r="D47" s="110">
        <v>87499</v>
      </c>
      <c r="E47" s="110"/>
      <c r="F47" s="110"/>
      <c r="G47" s="110"/>
      <c r="H47" s="111">
        <v>87499</v>
      </c>
    </row>
    <row r="48" spans="2:16" x14ac:dyDescent="0.2">
      <c r="B48" s="145">
        <v>2021</v>
      </c>
      <c r="C48" s="137"/>
      <c r="D48" s="110"/>
      <c r="E48" s="110">
        <v>43165</v>
      </c>
      <c r="F48" s="110"/>
      <c r="G48" s="110"/>
      <c r="H48" s="111">
        <v>43165</v>
      </c>
    </row>
    <row r="49" spans="2:9" x14ac:dyDescent="0.2">
      <c r="B49" s="143" t="s">
        <v>40</v>
      </c>
      <c r="C49" s="134"/>
      <c r="D49" s="135"/>
      <c r="E49" s="135">
        <v>4000</v>
      </c>
      <c r="F49" s="135">
        <v>15500</v>
      </c>
      <c r="G49" s="135">
        <v>15500</v>
      </c>
      <c r="H49" s="136">
        <v>35000</v>
      </c>
    </row>
    <row r="50" spans="2:9" x14ac:dyDescent="0.2">
      <c r="B50" s="144">
        <v>2021</v>
      </c>
      <c r="C50" s="137"/>
      <c r="D50" s="110"/>
      <c r="E50" s="110">
        <v>4000</v>
      </c>
      <c r="F50" s="110">
        <v>15500</v>
      </c>
      <c r="G50" s="110"/>
      <c r="H50" s="111">
        <v>19500</v>
      </c>
    </row>
    <row r="51" spans="2:9" x14ac:dyDescent="0.2">
      <c r="B51" s="145" t="s">
        <v>117</v>
      </c>
      <c r="C51" s="137"/>
      <c r="D51" s="110"/>
      <c r="E51" s="110"/>
      <c r="F51" s="110"/>
      <c r="G51" s="110">
        <v>15500</v>
      </c>
      <c r="H51" s="111">
        <v>15500</v>
      </c>
    </row>
    <row r="52" spans="2:9" x14ac:dyDescent="0.2">
      <c r="B52" s="143" t="s">
        <v>36</v>
      </c>
      <c r="C52" s="134">
        <v>203209</v>
      </c>
      <c r="D52" s="135">
        <v>413729</v>
      </c>
      <c r="E52" s="135">
        <v>129203</v>
      </c>
      <c r="F52" s="135"/>
      <c r="G52" s="135"/>
      <c r="H52" s="136">
        <v>746141</v>
      </c>
    </row>
    <row r="53" spans="2:9" x14ac:dyDescent="0.2">
      <c r="B53" s="144">
        <v>2019</v>
      </c>
      <c r="C53" s="137">
        <v>203209</v>
      </c>
      <c r="D53" s="110"/>
      <c r="E53" s="110"/>
      <c r="F53" s="110"/>
      <c r="G53" s="110"/>
      <c r="H53" s="111">
        <v>203209</v>
      </c>
    </row>
    <row r="54" spans="2:9" x14ac:dyDescent="0.2">
      <c r="B54" s="146">
        <v>2020</v>
      </c>
      <c r="C54" s="137"/>
      <c r="D54" s="110">
        <v>369344</v>
      </c>
      <c r="E54" s="110">
        <v>129203</v>
      </c>
      <c r="F54" s="110"/>
      <c r="G54" s="110"/>
      <c r="H54" s="111">
        <v>498547</v>
      </c>
    </row>
    <row r="55" spans="2:9" x14ac:dyDescent="0.2">
      <c r="B55" s="145">
        <v>2021</v>
      </c>
      <c r="C55" s="137"/>
      <c r="D55" s="110">
        <v>44385</v>
      </c>
      <c r="E55" s="110"/>
      <c r="F55" s="110"/>
      <c r="G55" s="110"/>
      <c r="H55" s="111">
        <v>44385</v>
      </c>
    </row>
    <row r="56" spans="2:9" x14ac:dyDescent="0.2">
      <c r="B56" s="143" t="s">
        <v>163</v>
      </c>
      <c r="C56" s="138">
        <v>447259</v>
      </c>
      <c r="D56" s="113">
        <v>526228</v>
      </c>
      <c r="E56" s="113">
        <v>176368</v>
      </c>
      <c r="F56" s="113">
        <v>22700</v>
      </c>
      <c r="G56" s="113">
        <v>15500</v>
      </c>
      <c r="H56" s="114">
        <v>1188055</v>
      </c>
      <c r="I56" s="179">
        <f>H56-'By Period By Vintage (R)'!H29</f>
        <v>0</v>
      </c>
    </row>
    <row r="57" spans="2:9" x14ac:dyDescent="0.2">
      <c r="B57"/>
      <c r="C57" s="181">
        <f>'By Period By Vintage (R)'!C29-C56</f>
        <v>0</v>
      </c>
      <c r="D57" s="181">
        <f>'By Period By Vintage (R)'!D29-D56</f>
        <v>0</v>
      </c>
      <c r="E57" s="181">
        <f>'By Period By Vintage (R)'!E29-E56</f>
        <v>0</v>
      </c>
      <c r="F57" s="181">
        <f>'By Period By Vintage (R)'!F29-F56</f>
        <v>0</v>
      </c>
      <c r="G57" s="181">
        <f>'By Period By Vintage (R)'!G29-G56</f>
        <v>0</v>
      </c>
      <c r="H57" s="181">
        <f>'By Period By Vintage (R)'!H29-H56</f>
        <v>0</v>
      </c>
    </row>
    <row r="59" spans="2:9" x14ac:dyDescent="0.2">
      <c r="B59" s="68" t="s">
        <v>220</v>
      </c>
      <c r="H59" s="121"/>
    </row>
    <row r="60" spans="2:9" x14ac:dyDescent="0.2">
      <c r="B60" s="125" t="s">
        <v>217</v>
      </c>
      <c r="H60" s="161">
        <f>SUM('Revenue Detail (R)'!I8:I30)</f>
        <v>202758</v>
      </c>
    </row>
    <row r="61" spans="2:9" x14ac:dyDescent="0.2">
      <c r="B61" s="125" t="s">
        <v>218</v>
      </c>
      <c r="H61" s="162">
        <f>SUM('Revenue Detail (R)'!I53:I74)</f>
        <v>235203</v>
      </c>
    </row>
    <row r="62" spans="2:9" x14ac:dyDescent="0.2">
      <c r="B62" s="125" t="s">
        <v>216</v>
      </c>
      <c r="H62" s="162">
        <f>'Revenue Detail (R)'!I98</f>
        <v>35251</v>
      </c>
    </row>
    <row r="63" spans="2:9" x14ac:dyDescent="0.2">
      <c r="B63" s="125" t="s">
        <v>215</v>
      </c>
      <c r="H63" s="162">
        <f>'Revenue Detail (R)'!I102</f>
        <v>2471</v>
      </c>
    </row>
    <row r="64" spans="2:9" x14ac:dyDescent="0.2">
      <c r="B64" s="125" t="s">
        <v>219</v>
      </c>
      <c r="H64" s="162">
        <f>SUM('Revenue Detail (R)'!I103:I115)</f>
        <v>279899</v>
      </c>
    </row>
    <row r="65" spans="2:9" x14ac:dyDescent="0.2">
      <c r="B65" s="125" t="s">
        <v>160</v>
      </c>
      <c r="H65" s="163">
        <f>SUM(H60:H64)</f>
        <v>755582</v>
      </c>
    </row>
    <row r="66" spans="2:9" ht="13.5" thickBot="1" x14ac:dyDescent="0.25">
      <c r="B66" s="154" t="s">
        <v>162</v>
      </c>
      <c r="H66" s="164">
        <f>H56+H65</f>
        <v>1943637</v>
      </c>
      <c r="I66" s="179">
        <f>'By Period By Vintage (R)'!H31-H66</f>
        <v>0</v>
      </c>
    </row>
    <row r="67" spans="2:9" ht="13.5" thickTop="1" x14ac:dyDescent="0.2">
      <c r="H67" s="181">
        <f>'Revenue Detail (R)'!I147-H66</f>
        <v>0</v>
      </c>
    </row>
    <row r="68" spans="2:9" x14ac:dyDescent="0.2">
      <c r="B68" s="198" t="s">
        <v>221</v>
      </c>
    </row>
  </sheetData>
  <printOptions horizontalCentered="1"/>
  <pageMargins left="0.5" right="0.5" top="0.5" bottom="0.5" header="0.3" footer="0.3"/>
  <pageSetup scale="84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95" zoomScaleNormal="95" workbookViewId="0">
      <selection activeCell="J22" sqref="J22"/>
    </sheetView>
  </sheetViews>
  <sheetFormatPr defaultRowHeight="12.75" x14ac:dyDescent="0.2"/>
  <cols>
    <col min="1" max="1" width="5.42578125" style="68" customWidth="1"/>
    <col min="2" max="2" width="14.5703125" customWidth="1"/>
    <col min="3" max="3" width="17.85546875" customWidth="1"/>
    <col min="4" max="6" width="13.28515625" customWidth="1"/>
    <col min="7" max="7" width="14.140625" customWidth="1"/>
    <col min="8" max="8" width="12.5703125" customWidth="1"/>
    <col min="9" max="9" width="11.28515625" customWidth="1"/>
    <col min="10" max="14" width="13.28515625" customWidth="1"/>
    <col min="15" max="15" width="12.85546875" customWidth="1"/>
    <col min="16" max="16" width="12.85546875" bestFit="1" customWidth="1"/>
    <col min="17" max="18" width="13.28515625" bestFit="1" customWidth="1"/>
    <col min="19" max="19" width="10.7109375" customWidth="1"/>
    <col min="20" max="21" width="13.28515625" bestFit="1" customWidth="1"/>
    <col min="22" max="22" width="10.7109375" bestFit="1" customWidth="1"/>
    <col min="23" max="23" width="13.28515625" bestFit="1" customWidth="1"/>
    <col min="24" max="24" width="10.7109375" customWidth="1"/>
    <col min="25" max="27" width="13.28515625" bestFit="1" customWidth="1"/>
    <col min="28" max="28" width="10.7109375" customWidth="1"/>
    <col min="29" max="34" width="13.28515625" bestFit="1" customWidth="1"/>
    <col min="35" max="35" width="10.7109375" customWidth="1"/>
    <col min="36" max="36" width="13.28515625" bestFit="1" customWidth="1"/>
    <col min="37" max="37" width="10.7109375" bestFit="1" customWidth="1"/>
    <col min="38" max="39" width="13.28515625" bestFit="1" customWidth="1"/>
    <col min="40" max="40" width="14.5703125" bestFit="1" customWidth="1"/>
    <col min="41" max="41" width="12.28515625" customWidth="1"/>
  </cols>
  <sheetData>
    <row r="1" spans="2:8" ht="13.5" thickBot="1" x14ac:dyDescent="0.25">
      <c r="C1" s="172"/>
      <c r="D1" s="173"/>
      <c r="E1" s="173"/>
      <c r="F1" s="173"/>
      <c r="G1" s="173"/>
      <c r="H1" s="171" t="s">
        <v>84</v>
      </c>
    </row>
    <row r="2" spans="2:8" s="68" customFormat="1" x14ac:dyDescent="0.2">
      <c r="B2" s="65"/>
      <c r="H2" s="95" t="s">
        <v>35</v>
      </c>
    </row>
    <row r="3" spans="2:8" s="68" customFormat="1" x14ac:dyDescent="0.2">
      <c r="B3" s="65"/>
      <c r="H3" s="124" t="s">
        <v>141</v>
      </c>
    </row>
    <row r="4" spans="2:8" s="68" customFormat="1" ht="20.25" x14ac:dyDescent="0.2">
      <c r="B4" s="65"/>
      <c r="C4" s="226" t="s">
        <v>224</v>
      </c>
      <c r="D4" s="226"/>
      <c r="H4" s="124"/>
    </row>
    <row r="5" spans="2:8" s="68" customFormat="1" x14ac:dyDescent="0.2">
      <c r="B5" s="65"/>
      <c r="H5" s="124"/>
    </row>
    <row r="6" spans="2:8" s="68" customFormat="1" x14ac:dyDescent="0.2">
      <c r="B6" s="65"/>
      <c r="H6" s="124"/>
    </row>
    <row r="7" spans="2:8" s="68" customFormat="1" x14ac:dyDescent="0.2">
      <c r="B7" s="65" t="s">
        <v>138</v>
      </c>
    </row>
    <row r="9" spans="2:8" s="68" customFormat="1" x14ac:dyDescent="0.2"/>
    <row r="10" spans="2:8" x14ac:dyDescent="0.2">
      <c r="B10" s="221"/>
      <c r="C10" s="178" t="s">
        <v>135</v>
      </c>
      <c r="D10" s="157"/>
      <c r="E10" s="104"/>
      <c r="F10" s="104"/>
      <c r="G10" s="104"/>
      <c r="H10" s="105"/>
    </row>
    <row r="11" spans="2:8" ht="13.5" thickBot="1" x14ac:dyDescent="0.25">
      <c r="B11" s="139" t="s">
        <v>134</v>
      </c>
      <c r="C11" s="147" t="s">
        <v>59</v>
      </c>
      <c r="D11" s="148" t="s">
        <v>77</v>
      </c>
      <c r="E11" s="148" t="s">
        <v>87</v>
      </c>
      <c r="F11" s="148" t="s">
        <v>112</v>
      </c>
      <c r="G11" s="149" t="s">
        <v>223</v>
      </c>
      <c r="H11" s="177" t="s">
        <v>164</v>
      </c>
    </row>
    <row r="12" spans="2:8" x14ac:dyDescent="0.2">
      <c r="B12" s="151">
        <v>2019</v>
      </c>
      <c r="C12" s="115"/>
      <c r="D12" s="116"/>
      <c r="E12" s="116"/>
      <c r="F12" s="116"/>
      <c r="G12" s="116"/>
      <c r="H12" s="117"/>
    </row>
    <row r="13" spans="2:8" x14ac:dyDescent="0.2">
      <c r="B13" s="152">
        <v>2020</v>
      </c>
      <c r="C13" s="118"/>
      <c r="D13" s="119"/>
      <c r="E13" s="119"/>
      <c r="F13" s="119"/>
      <c r="G13" s="119"/>
      <c r="H13" s="120"/>
    </row>
    <row r="14" spans="2:8" x14ac:dyDescent="0.2">
      <c r="B14" s="152">
        <v>2021</v>
      </c>
      <c r="C14" s="118"/>
      <c r="D14" s="119"/>
      <c r="E14" s="119"/>
      <c r="F14" s="119"/>
      <c r="G14" s="119"/>
      <c r="H14" s="120"/>
    </row>
    <row r="15" spans="2:8" x14ac:dyDescent="0.2">
      <c r="B15" s="152">
        <v>2022</v>
      </c>
      <c r="C15" s="118"/>
      <c r="D15" s="119"/>
      <c r="E15" s="119"/>
      <c r="F15" s="119"/>
      <c r="G15" s="119"/>
      <c r="H15" s="120"/>
    </row>
    <row r="16" spans="2:8" ht="13.5" thickBot="1" x14ac:dyDescent="0.25">
      <c r="B16" s="153" t="s">
        <v>117</v>
      </c>
      <c r="C16" s="218"/>
      <c r="D16" s="219"/>
      <c r="E16" s="219"/>
      <c r="F16" s="219"/>
      <c r="G16" s="219"/>
      <c r="H16" s="220"/>
    </row>
    <row r="17" spans="2:9" ht="13.5" thickBot="1" x14ac:dyDescent="0.25">
      <c r="B17" s="143" t="s">
        <v>164</v>
      </c>
      <c r="C17" s="202"/>
      <c r="D17" s="203"/>
      <c r="E17" s="203"/>
      <c r="F17" s="203"/>
      <c r="G17" s="203"/>
      <c r="H17" s="201"/>
      <c r="I17" s="68"/>
    </row>
    <row r="18" spans="2:9" ht="13.5" thickBot="1" x14ac:dyDescent="0.25">
      <c r="B18" s="193" t="s">
        <v>213</v>
      </c>
      <c r="C18" s="68"/>
      <c r="D18" s="68"/>
      <c r="E18" s="68"/>
      <c r="F18" s="68"/>
      <c r="G18" s="191"/>
      <c r="H18" s="174">
        <f>'Revenue Detail (R)'!J150</f>
        <v>0</v>
      </c>
      <c r="I18" s="68"/>
    </row>
    <row r="19" spans="2:9" ht="13.5" thickBot="1" x14ac:dyDescent="0.25">
      <c r="B19" s="176" t="s">
        <v>214</v>
      </c>
      <c r="C19" s="68"/>
      <c r="D19" s="68"/>
      <c r="E19" s="68"/>
      <c r="F19" s="68"/>
      <c r="G19" s="192"/>
      <c r="H19" s="156">
        <v>5540123.1599999992</v>
      </c>
      <c r="I19" s="68"/>
    </row>
    <row r="20" spans="2:9" ht="13.5" thickTop="1" x14ac:dyDescent="0.2">
      <c r="I20" s="68"/>
    </row>
    <row r="22" spans="2:9" x14ac:dyDescent="0.2">
      <c r="B22" s="102" t="s">
        <v>137</v>
      </c>
      <c r="C22" s="103" t="s">
        <v>135</v>
      </c>
      <c r="D22" s="104"/>
      <c r="E22" s="104"/>
      <c r="F22" s="104"/>
      <c r="G22" s="104"/>
      <c r="H22" s="105"/>
    </row>
    <row r="23" spans="2:9" x14ac:dyDescent="0.2">
      <c r="B23" s="106" t="s">
        <v>134</v>
      </c>
      <c r="C23" s="107" t="s">
        <v>59</v>
      </c>
      <c r="D23" s="107" t="s">
        <v>77</v>
      </c>
      <c r="E23" s="107" t="s">
        <v>87</v>
      </c>
      <c r="F23" s="107" t="s">
        <v>112</v>
      </c>
      <c r="G23" s="107" t="s">
        <v>223</v>
      </c>
      <c r="H23" s="108" t="s">
        <v>164</v>
      </c>
    </row>
    <row r="24" spans="2:9" x14ac:dyDescent="0.2">
      <c r="B24" s="109">
        <v>2019</v>
      </c>
      <c r="C24" s="110">
        <v>447259</v>
      </c>
      <c r="D24" s="110"/>
      <c r="E24" s="110"/>
      <c r="F24" s="110"/>
      <c r="G24" s="110"/>
      <c r="H24" s="111">
        <v>447259</v>
      </c>
    </row>
    <row r="25" spans="2:9" x14ac:dyDescent="0.2">
      <c r="B25" s="109">
        <v>2020</v>
      </c>
      <c r="C25" s="110"/>
      <c r="D25" s="110">
        <v>481843</v>
      </c>
      <c r="E25" s="110">
        <v>129203</v>
      </c>
      <c r="F25" s="110"/>
      <c r="G25" s="110"/>
      <c r="H25" s="111">
        <v>611046</v>
      </c>
    </row>
    <row r="26" spans="2:9" x14ac:dyDescent="0.2">
      <c r="B26" s="109">
        <v>2021</v>
      </c>
      <c r="C26" s="110"/>
      <c r="D26" s="110">
        <v>44385</v>
      </c>
      <c r="E26" s="110">
        <v>47165</v>
      </c>
      <c r="F26" s="110">
        <v>15500</v>
      </c>
      <c r="G26" s="110"/>
      <c r="H26" s="111">
        <v>107050</v>
      </c>
    </row>
    <row r="27" spans="2:9" x14ac:dyDescent="0.2">
      <c r="B27" s="109">
        <v>2022</v>
      </c>
      <c r="C27" s="110"/>
      <c r="D27" s="110"/>
      <c r="E27" s="110"/>
      <c r="F27" s="110">
        <v>7200</v>
      </c>
      <c r="G27" s="110"/>
      <c r="H27" s="111">
        <v>7200</v>
      </c>
    </row>
    <row r="28" spans="2:9" x14ac:dyDescent="0.2">
      <c r="B28" s="109" t="s">
        <v>117</v>
      </c>
      <c r="C28" s="110"/>
      <c r="D28" s="110"/>
      <c r="E28" s="110"/>
      <c r="F28" s="110"/>
      <c r="G28" s="110">
        <v>15500</v>
      </c>
      <c r="H28" s="111">
        <v>15500</v>
      </c>
    </row>
    <row r="29" spans="2:9" x14ac:dyDescent="0.2">
      <c r="B29" s="112" t="s">
        <v>164</v>
      </c>
      <c r="C29" s="113">
        <v>447259</v>
      </c>
      <c r="D29" s="113">
        <v>526228</v>
      </c>
      <c r="E29" s="113">
        <v>176368</v>
      </c>
      <c r="F29" s="113">
        <v>22700</v>
      </c>
      <c r="G29" s="113">
        <v>15500</v>
      </c>
      <c r="H29" s="114">
        <v>1188055</v>
      </c>
    </row>
    <row r="30" spans="2:9" x14ac:dyDescent="0.2">
      <c r="B30" s="193" t="s">
        <v>213</v>
      </c>
      <c r="C30" s="68"/>
      <c r="D30" s="68"/>
      <c r="E30" s="68"/>
      <c r="F30" s="68"/>
      <c r="G30" s="105"/>
      <c r="H30" s="165">
        <f>'Revenue Detail (R)'!I150</f>
        <v>755582</v>
      </c>
      <c r="I30" s="68"/>
    </row>
    <row r="31" spans="2:9" ht="13.5" thickBot="1" x14ac:dyDescent="0.25">
      <c r="B31" s="176" t="s">
        <v>214</v>
      </c>
      <c r="C31" s="68"/>
      <c r="D31" s="68"/>
      <c r="E31" s="68"/>
      <c r="F31" s="68"/>
      <c r="G31" s="176"/>
      <c r="H31" s="158">
        <f t="shared" ref="H31" si="0">SUM(H29:H30)</f>
        <v>1943637</v>
      </c>
      <c r="I31" s="68"/>
    </row>
    <row r="32" spans="2:9" ht="13.5" thickTop="1" x14ac:dyDescent="0.2">
      <c r="I32" s="68"/>
    </row>
    <row r="33" spans="2:9" x14ac:dyDescent="0.2">
      <c r="I33" s="68"/>
    </row>
    <row r="38" spans="2:9" x14ac:dyDescent="0.2">
      <c r="B38" s="180"/>
      <c r="C38" s="175"/>
      <c r="D38" s="175"/>
      <c r="E38" s="175"/>
      <c r="F38" s="175"/>
      <c r="G38" s="175"/>
      <c r="H38" s="175"/>
    </row>
    <row r="39" spans="2:9" x14ac:dyDescent="0.2">
      <c r="B39" s="180" t="s">
        <v>169</v>
      </c>
      <c r="C39" s="175"/>
      <c r="D39" s="175"/>
      <c r="E39" s="175">
        <v>0</v>
      </c>
      <c r="F39" s="175">
        <v>0</v>
      </c>
      <c r="G39" s="175">
        <v>0</v>
      </c>
      <c r="H39" s="175">
        <v>0</v>
      </c>
    </row>
    <row r="40" spans="2:9" x14ac:dyDescent="0.2">
      <c r="B40" s="180" t="s">
        <v>167</v>
      </c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</sheetData>
  <mergeCells count="1">
    <mergeCell ref="C4:D4"/>
  </mergeCells>
  <printOptions horizontalCentered="1"/>
  <pageMargins left="0.2" right="0.2" top="0.75" bottom="0.75" header="0.3" footer="0.3"/>
  <pageSetup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showGridLines="0" zoomScale="75" zoomScaleNormal="75" workbookViewId="0">
      <selection activeCell="B23" sqref="B23"/>
    </sheetView>
  </sheetViews>
  <sheetFormatPr defaultRowHeight="12.75" x14ac:dyDescent="0.2"/>
  <cols>
    <col min="1" max="1" width="8.85546875" style="68"/>
    <col min="2" max="2" width="33.42578125" bestFit="1" customWidth="1"/>
    <col min="3" max="3" width="11.7109375" customWidth="1"/>
    <col min="4" max="7" width="13.7109375" bestFit="1" customWidth="1"/>
    <col min="8" max="8" width="13.7109375" customWidth="1"/>
    <col min="9" max="9" width="16.140625" customWidth="1"/>
    <col min="10" max="10" width="10.85546875" bestFit="1" customWidth="1"/>
  </cols>
  <sheetData>
    <row r="3" spans="2:9" x14ac:dyDescent="0.2">
      <c r="B3" s="199" t="s">
        <v>137</v>
      </c>
      <c r="D3" s="199" t="s">
        <v>120</v>
      </c>
    </row>
    <row r="4" spans="2:9" x14ac:dyDescent="0.2">
      <c r="B4" s="199" t="s">
        <v>41</v>
      </c>
      <c r="C4" s="199" t="s">
        <v>29</v>
      </c>
      <c r="D4" s="68" t="s">
        <v>59</v>
      </c>
      <c r="E4" s="68" t="s">
        <v>77</v>
      </c>
      <c r="F4" s="68" t="s">
        <v>87</v>
      </c>
      <c r="G4" s="68" t="s">
        <v>112</v>
      </c>
      <c r="H4" s="68" t="s">
        <v>223</v>
      </c>
      <c r="I4" s="68" t="s">
        <v>222</v>
      </c>
    </row>
    <row r="5" spans="2:9" x14ac:dyDescent="0.2">
      <c r="B5" s="68" t="s">
        <v>37</v>
      </c>
      <c r="C5" s="204" t="s">
        <v>31</v>
      </c>
      <c r="D5" s="205">
        <v>176270</v>
      </c>
      <c r="E5" s="205">
        <v>25000</v>
      </c>
      <c r="F5" s="205"/>
      <c r="G5" s="205"/>
      <c r="H5" s="205"/>
      <c r="I5" s="206">
        <v>201270</v>
      </c>
    </row>
    <row r="6" spans="2:9" x14ac:dyDescent="0.2">
      <c r="B6" s="68" t="s">
        <v>38</v>
      </c>
      <c r="C6" s="207" t="s">
        <v>33</v>
      </c>
      <c r="D6" s="208">
        <v>10171</v>
      </c>
      <c r="E6" s="208"/>
      <c r="F6" s="208"/>
      <c r="G6" s="208">
        <v>7200</v>
      </c>
      <c r="H6" s="208"/>
      <c r="I6" s="209">
        <v>17371</v>
      </c>
    </row>
    <row r="7" spans="2:9" x14ac:dyDescent="0.2">
      <c r="B7" s="68" t="s">
        <v>39</v>
      </c>
      <c r="C7" s="207" t="s">
        <v>32</v>
      </c>
      <c r="D7" s="208">
        <v>57609</v>
      </c>
      <c r="E7" s="208">
        <v>87499</v>
      </c>
      <c r="F7" s="208">
        <v>43165</v>
      </c>
      <c r="G7" s="208"/>
      <c r="H7" s="208"/>
      <c r="I7" s="209">
        <v>188273</v>
      </c>
    </row>
    <row r="8" spans="2:9" x14ac:dyDescent="0.2">
      <c r="B8" s="68" t="s">
        <v>40</v>
      </c>
      <c r="C8" s="207" t="s">
        <v>34</v>
      </c>
      <c r="D8" s="208"/>
      <c r="E8" s="208"/>
      <c r="F8" s="208">
        <v>4000</v>
      </c>
      <c r="G8" s="208">
        <v>15500</v>
      </c>
      <c r="H8" s="208">
        <v>15500</v>
      </c>
      <c r="I8" s="209">
        <v>35000</v>
      </c>
    </row>
    <row r="9" spans="2:9" x14ac:dyDescent="0.2">
      <c r="B9" s="68" t="s">
        <v>36</v>
      </c>
      <c r="C9" s="210" t="s">
        <v>30</v>
      </c>
      <c r="D9" s="211">
        <v>203209</v>
      </c>
      <c r="E9" s="211">
        <v>413729</v>
      </c>
      <c r="F9" s="211">
        <v>129203</v>
      </c>
      <c r="G9" s="211"/>
      <c r="H9" s="211"/>
      <c r="I9" s="212">
        <v>746141</v>
      </c>
    </row>
    <row r="10" spans="2:9" x14ac:dyDescent="0.2">
      <c r="B10" s="68" t="s">
        <v>222</v>
      </c>
      <c r="D10" s="200">
        <v>447259</v>
      </c>
      <c r="E10" s="200">
        <v>526228</v>
      </c>
      <c r="F10" s="200">
        <v>176368</v>
      </c>
      <c r="G10" s="200">
        <v>22700</v>
      </c>
      <c r="H10" s="200">
        <v>15500</v>
      </c>
      <c r="I10" s="200">
        <v>1188055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52"/>
  <sheetViews>
    <sheetView zoomScaleNormal="100" workbookViewId="0">
      <pane xSplit="1" ySplit="7" topLeftCell="F131" activePane="bottomRight" state="frozen"/>
      <selection pane="topRight" activeCell="B1" sqref="B1"/>
      <selection pane="bottomLeft" activeCell="A7" sqref="A7"/>
      <selection pane="bottomRight" activeCell="K147" sqref="K147"/>
    </sheetView>
  </sheetViews>
  <sheetFormatPr defaultColWidth="8.7109375" defaultRowHeight="12.75" x14ac:dyDescent="0.2"/>
  <cols>
    <col min="1" max="1" width="42" style="68" customWidth="1"/>
    <col min="2" max="2" width="17.85546875" style="68" customWidth="1"/>
    <col min="3" max="3" width="14.28515625" style="90" bestFit="1" customWidth="1"/>
    <col min="4" max="6" width="10.42578125" style="46" customWidth="1"/>
    <col min="7" max="7" width="30.85546875" style="46" bestFit="1" customWidth="1"/>
    <col min="8" max="8" width="9.28515625" style="46" customWidth="1"/>
    <col min="9" max="9" width="10.7109375" style="46" customWidth="1"/>
    <col min="10" max="10" width="14.28515625" style="81" customWidth="1"/>
    <col min="11" max="11" width="11.28515625" style="45" customWidth="1"/>
    <col min="12" max="12" width="12.28515625" style="68" customWidth="1"/>
    <col min="13" max="16384" width="8.7109375" style="68"/>
  </cols>
  <sheetData>
    <row r="1" spans="1:12" ht="13.5" thickBot="1" x14ac:dyDescent="0.25">
      <c r="D1" s="98"/>
      <c r="E1" s="98"/>
      <c r="F1" s="169"/>
      <c r="G1" s="170"/>
      <c r="H1" s="170"/>
      <c r="I1" s="170"/>
      <c r="J1" s="171" t="s">
        <v>84</v>
      </c>
      <c r="K1" s="98"/>
      <c r="L1" s="98"/>
    </row>
    <row r="2" spans="1:12" x14ac:dyDescent="0.2">
      <c r="A2" s="1" t="s">
        <v>86</v>
      </c>
      <c r="B2" s="1"/>
      <c r="C2" s="91"/>
      <c r="D2" s="94"/>
      <c r="E2" s="94"/>
      <c r="F2" s="94"/>
      <c r="G2" s="94"/>
      <c r="H2" s="94"/>
      <c r="I2" s="4"/>
      <c r="J2" s="95" t="s">
        <v>35</v>
      </c>
      <c r="K2" s="97"/>
      <c r="L2" s="66"/>
    </row>
    <row r="3" spans="1:12" x14ac:dyDescent="0.2">
      <c r="A3" s="7" t="s">
        <v>20</v>
      </c>
      <c r="B3" s="7"/>
      <c r="C3" s="91"/>
      <c r="J3" s="124" t="s">
        <v>140</v>
      </c>
    </row>
    <row r="4" spans="1:12" ht="20.25" x14ac:dyDescent="0.2">
      <c r="A4" s="8" t="s">
        <v>18</v>
      </c>
      <c r="B4" s="8"/>
      <c r="C4" s="91"/>
      <c r="D4" s="9"/>
      <c r="E4" s="9"/>
      <c r="F4" s="9"/>
      <c r="G4" s="226" t="s">
        <v>224</v>
      </c>
      <c r="H4" s="226"/>
      <c r="I4" s="11"/>
      <c r="J4" s="82"/>
    </row>
    <row r="5" spans="1:12" x14ac:dyDescent="0.2">
      <c r="A5" s="14" t="s">
        <v>85</v>
      </c>
      <c r="B5" s="14"/>
      <c r="C5" s="91"/>
      <c r="D5" s="15"/>
      <c r="E5" s="15"/>
      <c r="F5" s="15"/>
      <c r="G5" s="15"/>
      <c r="H5" s="15"/>
      <c r="I5" s="17"/>
      <c r="J5" s="83"/>
    </row>
    <row r="6" spans="1:12" x14ac:dyDescent="0.2">
      <c r="A6" s="69"/>
      <c r="B6" s="69"/>
      <c r="C6" s="71"/>
      <c r="D6" s="93" t="s">
        <v>42</v>
      </c>
      <c r="E6" s="94" t="s">
        <v>42</v>
      </c>
      <c r="F6" s="94" t="s">
        <v>118</v>
      </c>
      <c r="G6" s="94"/>
      <c r="H6" s="72"/>
      <c r="I6" s="73"/>
      <c r="J6" s="84" t="s">
        <v>1</v>
      </c>
      <c r="K6" s="80"/>
      <c r="L6" s="69"/>
    </row>
    <row r="7" spans="1:12" ht="15" customHeight="1" x14ac:dyDescent="0.2">
      <c r="A7" s="96" t="s">
        <v>41</v>
      </c>
      <c r="B7" s="74" t="s">
        <v>120</v>
      </c>
      <c r="C7" s="74" t="s">
        <v>7</v>
      </c>
      <c r="D7" s="75" t="s">
        <v>6</v>
      </c>
      <c r="E7" s="75" t="s">
        <v>136</v>
      </c>
      <c r="F7" s="75" t="s">
        <v>24</v>
      </c>
      <c r="G7" s="75" t="s">
        <v>119</v>
      </c>
      <c r="H7" s="75" t="s">
        <v>29</v>
      </c>
      <c r="I7" s="76" t="s">
        <v>8</v>
      </c>
      <c r="J7" s="4" t="s">
        <v>43</v>
      </c>
      <c r="K7" s="80"/>
      <c r="L7" s="69"/>
    </row>
    <row r="8" spans="1:12" ht="12.75" customHeight="1" x14ac:dyDescent="0.2">
      <c r="A8" s="88" t="s">
        <v>37</v>
      </c>
      <c r="B8" s="99" t="str">
        <f t="shared" ref="B8:B57" si="0">LEFT(C8,4)&amp;" Vintage"</f>
        <v>2008 Vintage</v>
      </c>
      <c r="C8" s="71" t="s">
        <v>171</v>
      </c>
      <c r="D8" s="72">
        <v>44256</v>
      </c>
      <c r="E8" s="71">
        <v>2021</v>
      </c>
      <c r="F8" s="100">
        <v>44316</v>
      </c>
      <c r="G8" s="101" t="s">
        <v>172</v>
      </c>
      <c r="H8" s="72" t="s">
        <v>31</v>
      </c>
      <c r="I8" s="73">
        <v>10256</v>
      </c>
      <c r="J8" s="189"/>
      <c r="K8" s="80"/>
      <c r="L8" s="69"/>
    </row>
    <row r="9" spans="1:12" ht="12.75" customHeight="1" x14ac:dyDescent="0.2">
      <c r="A9" s="88" t="s">
        <v>37</v>
      </c>
      <c r="B9" s="99" t="str">
        <f t="shared" si="0"/>
        <v>2008 Vintage</v>
      </c>
      <c r="C9" s="71" t="s">
        <v>173</v>
      </c>
      <c r="D9" s="72">
        <v>44256</v>
      </c>
      <c r="E9" s="71">
        <v>2021</v>
      </c>
      <c r="F9" s="100">
        <v>44316</v>
      </c>
      <c r="G9" s="101" t="s">
        <v>172</v>
      </c>
      <c r="H9" s="72" t="s">
        <v>31</v>
      </c>
      <c r="I9" s="73">
        <v>643</v>
      </c>
      <c r="J9" s="85"/>
      <c r="K9" s="80"/>
      <c r="L9" s="69"/>
    </row>
    <row r="10" spans="1:12" ht="12.75" customHeight="1" x14ac:dyDescent="0.2">
      <c r="A10" s="88" t="s">
        <v>37</v>
      </c>
      <c r="B10" s="99" t="str">
        <f t="shared" si="0"/>
        <v>2008 Vintage</v>
      </c>
      <c r="C10" s="71" t="s">
        <v>174</v>
      </c>
      <c r="D10" s="72">
        <v>44256</v>
      </c>
      <c r="E10" s="71">
        <v>2021</v>
      </c>
      <c r="F10" s="100">
        <v>44316</v>
      </c>
      <c r="G10" s="101" t="s">
        <v>172</v>
      </c>
      <c r="H10" s="72" t="s">
        <v>31</v>
      </c>
      <c r="I10" s="73">
        <v>519</v>
      </c>
      <c r="J10" s="85"/>
      <c r="K10" s="80"/>
      <c r="L10" s="69"/>
    </row>
    <row r="11" spans="1:12" ht="12.75" customHeight="1" x14ac:dyDescent="0.2">
      <c r="A11" s="88" t="s">
        <v>37</v>
      </c>
      <c r="B11" s="99" t="str">
        <f t="shared" si="0"/>
        <v>2012 Vintage</v>
      </c>
      <c r="C11" s="77" t="s">
        <v>143</v>
      </c>
      <c r="D11" s="72">
        <v>44228</v>
      </c>
      <c r="E11" s="71">
        <f t="shared" ref="E11:E17" si="1">IF(ISERROR(YEAR(D11)),"Pending",YEAR(D11))</f>
        <v>2021</v>
      </c>
      <c r="F11" s="100">
        <v>44265</v>
      </c>
      <c r="G11" s="101" t="s">
        <v>149</v>
      </c>
      <c r="H11" s="72" t="s">
        <v>31</v>
      </c>
      <c r="I11" s="73">
        <v>976</v>
      </c>
      <c r="J11" s="85"/>
      <c r="K11" s="80"/>
      <c r="L11" s="87"/>
    </row>
    <row r="12" spans="1:12" ht="12.75" customHeight="1" x14ac:dyDescent="0.2">
      <c r="A12" s="88" t="s">
        <v>37</v>
      </c>
      <c r="B12" s="99" t="str">
        <f t="shared" si="0"/>
        <v>2012 Vintage</v>
      </c>
      <c r="C12" s="77" t="s">
        <v>144</v>
      </c>
      <c r="D12" s="72">
        <v>44228</v>
      </c>
      <c r="E12" s="71">
        <f t="shared" si="1"/>
        <v>2021</v>
      </c>
      <c r="F12" s="100">
        <v>44265</v>
      </c>
      <c r="G12" s="101" t="s">
        <v>149</v>
      </c>
      <c r="H12" s="72" t="s">
        <v>31</v>
      </c>
      <c r="I12" s="73">
        <v>1053</v>
      </c>
      <c r="J12" s="85"/>
      <c r="K12" s="80"/>
      <c r="L12" s="69"/>
    </row>
    <row r="13" spans="1:12" ht="12.75" customHeight="1" x14ac:dyDescent="0.2">
      <c r="A13" s="88" t="s">
        <v>37</v>
      </c>
      <c r="B13" s="99" t="str">
        <f t="shared" si="0"/>
        <v>2012 Vintage</v>
      </c>
      <c r="C13" s="77" t="s">
        <v>145</v>
      </c>
      <c r="D13" s="72">
        <v>44228</v>
      </c>
      <c r="E13" s="71">
        <f t="shared" si="1"/>
        <v>2021</v>
      </c>
      <c r="F13" s="100">
        <v>44265</v>
      </c>
      <c r="G13" s="101" t="s">
        <v>149</v>
      </c>
      <c r="H13" s="72" t="s">
        <v>31</v>
      </c>
      <c r="I13" s="73">
        <v>778</v>
      </c>
      <c r="J13" s="85"/>
      <c r="K13" s="80"/>
      <c r="L13" s="69"/>
    </row>
    <row r="14" spans="1:12" ht="12.75" customHeight="1" x14ac:dyDescent="0.2">
      <c r="A14" s="88" t="s">
        <v>37</v>
      </c>
      <c r="B14" s="99" t="str">
        <f t="shared" si="0"/>
        <v>2012 Vintage</v>
      </c>
      <c r="C14" s="77" t="s">
        <v>146</v>
      </c>
      <c r="D14" s="72">
        <v>44228</v>
      </c>
      <c r="E14" s="71">
        <f t="shared" si="1"/>
        <v>2021</v>
      </c>
      <c r="F14" s="100">
        <v>44265</v>
      </c>
      <c r="G14" s="101" t="s">
        <v>149</v>
      </c>
      <c r="H14" s="72" t="s">
        <v>31</v>
      </c>
      <c r="I14" s="73">
        <v>1470</v>
      </c>
      <c r="J14" s="85"/>
      <c r="K14" s="80"/>
      <c r="L14" s="69"/>
    </row>
    <row r="15" spans="1:12" ht="12.75" customHeight="1" x14ac:dyDescent="0.2">
      <c r="A15" s="88" t="s">
        <v>37</v>
      </c>
      <c r="B15" s="99" t="str">
        <f t="shared" si="0"/>
        <v>2012 Vintage</v>
      </c>
      <c r="C15" s="77" t="s">
        <v>147</v>
      </c>
      <c r="D15" s="72">
        <v>44228</v>
      </c>
      <c r="E15" s="71">
        <f t="shared" si="1"/>
        <v>2021</v>
      </c>
      <c r="F15" s="100">
        <v>44265</v>
      </c>
      <c r="G15" s="101" t="s">
        <v>149</v>
      </c>
      <c r="H15" s="72" t="s">
        <v>31</v>
      </c>
      <c r="I15" s="73">
        <v>1109</v>
      </c>
      <c r="J15" s="85"/>
      <c r="K15" s="80"/>
      <c r="L15" s="69"/>
    </row>
    <row r="16" spans="1:12" ht="12.75" customHeight="1" x14ac:dyDescent="0.2">
      <c r="A16" s="88" t="s">
        <v>37</v>
      </c>
      <c r="B16" s="99" t="str">
        <f t="shared" si="0"/>
        <v>2012 Vintage</v>
      </c>
      <c r="C16" s="77" t="s">
        <v>148</v>
      </c>
      <c r="D16" s="72">
        <v>44228</v>
      </c>
      <c r="E16" s="71">
        <f t="shared" si="1"/>
        <v>2021</v>
      </c>
      <c r="F16" s="100">
        <v>44265</v>
      </c>
      <c r="G16" s="101" t="s">
        <v>149</v>
      </c>
      <c r="H16" s="72" t="s">
        <v>31</v>
      </c>
      <c r="I16" s="73">
        <v>2255</v>
      </c>
      <c r="J16" s="85"/>
      <c r="K16" s="80"/>
      <c r="L16" s="69"/>
    </row>
    <row r="17" spans="1:12" ht="12.75" customHeight="1" x14ac:dyDescent="0.2">
      <c r="A17" s="88" t="s">
        <v>37</v>
      </c>
      <c r="B17" s="99" t="str">
        <f t="shared" si="0"/>
        <v>2012 Vintage</v>
      </c>
      <c r="C17" s="77" t="s">
        <v>148</v>
      </c>
      <c r="D17" s="72">
        <v>44228</v>
      </c>
      <c r="E17" s="71">
        <f t="shared" si="1"/>
        <v>2021</v>
      </c>
      <c r="F17" s="100">
        <v>44265</v>
      </c>
      <c r="G17" s="101" t="s">
        <v>149</v>
      </c>
      <c r="H17" s="72" t="s">
        <v>31</v>
      </c>
      <c r="I17" s="73">
        <v>2289</v>
      </c>
      <c r="J17" s="85"/>
      <c r="K17" s="80"/>
      <c r="L17" s="69"/>
    </row>
    <row r="18" spans="1:12" ht="12.75" customHeight="1" x14ac:dyDescent="0.2">
      <c r="A18" s="88" t="s">
        <v>37</v>
      </c>
      <c r="B18" s="99" t="str">
        <f t="shared" si="0"/>
        <v>2013 Vintage</v>
      </c>
      <c r="C18" s="71" t="s">
        <v>175</v>
      </c>
      <c r="D18" s="72">
        <v>44256</v>
      </c>
      <c r="E18" s="71">
        <v>2021</v>
      </c>
      <c r="F18" s="100">
        <v>44316</v>
      </c>
      <c r="G18" s="101" t="s">
        <v>172</v>
      </c>
      <c r="H18" s="72" t="s">
        <v>31</v>
      </c>
      <c r="I18" s="73">
        <v>29839</v>
      </c>
      <c r="J18" s="85"/>
      <c r="K18" s="80"/>
      <c r="L18" s="69"/>
    </row>
    <row r="19" spans="1:12" ht="12.75" customHeight="1" x14ac:dyDescent="0.2">
      <c r="A19" s="88" t="s">
        <v>37</v>
      </c>
      <c r="B19" s="99" t="str">
        <f t="shared" si="0"/>
        <v>2013 Vintage</v>
      </c>
      <c r="C19" s="71" t="s">
        <v>176</v>
      </c>
      <c r="D19" s="72">
        <v>44256</v>
      </c>
      <c r="E19" s="71">
        <v>2021</v>
      </c>
      <c r="F19" s="100">
        <v>44316</v>
      </c>
      <c r="G19" s="101" t="s">
        <v>172</v>
      </c>
      <c r="H19" s="72" t="s">
        <v>31</v>
      </c>
      <c r="I19" s="73">
        <v>28351</v>
      </c>
      <c r="J19" s="85"/>
      <c r="K19" s="80"/>
      <c r="L19" s="69"/>
    </row>
    <row r="20" spans="1:12" ht="12.75" customHeight="1" x14ac:dyDescent="0.2">
      <c r="A20" s="88" t="s">
        <v>37</v>
      </c>
      <c r="B20" s="99" t="str">
        <f t="shared" si="0"/>
        <v>2013 Vintage</v>
      </c>
      <c r="C20" s="71" t="s">
        <v>177</v>
      </c>
      <c r="D20" s="72">
        <v>44317</v>
      </c>
      <c r="E20" s="71">
        <v>2021</v>
      </c>
      <c r="F20" s="100">
        <v>44323</v>
      </c>
      <c r="G20" s="101" t="s">
        <v>178</v>
      </c>
      <c r="H20" s="72" t="s">
        <v>31</v>
      </c>
      <c r="I20" s="73">
        <v>15165</v>
      </c>
      <c r="J20" s="85"/>
      <c r="K20" s="80"/>
      <c r="L20" s="69"/>
    </row>
    <row r="21" spans="1:12" ht="12.75" customHeight="1" x14ac:dyDescent="0.2">
      <c r="A21" s="88" t="s">
        <v>37</v>
      </c>
      <c r="B21" s="99" t="str">
        <f t="shared" si="0"/>
        <v>2013 Vintage</v>
      </c>
      <c r="C21" s="71" t="s">
        <v>179</v>
      </c>
      <c r="D21" s="72">
        <v>44317</v>
      </c>
      <c r="E21" s="71">
        <v>2021</v>
      </c>
      <c r="F21" s="100">
        <v>44323</v>
      </c>
      <c r="G21" s="101" t="s">
        <v>178</v>
      </c>
      <c r="H21" s="72" t="s">
        <v>31</v>
      </c>
      <c r="I21" s="73">
        <v>30526</v>
      </c>
      <c r="J21" s="85"/>
      <c r="K21" s="80"/>
      <c r="L21" s="69"/>
    </row>
    <row r="22" spans="1:12" ht="12.75" customHeight="1" x14ac:dyDescent="0.2">
      <c r="A22" s="88" t="s">
        <v>37</v>
      </c>
      <c r="B22" s="99" t="str">
        <f t="shared" si="0"/>
        <v>2013 Vintage</v>
      </c>
      <c r="C22" s="71" t="s">
        <v>180</v>
      </c>
      <c r="D22" s="72">
        <v>44470</v>
      </c>
      <c r="E22" s="71">
        <v>2021</v>
      </c>
      <c r="F22" s="100">
        <v>44481</v>
      </c>
      <c r="G22" s="101" t="s">
        <v>181</v>
      </c>
      <c r="H22" s="72" t="s">
        <v>31</v>
      </c>
      <c r="I22" s="73">
        <v>1313</v>
      </c>
      <c r="J22" s="85"/>
      <c r="K22" s="80"/>
      <c r="L22" s="69"/>
    </row>
    <row r="23" spans="1:12" ht="12.75" customHeight="1" x14ac:dyDescent="0.2">
      <c r="A23" s="88" t="s">
        <v>37</v>
      </c>
      <c r="B23" s="99" t="str">
        <f t="shared" si="0"/>
        <v>2013 Vintage</v>
      </c>
      <c r="C23" s="71" t="s">
        <v>177</v>
      </c>
      <c r="D23" s="72">
        <v>44470</v>
      </c>
      <c r="E23" s="71">
        <v>2021</v>
      </c>
      <c r="F23" s="100">
        <v>44481</v>
      </c>
      <c r="G23" s="101" t="s">
        <v>181</v>
      </c>
      <c r="H23" s="72" t="s">
        <v>31</v>
      </c>
      <c r="I23" s="73">
        <v>1914</v>
      </c>
      <c r="J23" s="85"/>
      <c r="K23" s="80"/>
      <c r="L23" s="69"/>
    </row>
    <row r="24" spans="1:12" ht="12.75" customHeight="1" x14ac:dyDescent="0.2">
      <c r="A24" s="88" t="s">
        <v>37</v>
      </c>
      <c r="B24" s="99" t="str">
        <f t="shared" si="0"/>
        <v>2013 Vintage</v>
      </c>
      <c r="C24" s="71" t="s">
        <v>179</v>
      </c>
      <c r="D24" s="72">
        <v>44470</v>
      </c>
      <c r="E24" s="71">
        <v>2021</v>
      </c>
      <c r="F24" s="100">
        <v>44481</v>
      </c>
      <c r="G24" s="101" t="s">
        <v>181</v>
      </c>
      <c r="H24" s="72" t="s">
        <v>31</v>
      </c>
      <c r="I24" s="73">
        <v>1770</v>
      </c>
      <c r="J24" s="85"/>
      <c r="K24" s="80"/>
      <c r="L24" s="69"/>
    </row>
    <row r="25" spans="1:12" ht="12.75" customHeight="1" x14ac:dyDescent="0.2">
      <c r="A25" s="88" t="s">
        <v>37</v>
      </c>
      <c r="B25" s="99" t="str">
        <f t="shared" si="0"/>
        <v>2013 Vintage</v>
      </c>
      <c r="C25" s="71" t="s">
        <v>179</v>
      </c>
      <c r="D25" s="72">
        <v>44470</v>
      </c>
      <c r="E25" s="71">
        <v>2021</v>
      </c>
      <c r="F25" s="100">
        <v>44481</v>
      </c>
      <c r="G25" s="101" t="s">
        <v>181</v>
      </c>
      <c r="H25" s="72" t="s">
        <v>31</v>
      </c>
      <c r="I25" s="73">
        <v>9690</v>
      </c>
      <c r="J25" s="85"/>
      <c r="K25" s="80"/>
      <c r="L25" s="69"/>
    </row>
    <row r="26" spans="1:12" ht="12.75" customHeight="1" x14ac:dyDescent="0.2">
      <c r="A26" s="88" t="s">
        <v>37</v>
      </c>
      <c r="B26" s="99" t="str">
        <f t="shared" si="0"/>
        <v>2013 Vintage</v>
      </c>
      <c r="C26" s="71" t="s">
        <v>182</v>
      </c>
      <c r="D26" s="72">
        <v>44470</v>
      </c>
      <c r="E26" s="71">
        <v>2021</v>
      </c>
      <c r="F26" s="100">
        <v>44481</v>
      </c>
      <c r="G26" s="101" t="s">
        <v>181</v>
      </c>
      <c r="H26" s="72" t="s">
        <v>31</v>
      </c>
      <c r="I26" s="73">
        <v>2278</v>
      </c>
      <c r="J26" s="85"/>
      <c r="K26" s="80"/>
      <c r="L26" s="69"/>
    </row>
    <row r="27" spans="1:12" ht="12.75" customHeight="1" x14ac:dyDescent="0.2">
      <c r="A27" s="88" t="s">
        <v>37</v>
      </c>
      <c r="B27" s="99" t="str">
        <f t="shared" si="0"/>
        <v>2013 Vintage</v>
      </c>
      <c r="C27" s="71" t="s">
        <v>183</v>
      </c>
      <c r="D27" s="72">
        <v>44470</v>
      </c>
      <c r="E27" s="71">
        <v>2021</v>
      </c>
      <c r="F27" s="100">
        <v>44481</v>
      </c>
      <c r="G27" s="101" t="s">
        <v>181</v>
      </c>
      <c r="H27" s="72" t="s">
        <v>31</v>
      </c>
      <c r="I27" s="73">
        <v>1375</v>
      </c>
      <c r="J27" s="85"/>
      <c r="K27" s="80"/>
      <c r="L27" s="69"/>
    </row>
    <row r="28" spans="1:12" ht="12.75" customHeight="1" x14ac:dyDescent="0.2">
      <c r="A28" s="88" t="s">
        <v>37</v>
      </c>
      <c r="B28" s="99" t="str">
        <f t="shared" si="0"/>
        <v>2013 Vintage</v>
      </c>
      <c r="C28" s="71" t="s">
        <v>183</v>
      </c>
      <c r="D28" s="72">
        <v>44470</v>
      </c>
      <c r="E28" s="71">
        <v>2021</v>
      </c>
      <c r="F28" s="100">
        <v>44481</v>
      </c>
      <c r="G28" s="101" t="s">
        <v>181</v>
      </c>
      <c r="H28" s="72" t="s">
        <v>31</v>
      </c>
      <c r="I28" s="73">
        <v>31256</v>
      </c>
      <c r="J28" s="85"/>
      <c r="K28" s="80"/>
      <c r="L28" s="69"/>
    </row>
    <row r="29" spans="1:12" ht="12.75" customHeight="1" x14ac:dyDescent="0.2">
      <c r="A29" s="88" t="s">
        <v>37</v>
      </c>
      <c r="B29" s="99" t="str">
        <f t="shared" si="0"/>
        <v>2013 Vintage</v>
      </c>
      <c r="C29" s="71" t="s">
        <v>184</v>
      </c>
      <c r="D29" s="72">
        <v>44470</v>
      </c>
      <c r="E29" s="71">
        <v>2021</v>
      </c>
      <c r="F29" s="100">
        <v>44481</v>
      </c>
      <c r="G29" s="101" t="s">
        <v>181</v>
      </c>
      <c r="H29" s="72" t="s">
        <v>31</v>
      </c>
      <c r="I29" s="73">
        <v>1177</v>
      </c>
      <c r="J29" s="85"/>
      <c r="K29" s="80"/>
      <c r="L29" s="69"/>
    </row>
    <row r="30" spans="1:12" ht="12.75" customHeight="1" x14ac:dyDescent="0.2">
      <c r="A30" s="88" t="s">
        <v>37</v>
      </c>
      <c r="B30" s="99" t="str">
        <f t="shared" si="0"/>
        <v>2013 Vintage</v>
      </c>
      <c r="C30" s="71" t="s">
        <v>184</v>
      </c>
      <c r="D30" s="72">
        <v>44470</v>
      </c>
      <c r="E30" s="71">
        <v>2021</v>
      </c>
      <c r="F30" s="100">
        <v>44481</v>
      </c>
      <c r="G30" s="101" t="s">
        <v>181</v>
      </c>
      <c r="H30" s="72" t="s">
        <v>31</v>
      </c>
      <c r="I30" s="73">
        <v>26756</v>
      </c>
      <c r="J30" s="85"/>
      <c r="K30" s="80"/>
      <c r="L30" s="69"/>
    </row>
    <row r="31" spans="1:12" ht="12.75" customHeight="1" x14ac:dyDescent="0.2">
      <c r="A31" s="88" t="s">
        <v>37</v>
      </c>
      <c r="B31" s="99" t="str">
        <f t="shared" si="0"/>
        <v>2018 Vintage</v>
      </c>
      <c r="C31" s="77" t="s">
        <v>48</v>
      </c>
      <c r="D31" s="72">
        <v>43466</v>
      </c>
      <c r="E31" s="71">
        <v>2019</v>
      </c>
      <c r="F31" s="100"/>
      <c r="G31" s="101"/>
      <c r="H31" s="72" t="s">
        <v>31</v>
      </c>
      <c r="I31" s="73">
        <v>36121</v>
      </c>
      <c r="J31" s="85"/>
      <c r="K31" s="80"/>
      <c r="L31" s="69"/>
    </row>
    <row r="32" spans="1:12" ht="12.75" customHeight="1" x14ac:dyDescent="0.2">
      <c r="A32" s="88" t="s">
        <v>37</v>
      </c>
      <c r="B32" s="99" t="str">
        <f t="shared" si="0"/>
        <v>2018 Vintage</v>
      </c>
      <c r="C32" s="77" t="s">
        <v>46</v>
      </c>
      <c r="D32" s="72">
        <v>43466</v>
      </c>
      <c r="E32" s="71">
        <f t="shared" ref="E32:E40" si="2">IF(ISERROR(YEAR(D32)),"Pending",YEAR(D32))</f>
        <v>2019</v>
      </c>
      <c r="F32" s="100"/>
      <c r="G32" s="101"/>
      <c r="H32" s="72" t="s">
        <v>31</v>
      </c>
      <c r="I32" s="73">
        <v>27937</v>
      </c>
      <c r="J32" s="85"/>
      <c r="K32" s="80"/>
      <c r="L32" s="69"/>
    </row>
    <row r="33" spans="1:12" ht="12.75" customHeight="1" x14ac:dyDescent="0.2">
      <c r="A33" s="88" t="s">
        <v>37</v>
      </c>
      <c r="B33" s="99" t="str">
        <f t="shared" si="0"/>
        <v>2018 Vintage</v>
      </c>
      <c r="C33" s="71" t="s">
        <v>54</v>
      </c>
      <c r="D33" s="72">
        <v>43497</v>
      </c>
      <c r="E33" s="71">
        <f t="shared" si="2"/>
        <v>2019</v>
      </c>
      <c r="F33" s="100"/>
      <c r="G33" s="101"/>
      <c r="H33" s="72" t="s">
        <v>31</v>
      </c>
      <c r="I33" s="73">
        <v>24033</v>
      </c>
      <c r="J33" s="85"/>
      <c r="K33" s="80"/>
      <c r="L33" s="69"/>
    </row>
    <row r="34" spans="1:12" ht="12.75" customHeight="1" x14ac:dyDescent="0.2">
      <c r="A34" s="88" t="s">
        <v>37</v>
      </c>
      <c r="B34" s="99" t="str">
        <f t="shared" si="0"/>
        <v>2018 Vintage</v>
      </c>
      <c r="C34" s="71" t="s">
        <v>53</v>
      </c>
      <c r="D34" s="72">
        <v>43497</v>
      </c>
      <c r="E34" s="71">
        <f t="shared" si="2"/>
        <v>2019</v>
      </c>
      <c r="F34" s="100"/>
      <c r="G34" s="101"/>
      <c r="H34" s="72" t="s">
        <v>31</v>
      </c>
      <c r="I34" s="73">
        <v>31728</v>
      </c>
      <c r="J34" s="85"/>
      <c r="K34" s="80"/>
      <c r="L34" s="69"/>
    </row>
    <row r="35" spans="1:12" ht="12.75" customHeight="1" x14ac:dyDescent="0.2">
      <c r="A35" s="88" t="s">
        <v>37</v>
      </c>
      <c r="B35" s="99" t="str">
        <f t="shared" si="0"/>
        <v>2018 Vintage</v>
      </c>
      <c r="C35" s="77" t="s">
        <v>56</v>
      </c>
      <c r="D35" s="72">
        <v>43497</v>
      </c>
      <c r="E35" s="71">
        <f t="shared" si="2"/>
        <v>2019</v>
      </c>
      <c r="F35" s="100"/>
      <c r="G35" s="101"/>
      <c r="H35" s="72" t="s">
        <v>31</v>
      </c>
      <c r="I35" s="73">
        <v>6557</v>
      </c>
      <c r="J35" s="85"/>
      <c r="K35" s="80"/>
      <c r="L35" s="69"/>
    </row>
    <row r="36" spans="1:12" ht="12.75" customHeight="1" x14ac:dyDescent="0.2">
      <c r="A36" s="88" t="s">
        <v>37</v>
      </c>
      <c r="B36" s="99" t="str">
        <f t="shared" si="0"/>
        <v>2018 Vintage</v>
      </c>
      <c r="C36" s="77" t="s">
        <v>56</v>
      </c>
      <c r="D36" s="72">
        <v>43497</v>
      </c>
      <c r="E36" s="71">
        <f t="shared" si="2"/>
        <v>2019</v>
      </c>
      <c r="F36" s="100"/>
      <c r="G36" s="101"/>
      <c r="H36" s="72" t="s">
        <v>31</v>
      </c>
      <c r="I36" s="73">
        <v>19239</v>
      </c>
      <c r="J36" s="85"/>
      <c r="K36" s="80"/>
      <c r="L36" s="69"/>
    </row>
    <row r="37" spans="1:12" ht="12.75" customHeight="1" x14ac:dyDescent="0.2">
      <c r="A37" s="88" t="s">
        <v>37</v>
      </c>
      <c r="B37" s="99" t="str">
        <f t="shared" si="0"/>
        <v>2018 Vintage</v>
      </c>
      <c r="C37" s="77" t="s">
        <v>55</v>
      </c>
      <c r="D37" s="72">
        <v>43497</v>
      </c>
      <c r="E37" s="71">
        <f t="shared" si="2"/>
        <v>2019</v>
      </c>
      <c r="F37" s="100"/>
      <c r="G37" s="101"/>
      <c r="H37" s="72" t="s">
        <v>31</v>
      </c>
      <c r="I37" s="73">
        <v>19634</v>
      </c>
      <c r="J37" s="85"/>
      <c r="K37" s="80"/>
      <c r="L37" s="69"/>
    </row>
    <row r="38" spans="1:12" ht="12.75" customHeight="1" x14ac:dyDescent="0.2">
      <c r="A38" s="88" t="s">
        <v>37</v>
      </c>
      <c r="B38" s="99" t="str">
        <f t="shared" si="0"/>
        <v>2018 Vintage</v>
      </c>
      <c r="C38" s="71" t="s">
        <v>58</v>
      </c>
      <c r="D38" s="72">
        <v>43525</v>
      </c>
      <c r="E38" s="71">
        <f t="shared" si="2"/>
        <v>2019</v>
      </c>
      <c r="F38" s="100"/>
      <c r="G38" s="101"/>
      <c r="H38" s="72" t="s">
        <v>31</v>
      </c>
      <c r="I38" s="73">
        <v>5913</v>
      </c>
      <c r="J38" s="85"/>
      <c r="K38" s="80"/>
      <c r="L38" s="69"/>
    </row>
    <row r="39" spans="1:12" ht="12.75" customHeight="1" x14ac:dyDescent="0.2">
      <c r="A39" s="88" t="s">
        <v>37</v>
      </c>
      <c r="B39" s="99" t="str">
        <f t="shared" si="0"/>
        <v>2018 Vintage</v>
      </c>
      <c r="C39" s="71" t="s">
        <v>70</v>
      </c>
      <c r="D39" s="72">
        <v>43709</v>
      </c>
      <c r="E39" s="71">
        <f t="shared" si="2"/>
        <v>2019</v>
      </c>
      <c r="F39" s="100"/>
      <c r="G39" s="101"/>
      <c r="H39" s="72" t="s">
        <v>31</v>
      </c>
      <c r="I39" s="73">
        <v>5108</v>
      </c>
      <c r="J39" s="85"/>
      <c r="K39" s="80"/>
      <c r="L39" s="69"/>
    </row>
    <row r="40" spans="1:12" ht="12.75" customHeight="1" x14ac:dyDescent="0.2">
      <c r="A40" s="127" t="s">
        <v>37</v>
      </c>
      <c r="B40" s="128" t="str">
        <f t="shared" si="0"/>
        <v>2019 Vintage</v>
      </c>
      <c r="C40" s="129" t="s">
        <v>88</v>
      </c>
      <c r="D40" s="130">
        <v>43922</v>
      </c>
      <c r="E40" s="129">
        <f t="shared" si="2"/>
        <v>2020</v>
      </c>
      <c r="F40" s="131"/>
      <c r="G40" s="132"/>
      <c r="H40" s="130" t="s">
        <v>31</v>
      </c>
      <c r="I40" s="133">
        <v>25000</v>
      </c>
      <c r="J40" s="86"/>
      <c r="K40" s="80"/>
      <c r="L40" s="69"/>
    </row>
    <row r="41" spans="1:12" ht="12.75" customHeight="1" x14ac:dyDescent="0.2">
      <c r="A41" s="88" t="s">
        <v>38</v>
      </c>
      <c r="B41" s="99" t="str">
        <f t="shared" si="0"/>
        <v>2018 Vintage</v>
      </c>
      <c r="C41" s="71" t="s">
        <v>60</v>
      </c>
      <c r="D41" s="72">
        <v>43466</v>
      </c>
      <c r="E41" s="71">
        <f t="shared" ref="E41:E74" si="3">IF(ISERROR(YEAR(D41)),"Pending",YEAR(D41))</f>
        <v>2019</v>
      </c>
      <c r="F41" s="100"/>
      <c r="G41" s="101"/>
      <c r="H41" s="72" t="s">
        <v>33</v>
      </c>
      <c r="I41" s="73">
        <v>1740</v>
      </c>
      <c r="J41" s="85"/>
      <c r="K41" s="80"/>
      <c r="L41" s="69"/>
    </row>
    <row r="42" spans="1:12" ht="12.75" customHeight="1" x14ac:dyDescent="0.2">
      <c r="A42" s="88" t="s">
        <v>38</v>
      </c>
      <c r="B42" s="99" t="str">
        <f t="shared" si="0"/>
        <v>2018 Vintage</v>
      </c>
      <c r="C42" s="71" t="s">
        <v>61</v>
      </c>
      <c r="D42" s="72">
        <v>43466</v>
      </c>
      <c r="E42" s="71">
        <f t="shared" si="3"/>
        <v>2019</v>
      </c>
      <c r="F42" s="100"/>
      <c r="G42" s="101"/>
      <c r="H42" s="72" t="s">
        <v>33</v>
      </c>
      <c r="I42" s="73">
        <v>1593</v>
      </c>
      <c r="J42" s="85"/>
      <c r="K42" s="80"/>
      <c r="L42" s="69"/>
    </row>
    <row r="43" spans="1:12" ht="12.75" customHeight="1" x14ac:dyDescent="0.2">
      <c r="A43" s="88" t="s">
        <v>38</v>
      </c>
      <c r="B43" s="99" t="str">
        <f t="shared" si="0"/>
        <v>2018 Vintage</v>
      </c>
      <c r="C43" s="71" t="s">
        <v>62</v>
      </c>
      <c r="D43" s="72">
        <v>43497</v>
      </c>
      <c r="E43" s="71">
        <f t="shared" si="3"/>
        <v>2019</v>
      </c>
      <c r="F43" s="100"/>
      <c r="G43" s="101"/>
      <c r="H43" s="72" t="s">
        <v>33</v>
      </c>
      <c r="I43" s="73">
        <v>1158</v>
      </c>
      <c r="J43" s="85"/>
      <c r="K43" s="80"/>
      <c r="L43" s="69"/>
    </row>
    <row r="44" spans="1:12" ht="12.75" customHeight="1" x14ac:dyDescent="0.2">
      <c r="A44" s="88" t="s">
        <v>38</v>
      </c>
      <c r="B44" s="99" t="str">
        <f t="shared" si="0"/>
        <v>2018 Vintage</v>
      </c>
      <c r="C44" s="71" t="s">
        <v>63</v>
      </c>
      <c r="D44" s="72">
        <v>43497</v>
      </c>
      <c r="E44" s="71">
        <f t="shared" si="3"/>
        <v>2019</v>
      </c>
      <c r="F44" s="100"/>
      <c r="G44" s="101"/>
      <c r="H44" s="72" t="s">
        <v>33</v>
      </c>
      <c r="I44" s="73">
        <v>1529</v>
      </c>
      <c r="J44" s="85"/>
      <c r="K44" s="80"/>
      <c r="L44" s="69"/>
    </row>
    <row r="45" spans="1:12" ht="12.75" customHeight="1" x14ac:dyDescent="0.2">
      <c r="A45" s="88" t="s">
        <v>38</v>
      </c>
      <c r="B45" s="99" t="str">
        <f t="shared" si="0"/>
        <v>2018 Vintage</v>
      </c>
      <c r="C45" s="71" t="s">
        <v>65</v>
      </c>
      <c r="D45" s="72">
        <v>43497</v>
      </c>
      <c r="E45" s="71">
        <f t="shared" si="3"/>
        <v>2019</v>
      </c>
      <c r="F45" s="100"/>
      <c r="G45" s="101"/>
      <c r="H45" s="72" t="s">
        <v>33</v>
      </c>
      <c r="I45" s="73">
        <v>1243</v>
      </c>
      <c r="J45" s="85"/>
      <c r="K45" s="80"/>
      <c r="L45" s="69"/>
    </row>
    <row r="46" spans="1:12" ht="12.75" customHeight="1" x14ac:dyDescent="0.2">
      <c r="A46" s="88" t="s">
        <v>38</v>
      </c>
      <c r="B46" s="99" t="str">
        <f t="shared" si="0"/>
        <v>2018 Vintage</v>
      </c>
      <c r="C46" s="71" t="s">
        <v>64</v>
      </c>
      <c r="D46" s="72">
        <v>43497</v>
      </c>
      <c r="E46" s="71">
        <f t="shared" si="3"/>
        <v>2019</v>
      </c>
      <c r="F46" s="100"/>
      <c r="G46" s="101"/>
      <c r="H46" s="72" t="s">
        <v>33</v>
      </c>
      <c r="I46" s="73">
        <v>947</v>
      </c>
      <c r="J46" s="85"/>
      <c r="K46" s="80"/>
      <c r="L46" s="69"/>
    </row>
    <row r="47" spans="1:12" ht="12.75" customHeight="1" x14ac:dyDescent="0.2">
      <c r="A47" s="88" t="s">
        <v>38</v>
      </c>
      <c r="B47" s="99" t="str">
        <f t="shared" si="0"/>
        <v>2018 Vintage</v>
      </c>
      <c r="C47" s="71" t="s">
        <v>57</v>
      </c>
      <c r="D47" s="72">
        <v>43525</v>
      </c>
      <c r="E47" s="71">
        <f t="shared" si="3"/>
        <v>2019</v>
      </c>
      <c r="F47" s="100"/>
      <c r="G47" s="101"/>
      <c r="H47" s="72" t="s">
        <v>33</v>
      </c>
      <c r="I47" s="73">
        <v>1961</v>
      </c>
      <c r="J47" s="85"/>
      <c r="K47" s="80"/>
      <c r="L47" s="69"/>
    </row>
    <row r="48" spans="1:12" ht="12.75" customHeight="1" x14ac:dyDescent="0.2">
      <c r="A48" s="88" t="s">
        <v>38</v>
      </c>
      <c r="B48" s="99" t="str">
        <f t="shared" si="0"/>
        <v>2021 Vintage</v>
      </c>
      <c r="C48" s="71" t="s">
        <v>107</v>
      </c>
      <c r="D48" s="72">
        <v>44562</v>
      </c>
      <c r="E48" s="71">
        <f t="shared" si="3"/>
        <v>2022</v>
      </c>
      <c r="F48" s="100" t="s">
        <v>121</v>
      </c>
      <c r="G48" s="101" t="s">
        <v>122</v>
      </c>
      <c r="H48" s="72" t="s">
        <v>33</v>
      </c>
      <c r="I48" s="73">
        <v>1405</v>
      </c>
      <c r="J48" s="85"/>
      <c r="K48" s="80"/>
      <c r="L48" s="69"/>
    </row>
    <row r="49" spans="1:12" ht="12.75" customHeight="1" x14ac:dyDescent="0.2">
      <c r="A49" s="88" t="s">
        <v>38</v>
      </c>
      <c r="B49" s="99" t="str">
        <f t="shared" si="0"/>
        <v>2021 Vintage</v>
      </c>
      <c r="C49" s="71" t="s">
        <v>108</v>
      </c>
      <c r="D49" s="72">
        <v>44562</v>
      </c>
      <c r="E49" s="71">
        <f t="shared" si="3"/>
        <v>2022</v>
      </c>
      <c r="F49" s="100" t="s">
        <v>121</v>
      </c>
      <c r="G49" s="101" t="s">
        <v>122</v>
      </c>
      <c r="H49" s="72" t="s">
        <v>33</v>
      </c>
      <c r="I49" s="73">
        <v>1425</v>
      </c>
      <c r="J49" s="85"/>
      <c r="K49" s="80"/>
      <c r="L49" s="69"/>
    </row>
    <row r="50" spans="1:12" ht="12.75" customHeight="1" x14ac:dyDescent="0.2">
      <c r="A50" s="88" t="s">
        <v>38</v>
      </c>
      <c r="B50" s="99" t="str">
        <f t="shared" si="0"/>
        <v>2021 Vintage</v>
      </c>
      <c r="C50" s="71" t="s">
        <v>109</v>
      </c>
      <c r="D50" s="72">
        <v>44562</v>
      </c>
      <c r="E50" s="71">
        <f t="shared" si="3"/>
        <v>2022</v>
      </c>
      <c r="F50" s="100" t="s">
        <v>121</v>
      </c>
      <c r="G50" s="101" t="s">
        <v>122</v>
      </c>
      <c r="H50" s="72" t="s">
        <v>33</v>
      </c>
      <c r="I50" s="73">
        <v>1432</v>
      </c>
      <c r="J50" s="85"/>
      <c r="K50" s="80"/>
      <c r="L50" s="69"/>
    </row>
    <row r="51" spans="1:12" ht="12.75" customHeight="1" x14ac:dyDescent="0.2">
      <c r="A51" s="88" t="s">
        <v>38</v>
      </c>
      <c r="B51" s="99" t="str">
        <f t="shared" si="0"/>
        <v>2021 Vintage</v>
      </c>
      <c r="C51" s="71" t="s">
        <v>110</v>
      </c>
      <c r="D51" s="72">
        <v>44562</v>
      </c>
      <c r="E51" s="71">
        <f t="shared" si="3"/>
        <v>2022</v>
      </c>
      <c r="F51" s="100" t="s">
        <v>121</v>
      </c>
      <c r="G51" s="101" t="s">
        <v>122</v>
      </c>
      <c r="H51" s="72" t="s">
        <v>33</v>
      </c>
      <c r="I51" s="73">
        <v>1056</v>
      </c>
      <c r="J51" s="85"/>
      <c r="K51" s="80"/>
      <c r="L51" s="69"/>
    </row>
    <row r="52" spans="1:12" ht="12.75" customHeight="1" x14ac:dyDescent="0.2">
      <c r="A52" s="127" t="s">
        <v>38</v>
      </c>
      <c r="B52" s="128" t="str">
        <f t="shared" si="0"/>
        <v>2021 Vintage</v>
      </c>
      <c r="C52" s="129" t="s">
        <v>111</v>
      </c>
      <c r="D52" s="130">
        <v>44562</v>
      </c>
      <c r="E52" s="129">
        <f t="shared" si="3"/>
        <v>2022</v>
      </c>
      <c r="F52" s="131" t="s">
        <v>121</v>
      </c>
      <c r="G52" s="132" t="s">
        <v>122</v>
      </c>
      <c r="H52" s="130" t="s">
        <v>33</v>
      </c>
      <c r="I52" s="133">
        <v>1882</v>
      </c>
      <c r="J52" s="86"/>
      <c r="K52" s="80"/>
      <c r="L52" s="69"/>
    </row>
    <row r="53" spans="1:12" ht="12.75" customHeight="1" x14ac:dyDescent="0.2">
      <c r="A53" s="88" t="s">
        <v>39</v>
      </c>
      <c r="B53" s="99" t="str">
        <f t="shared" si="0"/>
        <v>2008 Vintage</v>
      </c>
      <c r="C53" s="99" t="s">
        <v>185</v>
      </c>
      <c r="D53" s="72">
        <v>44256</v>
      </c>
      <c r="E53" s="71">
        <f t="shared" si="3"/>
        <v>2021</v>
      </c>
      <c r="F53" s="100">
        <v>44316</v>
      </c>
      <c r="G53" s="101" t="s">
        <v>172</v>
      </c>
      <c r="H53" s="72" t="s">
        <v>186</v>
      </c>
      <c r="I53" s="73">
        <v>13201</v>
      </c>
      <c r="J53" s="190"/>
      <c r="K53" s="80"/>
      <c r="L53" s="69"/>
    </row>
    <row r="54" spans="1:12" ht="12.75" customHeight="1" x14ac:dyDescent="0.2">
      <c r="A54" s="88" t="s">
        <v>39</v>
      </c>
      <c r="B54" s="99" t="str">
        <f t="shared" si="0"/>
        <v>2008 Vintage</v>
      </c>
      <c r="C54" s="99" t="s">
        <v>187</v>
      </c>
      <c r="D54" s="72">
        <v>44256</v>
      </c>
      <c r="E54" s="71">
        <f t="shared" si="3"/>
        <v>2021</v>
      </c>
      <c r="F54" s="100">
        <v>44316</v>
      </c>
      <c r="G54" s="101" t="s">
        <v>172</v>
      </c>
      <c r="H54" s="72" t="s">
        <v>186</v>
      </c>
      <c r="I54" s="73">
        <v>14268</v>
      </c>
      <c r="J54" s="190"/>
      <c r="K54" s="80"/>
      <c r="L54" s="69"/>
    </row>
    <row r="55" spans="1:12" ht="12.75" customHeight="1" x14ac:dyDescent="0.2">
      <c r="A55" s="88" t="s">
        <v>39</v>
      </c>
      <c r="B55" s="99" t="str">
        <f t="shared" si="0"/>
        <v>2008 Vintage</v>
      </c>
      <c r="C55" s="99" t="s">
        <v>188</v>
      </c>
      <c r="D55" s="72">
        <v>44256</v>
      </c>
      <c r="E55" s="71">
        <f t="shared" si="3"/>
        <v>2021</v>
      </c>
      <c r="F55" s="100">
        <v>44316</v>
      </c>
      <c r="G55" s="101" t="s">
        <v>172</v>
      </c>
      <c r="H55" s="72" t="s">
        <v>186</v>
      </c>
      <c r="I55" s="73">
        <v>17538</v>
      </c>
      <c r="J55" s="190"/>
      <c r="K55" s="80"/>
      <c r="L55" s="69"/>
    </row>
    <row r="56" spans="1:12" ht="12.75" customHeight="1" x14ac:dyDescent="0.2">
      <c r="A56" s="88" t="s">
        <v>39</v>
      </c>
      <c r="B56" s="99" t="str">
        <f t="shared" si="0"/>
        <v>2008 Vintage</v>
      </c>
      <c r="C56" s="99" t="s">
        <v>189</v>
      </c>
      <c r="D56" s="72">
        <v>44256</v>
      </c>
      <c r="E56" s="71">
        <f t="shared" si="3"/>
        <v>2021</v>
      </c>
      <c r="F56" s="100">
        <v>44316</v>
      </c>
      <c r="G56" s="101" t="s">
        <v>172</v>
      </c>
      <c r="H56" s="72" t="s">
        <v>186</v>
      </c>
      <c r="I56" s="73">
        <v>18965</v>
      </c>
      <c r="J56" s="190"/>
      <c r="K56" s="80"/>
      <c r="L56" s="69"/>
    </row>
    <row r="57" spans="1:12" ht="12.75" customHeight="1" x14ac:dyDescent="0.2">
      <c r="A57" s="88" t="s">
        <v>39</v>
      </c>
      <c r="B57" s="99" t="str">
        <f t="shared" si="0"/>
        <v>2008 Vintage</v>
      </c>
      <c r="C57" s="99" t="s">
        <v>190</v>
      </c>
      <c r="D57" s="72">
        <v>44256</v>
      </c>
      <c r="E57" s="71">
        <f t="shared" si="3"/>
        <v>2021</v>
      </c>
      <c r="F57" s="100">
        <v>44316</v>
      </c>
      <c r="G57" s="101" t="s">
        <v>172</v>
      </c>
      <c r="H57" s="72" t="s">
        <v>186</v>
      </c>
      <c r="I57" s="73">
        <v>118</v>
      </c>
      <c r="J57" s="190"/>
      <c r="K57" s="80"/>
      <c r="L57" s="69"/>
    </row>
    <row r="58" spans="1:12" ht="12.75" customHeight="1" x14ac:dyDescent="0.2">
      <c r="A58" s="88" t="s">
        <v>39</v>
      </c>
      <c r="B58" s="99" t="str">
        <f t="shared" ref="B58:B119" si="4">LEFT(C58,4)&amp;" Vintage"</f>
        <v>2008 Vintage</v>
      </c>
      <c r="C58" s="99" t="s">
        <v>191</v>
      </c>
      <c r="D58" s="72">
        <v>44256</v>
      </c>
      <c r="E58" s="71">
        <f t="shared" si="3"/>
        <v>2021</v>
      </c>
      <c r="F58" s="100">
        <v>44316</v>
      </c>
      <c r="G58" s="101" t="s">
        <v>172</v>
      </c>
      <c r="H58" s="72" t="s">
        <v>186</v>
      </c>
      <c r="I58" s="73">
        <v>2307</v>
      </c>
      <c r="J58" s="190"/>
      <c r="K58" s="80"/>
      <c r="L58" s="69"/>
    </row>
    <row r="59" spans="1:12" ht="12.75" customHeight="1" x14ac:dyDescent="0.2">
      <c r="A59" s="88" t="s">
        <v>39</v>
      </c>
      <c r="B59" s="99" t="str">
        <f t="shared" si="4"/>
        <v>2008 Vintage</v>
      </c>
      <c r="C59" s="99" t="s">
        <v>192</v>
      </c>
      <c r="D59" s="72">
        <v>44256</v>
      </c>
      <c r="E59" s="71">
        <f t="shared" si="3"/>
        <v>2021</v>
      </c>
      <c r="F59" s="100">
        <v>44316</v>
      </c>
      <c r="G59" s="101" t="s">
        <v>172</v>
      </c>
      <c r="H59" s="72" t="s">
        <v>186</v>
      </c>
      <c r="I59" s="73">
        <v>8624</v>
      </c>
      <c r="J59" s="190"/>
      <c r="K59" s="80"/>
      <c r="L59" s="69"/>
    </row>
    <row r="60" spans="1:12" ht="12.75" customHeight="1" x14ac:dyDescent="0.2">
      <c r="A60" s="88" t="s">
        <v>39</v>
      </c>
      <c r="B60" s="99" t="str">
        <f t="shared" si="4"/>
        <v>2008 Vintage</v>
      </c>
      <c r="C60" s="99" t="s">
        <v>193</v>
      </c>
      <c r="D60" s="72">
        <v>44256</v>
      </c>
      <c r="E60" s="71">
        <f t="shared" si="3"/>
        <v>2021</v>
      </c>
      <c r="F60" s="100">
        <v>44316</v>
      </c>
      <c r="G60" s="101" t="s">
        <v>172</v>
      </c>
      <c r="H60" s="72" t="s">
        <v>186</v>
      </c>
      <c r="I60" s="73">
        <v>9112</v>
      </c>
      <c r="J60" s="190"/>
      <c r="K60" s="80"/>
      <c r="L60" s="69"/>
    </row>
    <row r="61" spans="1:12" ht="12.75" customHeight="1" x14ac:dyDescent="0.2">
      <c r="A61" s="88" t="s">
        <v>39</v>
      </c>
      <c r="B61" s="99" t="str">
        <f t="shared" si="4"/>
        <v>2008 Vintage</v>
      </c>
      <c r="C61" s="99" t="s">
        <v>194</v>
      </c>
      <c r="D61" s="72">
        <v>44256</v>
      </c>
      <c r="E61" s="71">
        <f t="shared" si="3"/>
        <v>2021</v>
      </c>
      <c r="F61" s="100">
        <v>44316</v>
      </c>
      <c r="G61" s="101" t="s">
        <v>172</v>
      </c>
      <c r="H61" s="72" t="s">
        <v>186</v>
      </c>
      <c r="I61" s="73">
        <v>6246</v>
      </c>
      <c r="J61" s="190"/>
      <c r="K61" s="80"/>
      <c r="L61" s="69"/>
    </row>
    <row r="62" spans="1:12" ht="12.75" customHeight="1" x14ac:dyDescent="0.2">
      <c r="A62" s="88" t="s">
        <v>39</v>
      </c>
      <c r="B62" s="99" t="str">
        <f t="shared" si="4"/>
        <v>2008 Vintage</v>
      </c>
      <c r="C62" s="99" t="s">
        <v>195</v>
      </c>
      <c r="D62" s="72">
        <v>44256</v>
      </c>
      <c r="E62" s="71">
        <f t="shared" si="3"/>
        <v>2021</v>
      </c>
      <c r="F62" s="100">
        <v>44316</v>
      </c>
      <c r="G62" s="101" t="s">
        <v>172</v>
      </c>
      <c r="H62" s="72" t="s">
        <v>186</v>
      </c>
      <c r="I62" s="73">
        <v>7780</v>
      </c>
      <c r="J62" s="190"/>
      <c r="K62" s="80"/>
      <c r="L62" s="69"/>
    </row>
    <row r="63" spans="1:12" ht="12.75" customHeight="1" x14ac:dyDescent="0.2">
      <c r="A63" s="88" t="s">
        <v>39</v>
      </c>
      <c r="B63" s="99" t="str">
        <f t="shared" si="4"/>
        <v>2012 Vintage</v>
      </c>
      <c r="C63" s="77" t="s">
        <v>150</v>
      </c>
      <c r="D63" s="72">
        <v>44228</v>
      </c>
      <c r="E63" s="71">
        <f t="shared" si="3"/>
        <v>2021</v>
      </c>
      <c r="F63" s="100">
        <v>44265</v>
      </c>
      <c r="G63" s="101" t="s">
        <v>149</v>
      </c>
      <c r="H63" s="72" t="s">
        <v>32</v>
      </c>
      <c r="I63" s="73">
        <v>8493</v>
      </c>
      <c r="J63" s="85"/>
      <c r="K63" s="80"/>
      <c r="L63" s="69"/>
    </row>
    <row r="64" spans="1:12" ht="12.75" customHeight="1" x14ac:dyDescent="0.2">
      <c r="A64" s="88" t="s">
        <v>39</v>
      </c>
      <c r="B64" s="99" t="str">
        <f t="shared" si="4"/>
        <v>2012 Vintage</v>
      </c>
      <c r="C64" s="77" t="s">
        <v>151</v>
      </c>
      <c r="D64" s="72">
        <v>44228</v>
      </c>
      <c r="E64" s="71">
        <f t="shared" si="3"/>
        <v>2021</v>
      </c>
      <c r="F64" s="100">
        <v>44265</v>
      </c>
      <c r="G64" s="101" t="s">
        <v>149</v>
      </c>
      <c r="H64" s="72" t="s">
        <v>32</v>
      </c>
      <c r="I64" s="73">
        <v>9117</v>
      </c>
      <c r="J64" s="85"/>
      <c r="K64" s="80"/>
      <c r="L64" s="69"/>
    </row>
    <row r="65" spans="1:12" ht="12.75" customHeight="1" x14ac:dyDescent="0.2">
      <c r="A65" s="88" t="s">
        <v>39</v>
      </c>
      <c r="B65" s="99" t="str">
        <f t="shared" si="4"/>
        <v>2012 Vintage</v>
      </c>
      <c r="C65" s="77" t="s">
        <v>152</v>
      </c>
      <c r="D65" s="72">
        <v>44228</v>
      </c>
      <c r="E65" s="71">
        <f t="shared" si="3"/>
        <v>2021</v>
      </c>
      <c r="F65" s="100">
        <v>44265</v>
      </c>
      <c r="G65" s="101" t="s">
        <v>149</v>
      </c>
      <c r="H65" s="72" t="s">
        <v>32</v>
      </c>
      <c r="I65" s="73">
        <v>11842</v>
      </c>
      <c r="J65" s="85"/>
      <c r="K65" s="80"/>
      <c r="L65" s="69"/>
    </row>
    <row r="66" spans="1:12" ht="12.75" customHeight="1" x14ac:dyDescent="0.2">
      <c r="A66" s="88" t="s">
        <v>39</v>
      </c>
      <c r="B66" s="99" t="str">
        <f t="shared" si="4"/>
        <v>2012 Vintage</v>
      </c>
      <c r="C66" s="77" t="s">
        <v>153</v>
      </c>
      <c r="D66" s="72">
        <v>44228</v>
      </c>
      <c r="E66" s="71">
        <f t="shared" si="3"/>
        <v>2021</v>
      </c>
      <c r="F66" s="100">
        <v>44265</v>
      </c>
      <c r="G66" s="101" t="s">
        <v>149</v>
      </c>
      <c r="H66" s="72" t="s">
        <v>32</v>
      </c>
      <c r="I66" s="73">
        <v>10428</v>
      </c>
      <c r="J66" s="85"/>
      <c r="K66" s="80"/>
      <c r="L66" s="69"/>
    </row>
    <row r="67" spans="1:12" ht="12.75" customHeight="1" x14ac:dyDescent="0.2">
      <c r="A67" s="88" t="s">
        <v>39</v>
      </c>
      <c r="B67" s="99" t="str">
        <f t="shared" si="4"/>
        <v>2012 Vintage</v>
      </c>
      <c r="C67" s="77" t="s">
        <v>154</v>
      </c>
      <c r="D67" s="72">
        <v>44228</v>
      </c>
      <c r="E67" s="71">
        <f t="shared" si="3"/>
        <v>2021</v>
      </c>
      <c r="F67" s="100">
        <v>44265</v>
      </c>
      <c r="G67" s="101" t="s">
        <v>149</v>
      </c>
      <c r="H67" s="72" t="s">
        <v>32</v>
      </c>
      <c r="I67" s="73">
        <v>14213</v>
      </c>
      <c r="J67" s="85"/>
      <c r="K67" s="80"/>
      <c r="L67" s="69"/>
    </row>
    <row r="68" spans="1:12" ht="12.75" customHeight="1" x14ac:dyDescent="0.2">
      <c r="A68" s="88" t="s">
        <v>39</v>
      </c>
      <c r="B68" s="99" t="str">
        <f t="shared" si="4"/>
        <v>2012 Vintage</v>
      </c>
      <c r="C68" s="77" t="s">
        <v>155</v>
      </c>
      <c r="D68" s="72">
        <v>44228</v>
      </c>
      <c r="E68" s="71">
        <f t="shared" si="3"/>
        <v>2021</v>
      </c>
      <c r="F68" s="100">
        <v>44265</v>
      </c>
      <c r="G68" s="101" t="s">
        <v>149</v>
      </c>
      <c r="H68" s="72" t="s">
        <v>32</v>
      </c>
      <c r="I68" s="73">
        <v>15556</v>
      </c>
      <c r="J68" s="85"/>
      <c r="K68" s="80"/>
      <c r="L68" s="69"/>
    </row>
    <row r="69" spans="1:12" ht="12.75" customHeight="1" x14ac:dyDescent="0.2">
      <c r="A69" s="70" t="s">
        <v>39</v>
      </c>
      <c r="B69" s="213" t="str">
        <f t="shared" si="4"/>
        <v>2013 Vintage</v>
      </c>
      <c r="C69" s="99" t="s">
        <v>196</v>
      </c>
      <c r="D69" s="72">
        <v>44256</v>
      </c>
      <c r="E69" s="71">
        <f t="shared" si="3"/>
        <v>2021</v>
      </c>
      <c r="F69" s="100">
        <v>44316</v>
      </c>
      <c r="G69" s="101" t="s">
        <v>172</v>
      </c>
      <c r="H69" s="72" t="s">
        <v>32</v>
      </c>
      <c r="I69" s="73">
        <v>2595</v>
      </c>
      <c r="J69" s="190"/>
      <c r="K69" s="80"/>
      <c r="L69" s="69"/>
    </row>
    <row r="70" spans="1:12" ht="12.75" customHeight="1" x14ac:dyDescent="0.2">
      <c r="A70" s="70" t="s">
        <v>39</v>
      </c>
      <c r="B70" s="213" t="str">
        <f t="shared" si="4"/>
        <v>2013 Vintage</v>
      </c>
      <c r="C70" s="99" t="s">
        <v>197</v>
      </c>
      <c r="D70" s="72">
        <v>44256</v>
      </c>
      <c r="E70" s="71">
        <f t="shared" si="3"/>
        <v>2021</v>
      </c>
      <c r="F70" s="100">
        <v>44316</v>
      </c>
      <c r="G70" s="101" t="s">
        <v>172</v>
      </c>
      <c r="H70" s="72" t="s">
        <v>32</v>
      </c>
      <c r="I70" s="73">
        <v>10491</v>
      </c>
      <c r="J70" s="190"/>
      <c r="K70" s="80"/>
      <c r="L70" s="69"/>
    </row>
    <row r="71" spans="1:12" ht="12.75" customHeight="1" x14ac:dyDescent="0.2">
      <c r="A71" s="70" t="s">
        <v>39</v>
      </c>
      <c r="B71" s="213" t="str">
        <f t="shared" si="4"/>
        <v>2013 Vintage</v>
      </c>
      <c r="C71" s="99" t="s">
        <v>198</v>
      </c>
      <c r="D71" s="72">
        <v>44317</v>
      </c>
      <c r="E71" s="71">
        <f t="shared" si="3"/>
        <v>2021</v>
      </c>
      <c r="F71" s="100">
        <v>44323</v>
      </c>
      <c r="G71" s="101" t="s">
        <v>178</v>
      </c>
      <c r="H71" s="72" t="s">
        <v>32</v>
      </c>
      <c r="I71" s="73">
        <v>9784</v>
      </c>
      <c r="J71" s="190"/>
      <c r="K71" s="80"/>
      <c r="L71" s="69"/>
    </row>
    <row r="72" spans="1:12" ht="12.75" customHeight="1" x14ac:dyDescent="0.2">
      <c r="A72" s="70" t="s">
        <v>39</v>
      </c>
      <c r="B72" s="213" t="str">
        <f t="shared" si="4"/>
        <v>2013 Vintage</v>
      </c>
      <c r="C72" s="99" t="s">
        <v>199</v>
      </c>
      <c r="D72" s="72">
        <v>44317</v>
      </c>
      <c r="E72" s="71">
        <f t="shared" si="3"/>
        <v>2021</v>
      </c>
      <c r="F72" s="100">
        <v>44323</v>
      </c>
      <c r="G72" s="101" t="s">
        <v>178</v>
      </c>
      <c r="H72" s="72" t="s">
        <v>32</v>
      </c>
      <c r="I72" s="73">
        <v>17804</v>
      </c>
      <c r="J72" s="190"/>
      <c r="K72" s="80"/>
      <c r="L72" s="69"/>
    </row>
    <row r="73" spans="1:12" ht="12.75" customHeight="1" x14ac:dyDescent="0.2">
      <c r="A73" s="70" t="s">
        <v>39</v>
      </c>
      <c r="B73" s="213" t="str">
        <f t="shared" si="4"/>
        <v>2013 Vintage</v>
      </c>
      <c r="C73" s="99" t="s">
        <v>200</v>
      </c>
      <c r="D73" s="72">
        <v>44317</v>
      </c>
      <c r="E73" s="71">
        <f t="shared" si="3"/>
        <v>2021</v>
      </c>
      <c r="F73" s="100">
        <v>44323</v>
      </c>
      <c r="G73" s="101" t="s">
        <v>178</v>
      </c>
      <c r="H73" s="72" t="s">
        <v>32</v>
      </c>
      <c r="I73" s="73">
        <v>12970</v>
      </c>
      <c r="J73" s="190"/>
      <c r="K73" s="80"/>
      <c r="L73" s="69"/>
    </row>
    <row r="74" spans="1:12" ht="12.75" customHeight="1" x14ac:dyDescent="0.2">
      <c r="A74" s="70" t="s">
        <v>39</v>
      </c>
      <c r="B74" s="213" t="str">
        <f t="shared" si="4"/>
        <v>2013 Vintage</v>
      </c>
      <c r="C74" s="99" t="s">
        <v>201</v>
      </c>
      <c r="D74" s="72">
        <v>44317</v>
      </c>
      <c r="E74" s="71">
        <f t="shared" si="3"/>
        <v>2021</v>
      </c>
      <c r="F74" s="100">
        <v>44323</v>
      </c>
      <c r="G74" s="101" t="s">
        <v>178</v>
      </c>
      <c r="H74" s="72" t="s">
        <v>32</v>
      </c>
      <c r="I74" s="73">
        <v>13751</v>
      </c>
      <c r="J74" s="190"/>
      <c r="K74" s="80"/>
      <c r="L74" s="69"/>
    </row>
    <row r="75" spans="1:12" ht="12.75" customHeight="1" x14ac:dyDescent="0.2">
      <c r="A75" s="88" t="s">
        <v>39</v>
      </c>
      <c r="B75" s="99" t="str">
        <f t="shared" si="4"/>
        <v>2018 Vintage</v>
      </c>
      <c r="C75" s="77" t="s">
        <v>52</v>
      </c>
      <c r="D75" s="72">
        <v>43466</v>
      </c>
      <c r="E75" s="71">
        <f t="shared" ref="E75:E92" si="5">IF(ISERROR(YEAR(D75)),"Pending",YEAR(D75))</f>
        <v>2019</v>
      </c>
      <c r="F75" s="100"/>
      <c r="G75" s="101"/>
      <c r="H75" s="72" t="s">
        <v>32</v>
      </c>
      <c r="I75" s="73">
        <v>14947</v>
      </c>
      <c r="J75" s="85"/>
      <c r="K75" s="88"/>
      <c r="L75" s="69"/>
    </row>
    <row r="76" spans="1:12" ht="12.75" customHeight="1" x14ac:dyDescent="0.2">
      <c r="A76" s="88" t="s">
        <v>39</v>
      </c>
      <c r="B76" s="99" t="str">
        <f t="shared" si="4"/>
        <v>2018 Vintage</v>
      </c>
      <c r="C76" s="77" t="s">
        <v>51</v>
      </c>
      <c r="D76" s="72">
        <v>43466</v>
      </c>
      <c r="E76" s="71">
        <f t="shared" si="5"/>
        <v>2019</v>
      </c>
      <c r="F76" s="100"/>
      <c r="G76" s="101"/>
      <c r="H76" s="72" t="s">
        <v>32</v>
      </c>
      <c r="I76" s="73">
        <v>14527</v>
      </c>
      <c r="J76" s="85"/>
      <c r="K76" s="88"/>
      <c r="L76" s="69"/>
    </row>
    <row r="77" spans="1:12" ht="12.75" customHeight="1" x14ac:dyDescent="0.2">
      <c r="A77" s="88" t="s">
        <v>39</v>
      </c>
      <c r="B77" s="99" t="str">
        <f t="shared" si="4"/>
        <v>2018 Vintage</v>
      </c>
      <c r="C77" s="77" t="s">
        <v>50</v>
      </c>
      <c r="D77" s="72">
        <v>43466</v>
      </c>
      <c r="E77" s="71">
        <f t="shared" si="5"/>
        <v>2019</v>
      </c>
      <c r="F77" s="100"/>
      <c r="G77" s="101"/>
      <c r="H77" s="72" t="s">
        <v>32</v>
      </c>
      <c r="I77" s="73">
        <v>10066</v>
      </c>
      <c r="J77" s="85"/>
      <c r="K77" s="88"/>
      <c r="L77" s="69"/>
    </row>
    <row r="78" spans="1:12" ht="12.75" customHeight="1" x14ac:dyDescent="0.2">
      <c r="A78" s="88" t="s">
        <v>39</v>
      </c>
      <c r="B78" s="99" t="str">
        <f t="shared" si="4"/>
        <v>2018 Vintage</v>
      </c>
      <c r="C78" s="77" t="s">
        <v>49</v>
      </c>
      <c r="D78" s="72">
        <v>43466</v>
      </c>
      <c r="E78" s="71">
        <f t="shared" si="5"/>
        <v>2019</v>
      </c>
      <c r="F78" s="100"/>
      <c r="G78" s="101"/>
      <c r="H78" s="72" t="s">
        <v>32</v>
      </c>
      <c r="I78" s="73">
        <v>4524</v>
      </c>
      <c r="J78" s="85"/>
      <c r="K78" s="88"/>
      <c r="L78" s="69"/>
    </row>
    <row r="79" spans="1:12" ht="12.75" customHeight="1" x14ac:dyDescent="0.2">
      <c r="A79" s="88" t="s">
        <v>39</v>
      </c>
      <c r="B79" s="99" t="str">
        <f t="shared" si="4"/>
        <v>2018 Vintage</v>
      </c>
      <c r="C79" s="77" t="s">
        <v>47</v>
      </c>
      <c r="D79" s="72">
        <v>43466</v>
      </c>
      <c r="E79" s="71">
        <f t="shared" si="5"/>
        <v>2019</v>
      </c>
      <c r="F79" s="100"/>
      <c r="G79" s="101"/>
      <c r="H79" s="72" t="s">
        <v>32</v>
      </c>
      <c r="I79" s="73">
        <v>6974</v>
      </c>
      <c r="J79" s="85"/>
      <c r="K79" s="88"/>
      <c r="L79" s="69"/>
    </row>
    <row r="80" spans="1:12" ht="12.75" customHeight="1" x14ac:dyDescent="0.2">
      <c r="A80" s="88" t="s">
        <v>39</v>
      </c>
      <c r="B80" s="99" t="str">
        <f t="shared" si="4"/>
        <v>2018 Vintage</v>
      </c>
      <c r="C80" s="77" t="s">
        <v>45</v>
      </c>
      <c r="D80" s="72">
        <v>43466</v>
      </c>
      <c r="E80" s="71">
        <f t="shared" si="5"/>
        <v>2019</v>
      </c>
      <c r="F80" s="100"/>
      <c r="G80" s="101"/>
      <c r="H80" s="72" t="s">
        <v>32</v>
      </c>
      <c r="I80" s="73">
        <v>6571</v>
      </c>
      <c r="J80" s="85"/>
      <c r="L80" s="69"/>
    </row>
    <row r="81" spans="1:12" ht="12.75" customHeight="1" x14ac:dyDescent="0.2">
      <c r="A81" s="88" t="s">
        <v>39</v>
      </c>
      <c r="B81" s="99" t="str">
        <f t="shared" si="4"/>
        <v>2019 Vintage</v>
      </c>
      <c r="C81" s="77" t="s">
        <v>78</v>
      </c>
      <c r="D81" s="72">
        <v>43831</v>
      </c>
      <c r="E81" s="71">
        <f t="shared" si="5"/>
        <v>2020</v>
      </c>
      <c r="F81" s="100"/>
      <c r="G81" s="101"/>
      <c r="H81" s="72" t="s">
        <v>32</v>
      </c>
      <c r="I81" s="73">
        <v>4116</v>
      </c>
      <c r="J81" s="85"/>
      <c r="L81" s="69"/>
    </row>
    <row r="82" spans="1:12" ht="12.75" customHeight="1" x14ac:dyDescent="0.2">
      <c r="A82" s="88" t="s">
        <v>39</v>
      </c>
      <c r="B82" s="99" t="str">
        <f t="shared" si="4"/>
        <v>2019 Vintage</v>
      </c>
      <c r="C82" s="77" t="s">
        <v>79</v>
      </c>
      <c r="D82" s="72">
        <v>43831</v>
      </c>
      <c r="E82" s="71">
        <f t="shared" si="5"/>
        <v>2020</v>
      </c>
      <c r="F82" s="100"/>
      <c r="G82" s="101"/>
      <c r="H82" s="72" t="s">
        <v>32</v>
      </c>
      <c r="I82" s="73">
        <v>4115</v>
      </c>
      <c r="J82" s="85"/>
      <c r="K82" s="88"/>
      <c r="L82" s="69"/>
    </row>
    <row r="83" spans="1:12" ht="12.75" customHeight="1" x14ac:dyDescent="0.2">
      <c r="A83" s="88" t="s">
        <v>39</v>
      </c>
      <c r="B83" s="99" t="str">
        <f t="shared" si="4"/>
        <v>2019 Vintage</v>
      </c>
      <c r="C83" s="77" t="s">
        <v>80</v>
      </c>
      <c r="D83" s="72">
        <v>43831</v>
      </c>
      <c r="E83" s="71">
        <f t="shared" si="5"/>
        <v>2020</v>
      </c>
      <c r="F83" s="100"/>
      <c r="G83" s="101"/>
      <c r="H83" s="72" t="s">
        <v>32</v>
      </c>
      <c r="I83" s="73">
        <v>3860</v>
      </c>
      <c r="J83" s="85"/>
      <c r="K83" s="80"/>
      <c r="L83" s="69"/>
    </row>
    <row r="84" spans="1:12" ht="12.75" customHeight="1" x14ac:dyDescent="0.2">
      <c r="A84" s="88" t="s">
        <v>39</v>
      </c>
      <c r="B84" s="99" t="str">
        <f t="shared" si="4"/>
        <v>2019 Vintage</v>
      </c>
      <c r="C84" s="77" t="s">
        <v>81</v>
      </c>
      <c r="D84" s="72">
        <v>43831</v>
      </c>
      <c r="E84" s="71">
        <f t="shared" si="5"/>
        <v>2020</v>
      </c>
      <c r="F84" s="100"/>
      <c r="G84" s="101"/>
      <c r="H84" s="72" t="s">
        <v>32</v>
      </c>
      <c r="I84" s="73">
        <v>11922</v>
      </c>
      <c r="J84" s="85"/>
      <c r="K84" s="80"/>
      <c r="L84" s="69"/>
    </row>
    <row r="85" spans="1:12" ht="12.75" customHeight="1" x14ac:dyDescent="0.2">
      <c r="A85" s="88" t="s">
        <v>39</v>
      </c>
      <c r="B85" s="99" t="str">
        <f t="shared" si="4"/>
        <v>2019 Vintage</v>
      </c>
      <c r="C85" s="77" t="s">
        <v>82</v>
      </c>
      <c r="D85" s="72">
        <v>43831</v>
      </c>
      <c r="E85" s="71">
        <f t="shared" si="5"/>
        <v>2020</v>
      </c>
      <c r="F85" s="100"/>
      <c r="G85" s="101"/>
      <c r="H85" s="72" t="s">
        <v>32</v>
      </c>
      <c r="I85" s="73">
        <v>607</v>
      </c>
      <c r="J85" s="85"/>
      <c r="K85" s="80"/>
      <c r="L85" s="69"/>
    </row>
    <row r="86" spans="1:12" ht="12.75" customHeight="1" x14ac:dyDescent="0.2">
      <c r="A86" s="88" t="s">
        <v>39</v>
      </c>
      <c r="B86" s="99" t="str">
        <f t="shared" si="4"/>
        <v>2019 Vintage</v>
      </c>
      <c r="C86" s="77" t="s">
        <v>82</v>
      </c>
      <c r="D86" s="72">
        <v>43922</v>
      </c>
      <c r="E86" s="71">
        <f t="shared" si="5"/>
        <v>2020</v>
      </c>
      <c r="F86" s="100"/>
      <c r="G86" s="101"/>
      <c r="H86" s="72" t="s">
        <v>32</v>
      </c>
      <c r="I86" s="73">
        <v>380</v>
      </c>
      <c r="J86" s="85"/>
      <c r="K86" s="80"/>
      <c r="L86" s="69"/>
    </row>
    <row r="87" spans="1:12" ht="12.75" customHeight="1" x14ac:dyDescent="0.2">
      <c r="A87" s="88" t="s">
        <v>39</v>
      </c>
      <c r="B87" s="99" t="str">
        <f t="shared" si="4"/>
        <v>2019 Vintage</v>
      </c>
      <c r="C87" s="77" t="s">
        <v>90</v>
      </c>
      <c r="D87" s="72">
        <v>43952</v>
      </c>
      <c r="E87" s="71">
        <f t="shared" si="5"/>
        <v>2020</v>
      </c>
      <c r="F87" s="100"/>
      <c r="G87" s="101"/>
      <c r="H87" s="72" t="s">
        <v>32</v>
      </c>
      <c r="I87" s="73">
        <v>17815</v>
      </c>
      <c r="J87" s="85"/>
      <c r="K87" s="80"/>
      <c r="L87" s="69"/>
    </row>
    <row r="88" spans="1:12" s="46" customFormat="1" ht="12.75" customHeight="1" x14ac:dyDescent="0.2">
      <c r="A88" s="88" t="s">
        <v>39</v>
      </c>
      <c r="B88" s="99" t="str">
        <f t="shared" si="4"/>
        <v>2019 Vintage</v>
      </c>
      <c r="C88" s="77" t="s">
        <v>91</v>
      </c>
      <c r="D88" s="72">
        <v>43952</v>
      </c>
      <c r="E88" s="71">
        <f t="shared" si="5"/>
        <v>2020</v>
      </c>
      <c r="F88" s="100"/>
      <c r="G88" s="101"/>
      <c r="H88" s="72" t="s">
        <v>32</v>
      </c>
      <c r="I88" s="73">
        <v>15654</v>
      </c>
      <c r="J88" s="85"/>
      <c r="K88" s="88"/>
      <c r="L88" s="70"/>
    </row>
    <row r="89" spans="1:12" s="46" customFormat="1" ht="12.75" customHeight="1" x14ac:dyDescent="0.2">
      <c r="A89" s="88" t="s">
        <v>39</v>
      </c>
      <c r="B89" s="99" t="str">
        <f t="shared" si="4"/>
        <v>2019 Vintage</v>
      </c>
      <c r="C89" s="77" t="s">
        <v>92</v>
      </c>
      <c r="D89" s="72">
        <v>43952</v>
      </c>
      <c r="E89" s="71">
        <f t="shared" si="5"/>
        <v>2020</v>
      </c>
      <c r="F89" s="100"/>
      <c r="G89" s="101"/>
      <c r="H89" s="72" t="s">
        <v>32</v>
      </c>
      <c r="I89" s="73">
        <v>11594</v>
      </c>
      <c r="J89" s="85"/>
      <c r="K89" s="88"/>
      <c r="L89" s="70"/>
    </row>
    <row r="90" spans="1:12" s="46" customFormat="1" ht="12.75" customHeight="1" x14ac:dyDescent="0.2">
      <c r="A90" s="88" t="s">
        <v>39</v>
      </c>
      <c r="B90" s="99" t="str">
        <f t="shared" si="4"/>
        <v>2019 Vintage</v>
      </c>
      <c r="C90" s="77" t="s">
        <v>93</v>
      </c>
      <c r="D90" s="72">
        <v>43952</v>
      </c>
      <c r="E90" s="71">
        <f t="shared" si="5"/>
        <v>2020</v>
      </c>
      <c r="F90" s="100"/>
      <c r="G90" s="101"/>
      <c r="H90" s="72" t="s">
        <v>32</v>
      </c>
      <c r="I90" s="73">
        <v>8215</v>
      </c>
      <c r="J90" s="85"/>
      <c r="K90" s="88"/>
      <c r="L90" s="70"/>
    </row>
    <row r="91" spans="1:12" s="46" customFormat="1" ht="12.75" customHeight="1" x14ac:dyDescent="0.2">
      <c r="A91" s="88" t="s">
        <v>39</v>
      </c>
      <c r="B91" s="99" t="str">
        <f t="shared" si="4"/>
        <v>2019 Vintage</v>
      </c>
      <c r="C91" s="77" t="s">
        <v>94</v>
      </c>
      <c r="D91" s="72">
        <v>43952</v>
      </c>
      <c r="E91" s="71">
        <f t="shared" si="5"/>
        <v>2020</v>
      </c>
      <c r="F91" s="100"/>
      <c r="G91" s="101"/>
      <c r="H91" s="72" t="s">
        <v>32</v>
      </c>
      <c r="I91" s="73">
        <v>5420</v>
      </c>
      <c r="J91" s="85"/>
      <c r="K91" s="88"/>
      <c r="L91" s="70"/>
    </row>
    <row r="92" spans="1:12" s="46" customFormat="1" ht="12.75" customHeight="1" x14ac:dyDescent="0.2">
      <c r="A92" s="88" t="s">
        <v>39</v>
      </c>
      <c r="B92" s="99" t="str">
        <f t="shared" si="4"/>
        <v>2019 Vintage</v>
      </c>
      <c r="C92" s="77" t="s">
        <v>95</v>
      </c>
      <c r="D92" s="72">
        <v>43952</v>
      </c>
      <c r="E92" s="71">
        <f t="shared" si="5"/>
        <v>2020</v>
      </c>
      <c r="F92" s="100"/>
      <c r="G92" s="101"/>
      <c r="H92" s="72" t="s">
        <v>32</v>
      </c>
      <c r="I92" s="73">
        <v>3801</v>
      </c>
      <c r="J92" s="85"/>
      <c r="K92" s="88"/>
      <c r="L92" s="70"/>
    </row>
    <row r="93" spans="1:12" ht="12.75" customHeight="1" x14ac:dyDescent="0.2">
      <c r="A93" s="88" t="s">
        <v>39</v>
      </c>
      <c r="B93" s="99" t="str">
        <f t="shared" si="4"/>
        <v>2020 Vintage</v>
      </c>
      <c r="C93" s="77" t="s">
        <v>102</v>
      </c>
      <c r="D93" s="72">
        <v>44348</v>
      </c>
      <c r="E93" s="71">
        <f t="shared" ref="E93:E111" si="6">IF(ISERROR(YEAR(D93)),"Pending",YEAR(D93))</f>
        <v>2021</v>
      </c>
      <c r="F93" s="100">
        <v>44386</v>
      </c>
      <c r="G93" s="101" t="s">
        <v>123</v>
      </c>
      <c r="H93" s="72" t="s">
        <v>32</v>
      </c>
      <c r="I93" s="73">
        <v>18233</v>
      </c>
      <c r="J93" s="85"/>
      <c r="K93" s="80"/>
      <c r="L93" s="69"/>
    </row>
    <row r="94" spans="1:12" ht="12.75" customHeight="1" x14ac:dyDescent="0.2">
      <c r="A94" s="88" t="s">
        <v>39</v>
      </c>
      <c r="B94" s="99" t="str">
        <f t="shared" si="4"/>
        <v>2020 Vintage</v>
      </c>
      <c r="C94" s="77" t="s">
        <v>103</v>
      </c>
      <c r="D94" s="72">
        <v>44348</v>
      </c>
      <c r="E94" s="71">
        <f t="shared" si="6"/>
        <v>2021</v>
      </c>
      <c r="F94" s="100">
        <v>44386</v>
      </c>
      <c r="G94" s="101" t="s">
        <v>124</v>
      </c>
      <c r="H94" s="72" t="s">
        <v>32</v>
      </c>
      <c r="I94" s="73">
        <v>16504</v>
      </c>
      <c r="J94" s="85"/>
      <c r="K94" s="80"/>
      <c r="L94" s="69"/>
    </row>
    <row r="95" spans="1:12" ht="12.75" customHeight="1" x14ac:dyDescent="0.2">
      <c r="A95" s="88" t="s">
        <v>39</v>
      </c>
      <c r="B95" s="99" t="str">
        <f t="shared" si="4"/>
        <v>2020 Vintage</v>
      </c>
      <c r="C95" s="77" t="s">
        <v>104</v>
      </c>
      <c r="D95" s="72">
        <v>44348</v>
      </c>
      <c r="E95" s="71">
        <f t="shared" si="6"/>
        <v>2021</v>
      </c>
      <c r="F95" s="100">
        <v>44386</v>
      </c>
      <c r="G95" s="101" t="s">
        <v>125</v>
      </c>
      <c r="H95" s="72" t="s">
        <v>32</v>
      </c>
      <c r="I95" s="73">
        <v>3428</v>
      </c>
      <c r="J95" s="85"/>
      <c r="K95" s="80"/>
      <c r="L95" s="69"/>
    </row>
    <row r="96" spans="1:12" ht="12.75" customHeight="1" x14ac:dyDescent="0.2">
      <c r="A96" s="88" t="s">
        <v>39</v>
      </c>
      <c r="B96" s="99" t="str">
        <f t="shared" si="4"/>
        <v>2020 Vintage</v>
      </c>
      <c r="C96" s="77" t="s">
        <v>104</v>
      </c>
      <c r="D96" s="72">
        <v>44378</v>
      </c>
      <c r="E96" s="71">
        <f t="shared" si="6"/>
        <v>2021</v>
      </c>
      <c r="F96" s="100">
        <v>44461</v>
      </c>
      <c r="G96" s="101" t="s">
        <v>126</v>
      </c>
      <c r="H96" s="72" t="s">
        <v>32</v>
      </c>
      <c r="I96" s="73">
        <v>1073</v>
      </c>
      <c r="J96" s="85"/>
      <c r="K96" s="80"/>
      <c r="L96" s="69"/>
    </row>
    <row r="97" spans="1:12" ht="12.75" customHeight="1" x14ac:dyDescent="0.2">
      <c r="A97" s="127" t="s">
        <v>39</v>
      </c>
      <c r="B97" s="128" t="str">
        <f t="shared" si="4"/>
        <v>2020 Vintage</v>
      </c>
      <c r="C97" s="214" t="s">
        <v>105</v>
      </c>
      <c r="D97" s="130">
        <v>44378</v>
      </c>
      <c r="E97" s="129">
        <f t="shared" si="6"/>
        <v>2021</v>
      </c>
      <c r="F97" s="131">
        <v>44461</v>
      </c>
      <c r="G97" s="132" t="s">
        <v>127</v>
      </c>
      <c r="H97" s="130" t="s">
        <v>32</v>
      </c>
      <c r="I97" s="133">
        <v>3927</v>
      </c>
      <c r="J97" s="86"/>
      <c r="K97" s="80"/>
      <c r="L97" s="69"/>
    </row>
    <row r="98" spans="1:12" ht="12.75" customHeight="1" x14ac:dyDescent="0.2">
      <c r="A98" s="88" t="s">
        <v>40</v>
      </c>
      <c r="B98" s="99" t="str">
        <f t="shared" si="4"/>
        <v>2013 Vintage</v>
      </c>
      <c r="C98" s="215" t="s">
        <v>202</v>
      </c>
      <c r="D98" s="72">
        <v>44470</v>
      </c>
      <c r="E98" s="71">
        <f t="shared" si="6"/>
        <v>2021</v>
      </c>
      <c r="F98" s="100">
        <v>44481</v>
      </c>
      <c r="G98" s="101" t="s">
        <v>181</v>
      </c>
      <c r="H98" s="72" t="s">
        <v>34</v>
      </c>
      <c r="I98" s="73">
        <v>35251</v>
      </c>
      <c r="J98" s="85"/>
      <c r="K98" s="80"/>
      <c r="L98" s="69"/>
    </row>
    <row r="99" spans="1:12" s="45" customFormat="1" ht="12.75" customHeight="1" x14ac:dyDescent="0.2">
      <c r="A99" s="88" t="s">
        <v>40</v>
      </c>
      <c r="B99" s="99" t="str">
        <f t="shared" si="4"/>
        <v>2020 Vintage</v>
      </c>
      <c r="C99" s="71" t="s">
        <v>106</v>
      </c>
      <c r="D99" s="72">
        <v>44470</v>
      </c>
      <c r="E99" s="71">
        <f t="shared" si="6"/>
        <v>2021</v>
      </c>
      <c r="F99" s="100">
        <v>44474</v>
      </c>
      <c r="G99" s="101" t="s">
        <v>130</v>
      </c>
      <c r="H99" s="72" t="s">
        <v>34</v>
      </c>
      <c r="I99" s="73">
        <v>4000</v>
      </c>
      <c r="J99" s="85"/>
      <c r="K99" s="80"/>
      <c r="L99" s="80"/>
    </row>
    <row r="100" spans="1:12" s="45" customFormat="1" ht="12.75" customHeight="1" x14ac:dyDescent="0.2">
      <c r="A100" s="88" t="s">
        <v>40</v>
      </c>
      <c r="B100" s="99" t="str">
        <f t="shared" si="4"/>
        <v>2021 Vintage</v>
      </c>
      <c r="C100" s="71" t="s">
        <v>115</v>
      </c>
      <c r="D100" s="72">
        <v>44531</v>
      </c>
      <c r="E100" s="71">
        <f t="shared" si="6"/>
        <v>2021</v>
      </c>
      <c r="F100" s="100">
        <v>44537</v>
      </c>
      <c r="G100" s="101" t="s">
        <v>131</v>
      </c>
      <c r="H100" s="72" t="s">
        <v>34</v>
      </c>
      <c r="I100" s="73">
        <v>15500</v>
      </c>
      <c r="J100" s="85"/>
      <c r="K100" s="80"/>
      <c r="L100" s="80"/>
    </row>
    <row r="101" spans="1:12" s="45" customFormat="1" ht="12.75" customHeight="1" x14ac:dyDescent="0.2">
      <c r="A101" s="127" t="s">
        <v>40</v>
      </c>
      <c r="B101" s="128" t="str">
        <f t="shared" si="4"/>
        <v>Pend Vintage</v>
      </c>
      <c r="C101" s="129" t="s">
        <v>117</v>
      </c>
      <c r="D101" s="130" t="s">
        <v>117</v>
      </c>
      <c r="E101" s="129" t="str">
        <f t="shared" si="6"/>
        <v>Pending</v>
      </c>
      <c r="F101" s="130" t="s">
        <v>117</v>
      </c>
      <c r="G101" s="132" t="s">
        <v>132</v>
      </c>
      <c r="H101" s="130" t="s">
        <v>34</v>
      </c>
      <c r="I101" s="133">
        <v>15500</v>
      </c>
      <c r="J101" s="86"/>
      <c r="K101" s="80"/>
      <c r="L101" s="80"/>
    </row>
    <row r="102" spans="1:12" s="45" customFormat="1" ht="12.75" customHeight="1" x14ac:dyDescent="0.2">
      <c r="A102" s="127" t="s">
        <v>203</v>
      </c>
      <c r="B102" s="128" t="str">
        <f t="shared" si="4"/>
        <v>2013 Vintage</v>
      </c>
      <c r="C102" s="129" t="s">
        <v>204</v>
      </c>
      <c r="D102" s="130">
        <v>44470</v>
      </c>
      <c r="E102" s="129">
        <f t="shared" si="6"/>
        <v>2021</v>
      </c>
      <c r="F102" s="131">
        <v>44481</v>
      </c>
      <c r="G102" s="132" t="s">
        <v>181</v>
      </c>
      <c r="H102" s="130" t="s">
        <v>205</v>
      </c>
      <c r="I102" s="133">
        <v>2471</v>
      </c>
      <c r="J102" s="86"/>
      <c r="K102" s="80"/>
      <c r="L102" s="80"/>
    </row>
    <row r="103" spans="1:12" s="45" customFormat="1" ht="12.75" customHeight="1" x14ac:dyDescent="0.2">
      <c r="A103" s="88" t="s">
        <v>36</v>
      </c>
      <c r="B103" s="99" t="str">
        <f t="shared" si="4"/>
        <v>2008 Vintage</v>
      </c>
      <c r="C103" s="99" t="s">
        <v>206</v>
      </c>
      <c r="D103" s="72">
        <v>44256</v>
      </c>
      <c r="E103" s="71">
        <f t="shared" si="6"/>
        <v>2021</v>
      </c>
      <c r="F103" s="100">
        <v>44316</v>
      </c>
      <c r="G103" s="101" t="s">
        <v>172</v>
      </c>
      <c r="H103" s="72" t="s">
        <v>30</v>
      </c>
      <c r="I103" s="73">
        <v>38032</v>
      </c>
      <c r="J103" s="190"/>
      <c r="K103" s="80"/>
      <c r="L103" s="80"/>
    </row>
    <row r="104" spans="1:12" s="45" customFormat="1" ht="12.75" customHeight="1" x14ac:dyDescent="0.2">
      <c r="A104" s="88" t="s">
        <v>36</v>
      </c>
      <c r="B104" s="99" t="str">
        <f t="shared" si="4"/>
        <v>2008 Vintage</v>
      </c>
      <c r="C104" s="99" t="s">
        <v>207</v>
      </c>
      <c r="D104" s="72">
        <v>44256</v>
      </c>
      <c r="E104" s="71">
        <f t="shared" si="6"/>
        <v>2021</v>
      </c>
      <c r="F104" s="100">
        <v>44316</v>
      </c>
      <c r="G104" s="101" t="s">
        <v>172</v>
      </c>
      <c r="H104" s="72" t="s">
        <v>30</v>
      </c>
      <c r="I104" s="73">
        <v>4601</v>
      </c>
      <c r="J104" s="190"/>
      <c r="K104" s="80"/>
      <c r="L104" s="80"/>
    </row>
    <row r="105" spans="1:12" s="45" customFormat="1" ht="12.75" customHeight="1" x14ac:dyDescent="0.2">
      <c r="A105" s="88" t="s">
        <v>36</v>
      </c>
      <c r="B105" s="99" t="str">
        <f t="shared" si="4"/>
        <v>2008 Vintage</v>
      </c>
      <c r="C105" s="99" t="s">
        <v>208</v>
      </c>
      <c r="D105" s="72">
        <v>44256</v>
      </c>
      <c r="E105" s="71">
        <f t="shared" si="6"/>
        <v>2021</v>
      </c>
      <c r="F105" s="100">
        <v>44316</v>
      </c>
      <c r="G105" s="101" t="s">
        <v>172</v>
      </c>
      <c r="H105" s="72" t="s">
        <v>30</v>
      </c>
      <c r="I105" s="73">
        <v>842</v>
      </c>
      <c r="J105" s="190"/>
      <c r="K105" s="80"/>
      <c r="L105" s="80"/>
    </row>
    <row r="106" spans="1:12" s="45" customFormat="1" ht="12.75" customHeight="1" x14ac:dyDescent="0.2">
      <c r="A106" s="88" t="s">
        <v>36</v>
      </c>
      <c r="B106" s="99" t="str">
        <f t="shared" si="4"/>
        <v>2008 Vintage</v>
      </c>
      <c r="C106" s="99" t="s">
        <v>209</v>
      </c>
      <c r="D106" s="72">
        <v>44256</v>
      </c>
      <c r="E106" s="71">
        <f t="shared" si="6"/>
        <v>2021</v>
      </c>
      <c r="F106" s="100">
        <v>44316</v>
      </c>
      <c r="G106" s="101" t="s">
        <v>172</v>
      </c>
      <c r="H106" s="72" t="s">
        <v>30</v>
      </c>
      <c r="I106" s="73">
        <v>29746</v>
      </c>
      <c r="J106" s="190"/>
      <c r="K106" s="80"/>
      <c r="L106" s="80"/>
    </row>
    <row r="107" spans="1:12" s="45" customFormat="1" ht="12.75" customHeight="1" x14ac:dyDescent="0.2">
      <c r="A107" s="88" t="s">
        <v>36</v>
      </c>
      <c r="B107" s="99" t="str">
        <f t="shared" si="4"/>
        <v>2012 Vintage</v>
      </c>
      <c r="C107" s="71" t="s">
        <v>156</v>
      </c>
      <c r="D107" s="72">
        <v>44228</v>
      </c>
      <c r="E107" s="71">
        <f t="shared" si="6"/>
        <v>2021</v>
      </c>
      <c r="F107" s="100">
        <v>44265</v>
      </c>
      <c r="G107" s="101" t="s">
        <v>149</v>
      </c>
      <c r="H107" s="72" t="s">
        <v>30</v>
      </c>
      <c r="I107" s="73">
        <v>2118</v>
      </c>
      <c r="J107" s="85"/>
      <c r="K107" s="80"/>
      <c r="L107" s="80"/>
    </row>
    <row r="108" spans="1:12" s="45" customFormat="1" ht="12.75" customHeight="1" x14ac:dyDescent="0.2">
      <c r="A108" s="88" t="s">
        <v>36</v>
      </c>
      <c r="B108" s="99" t="str">
        <f t="shared" si="4"/>
        <v>2012 Vintage</v>
      </c>
      <c r="C108" s="71" t="s">
        <v>156</v>
      </c>
      <c r="D108" s="72">
        <v>44228</v>
      </c>
      <c r="E108" s="71">
        <f t="shared" si="6"/>
        <v>2021</v>
      </c>
      <c r="F108" s="100">
        <v>44265</v>
      </c>
      <c r="G108" s="101" t="s">
        <v>149</v>
      </c>
      <c r="H108" s="72" t="s">
        <v>30</v>
      </c>
      <c r="I108" s="73">
        <v>2292</v>
      </c>
      <c r="J108" s="85"/>
      <c r="K108" s="80"/>
      <c r="L108" s="80"/>
    </row>
    <row r="109" spans="1:12" s="45" customFormat="1" ht="12.75" customHeight="1" x14ac:dyDescent="0.2">
      <c r="A109" s="88" t="s">
        <v>36</v>
      </c>
      <c r="B109" s="99" t="str">
        <f t="shared" si="4"/>
        <v>2012 Vintage</v>
      </c>
      <c r="C109" s="71" t="s">
        <v>156</v>
      </c>
      <c r="D109" s="72">
        <v>44228</v>
      </c>
      <c r="E109" s="71">
        <f t="shared" si="6"/>
        <v>2021</v>
      </c>
      <c r="F109" s="100">
        <v>44265</v>
      </c>
      <c r="G109" s="101" t="s">
        <v>149</v>
      </c>
      <c r="H109" s="72" t="s">
        <v>30</v>
      </c>
      <c r="I109" s="73">
        <v>16789</v>
      </c>
      <c r="J109" s="85"/>
      <c r="K109" s="80"/>
      <c r="L109" s="80"/>
    </row>
    <row r="110" spans="1:12" s="45" customFormat="1" ht="12.75" customHeight="1" x14ac:dyDescent="0.2">
      <c r="A110" s="88" t="s">
        <v>36</v>
      </c>
      <c r="B110" s="99" t="str">
        <f t="shared" si="4"/>
        <v>2012 Vintage</v>
      </c>
      <c r="C110" s="71" t="s">
        <v>157</v>
      </c>
      <c r="D110" s="72">
        <v>44228</v>
      </c>
      <c r="E110" s="71">
        <f t="shared" si="6"/>
        <v>2021</v>
      </c>
      <c r="F110" s="100">
        <v>44265</v>
      </c>
      <c r="G110" s="101" t="s">
        <v>149</v>
      </c>
      <c r="H110" s="72" t="s">
        <v>30</v>
      </c>
      <c r="I110" s="73">
        <v>21371</v>
      </c>
      <c r="J110" s="85"/>
      <c r="K110" s="80"/>
      <c r="L110" s="80"/>
    </row>
    <row r="111" spans="1:12" s="45" customFormat="1" ht="12.75" customHeight="1" x14ac:dyDescent="0.2">
      <c r="A111" s="88" t="s">
        <v>36</v>
      </c>
      <c r="B111" s="99" t="str">
        <f t="shared" si="4"/>
        <v>2012 Vintage</v>
      </c>
      <c r="C111" s="71" t="s">
        <v>158</v>
      </c>
      <c r="D111" s="72">
        <v>44228</v>
      </c>
      <c r="E111" s="71">
        <f t="shared" si="6"/>
        <v>2021</v>
      </c>
      <c r="F111" s="100">
        <v>44265</v>
      </c>
      <c r="G111" s="101" t="s">
        <v>149</v>
      </c>
      <c r="H111" s="72" t="s">
        <v>30</v>
      </c>
      <c r="I111" s="73">
        <v>61347</v>
      </c>
      <c r="J111" s="85"/>
      <c r="K111" s="80"/>
      <c r="L111" s="80"/>
    </row>
    <row r="112" spans="1:12" ht="12.75" customHeight="1" x14ac:dyDescent="0.2">
      <c r="A112" s="88" t="s">
        <v>36</v>
      </c>
      <c r="B112" s="99" t="str">
        <f t="shared" si="4"/>
        <v>2012 Vintage</v>
      </c>
      <c r="C112" s="77" t="s">
        <v>159</v>
      </c>
      <c r="D112" s="72">
        <v>43497</v>
      </c>
      <c r="E112" s="71">
        <f t="shared" ref="E112:E146" si="7">IF(ISERROR(YEAR(D112)),"Pending",YEAR(D112))</f>
        <v>2019</v>
      </c>
      <c r="F112" s="100">
        <v>44265</v>
      </c>
      <c r="G112" s="101" t="s">
        <v>149</v>
      </c>
      <c r="H112" s="72" t="s">
        <v>30</v>
      </c>
      <c r="I112" s="73">
        <v>22086</v>
      </c>
      <c r="J112" s="85"/>
      <c r="K112" s="80"/>
      <c r="L112" s="69"/>
    </row>
    <row r="113" spans="1:12" ht="12.75" customHeight="1" x14ac:dyDescent="0.2">
      <c r="A113" s="88" t="s">
        <v>36</v>
      </c>
      <c r="B113" s="99" t="str">
        <f t="shared" si="4"/>
        <v>2013 Vintage</v>
      </c>
      <c r="C113" s="99" t="s">
        <v>210</v>
      </c>
      <c r="D113" s="72">
        <v>44256</v>
      </c>
      <c r="E113" s="71">
        <f t="shared" si="7"/>
        <v>2021</v>
      </c>
      <c r="F113" s="100">
        <v>44316</v>
      </c>
      <c r="G113" s="101" t="s">
        <v>172</v>
      </c>
      <c r="H113" s="72" t="s">
        <v>30</v>
      </c>
      <c r="I113" s="73">
        <v>45926</v>
      </c>
      <c r="J113" s="190"/>
      <c r="K113" s="80"/>
      <c r="L113" s="69"/>
    </row>
    <row r="114" spans="1:12" ht="12.75" customHeight="1" x14ac:dyDescent="0.2">
      <c r="A114" s="70" t="s">
        <v>36</v>
      </c>
      <c r="B114" s="213" t="str">
        <f t="shared" si="4"/>
        <v>2013 Vintage</v>
      </c>
      <c r="C114" s="99" t="s">
        <v>211</v>
      </c>
      <c r="D114" s="72">
        <v>44470</v>
      </c>
      <c r="E114" s="71">
        <f t="shared" si="7"/>
        <v>2021</v>
      </c>
      <c r="F114" s="100">
        <v>44481</v>
      </c>
      <c r="G114" s="101" t="s">
        <v>181</v>
      </c>
      <c r="H114" s="72" t="s">
        <v>30</v>
      </c>
      <c r="I114" s="73">
        <v>29622</v>
      </c>
      <c r="J114" s="190"/>
      <c r="K114" s="80"/>
      <c r="L114" s="69"/>
    </row>
    <row r="115" spans="1:12" ht="12.75" customHeight="1" x14ac:dyDescent="0.2">
      <c r="A115" s="88" t="s">
        <v>36</v>
      </c>
      <c r="B115" s="99" t="str">
        <f t="shared" si="4"/>
        <v>2013 Vintage</v>
      </c>
      <c r="C115" s="99" t="s">
        <v>212</v>
      </c>
      <c r="D115" s="72">
        <v>44470</v>
      </c>
      <c r="E115" s="71">
        <f t="shared" si="7"/>
        <v>2021</v>
      </c>
      <c r="F115" s="100">
        <v>44481</v>
      </c>
      <c r="G115" s="101" t="s">
        <v>181</v>
      </c>
      <c r="H115" s="72" t="s">
        <v>30</v>
      </c>
      <c r="I115" s="73">
        <v>5127</v>
      </c>
      <c r="J115" s="190"/>
      <c r="K115" s="80"/>
      <c r="L115" s="69"/>
    </row>
    <row r="116" spans="1:12" ht="12.75" customHeight="1" x14ac:dyDescent="0.2">
      <c r="A116" s="88" t="s">
        <v>36</v>
      </c>
      <c r="B116" s="99" t="str">
        <f t="shared" si="4"/>
        <v>2018 Vintage</v>
      </c>
      <c r="C116" s="77" t="s">
        <v>68</v>
      </c>
      <c r="D116" s="72">
        <v>43497</v>
      </c>
      <c r="E116" s="71">
        <f t="shared" si="7"/>
        <v>2019</v>
      </c>
      <c r="F116" s="100">
        <v>43535</v>
      </c>
      <c r="G116" s="101" t="s">
        <v>168</v>
      </c>
      <c r="H116" s="72" t="s">
        <v>30</v>
      </c>
      <c r="I116" s="73">
        <v>35505</v>
      </c>
      <c r="J116" s="85"/>
      <c r="K116" s="80"/>
      <c r="L116" s="69"/>
    </row>
    <row r="117" spans="1:12" ht="12.75" customHeight="1" x14ac:dyDescent="0.2">
      <c r="A117" s="88" t="s">
        <v>36</v>
      </c>
      <c r="B117" s="99" t="str">
        <f t="shared" si="4"/>
        <v>2018 Vintage</v>
      </c>
      <c r="C117" s="77" t="s">
        <v>68</v>
      </c>
      <c r="D117" s="72">
        <v>43497</v>
      </c>
      <c r="E117" s="71">
        <f t="shared" ref="E117" si="8">IF(ISERROR(YEAR(D117)),"Pending",YEAR(D117))</f>
        <v>2019</v>
      </c>
      <c r="F117" s="100">
        <v>43535</v>
      </c>
      <c r="G117" s="101" t="s">
        <v>168</v>
      </c>
      <c r="H117" s="72" t="s">
        <v>30</v>
      </c>
      <c r="I117" s="73">
        <v>33427</v>
      </c>
      <c r="J117" s="85"/>
      <c r="K117" s="80"/>
      <c r="L117" s="69"/>
    </row>
    <row r="118" spans="1:12" ht="12.75" customHeight="1" x14ac:dyDescent="0.2">
      <c r="A118" s="88" t="s">
        <v>36</v>
      </c>
      <c r="B118" s="99" t="str">
        <f t="shared" si="4"/>
        <v>2018 Vintage</v>
      </c>
      <c r="C118" s="77" t="s">
        <v>67</v>
      </c>
      <c r="D118" s="72">
        <v>43709</v>
      </c>
      <c r="E118" s="71">
        <f t="shared" si="7"/>
        <v>2019</v>
      </c>
      <c r="F118" s="100"/>
      <c r="G118" s="101"/>
      <c r="H118" s="72" t="s">
        <v>30</v>
      </c>
      <c r="I118" s="73">
        <v>30070</v>
      </c>
      <c r="J118" s="85"/>
      <c r="K118" s="80"/>
      <c r="L118" s="69"/>
    </row>
    <row r="119" spans="1:12" ht="12.75" customHeight="1" x14ac:dyDescent="0.2">
      <c r="A119" s="88" t="s">
        <v>36</v>
      </c>
      <c r="B119" s="99" t="str">
        <f t="shared" si="4"/>
        <v>2018 Vintage</v>
      </c>
      <c r="C119" s="77" t="s">
        <v>66</v>
      </c>
      <c r="D119" s="72">
        <v>43709</v>
      </c>
      <c r="E119" s="71">
        <f t="shared" si="7"/>
        <v>2019</v>
      </c>
      <c r="F119" s="100"/>
      <c r="G119" s="101"/>
      <c r="H119" s="72" t="s">
        <v>30</v>
      </c>
      <c r="I119" s="73">
        <v>8348</v>
      </c>
      <c r="J119" s="85"/>
      <c r="K119" s="80"/>
      <c r="L119" s="69"/>
    </row>
    <row r="120" spans="1:12" ht="12.75" customHeight="1" x14ac:dyDescent="0.2">
      <c r="A120" s="88" t="s">
        <v>36</v>
      </c>
      <c r="B120" s="99" t="str">
        <f t="shared" ref="B120:B146" si="9">LEFT(C120,4)&amp;" Vintage"</f>
        <v>2018 Vintage</v>
      </c>
      <c r="C120" s="77" t="s">
        <v>66</v>
      </c>
      <c r="D120" s="72">
        <v>43709</v>
      </c>
      <c r="E120" s="71">
        <f t="shared" si="7"/>
        <v>2019</v>
      </c>
      <c r="F120" s="100"/>
      <c r="G120" s="101"/>
      <c r="H120" s="72" t="s">
        <v>30</v>
      </c>
      <c r="I120" s="73">
        <v>34892</v>
      </c>
      <c r="J120" s="85"/>
      <c r="K120" s="80"/>
      <c r="L120" s="69"/>
    </row>
    <row r="121" spans="1:12" ht="12.75" customHeight="1" x14ac:dyDescent="0.2">
      <c r="A121" s="88" t="s">
        <v>36</v>
      </c>
      <c r="B121" s="99" t="str">
        <f t="shared" si="9"/>
        <v>2018 Vintage</v>
      </c>
      <c r="C121" s="77" t="s">
        <v>69</v>
      </c>
      <c r="D121" s="72">
        <v>43709</v>
      </c>
      <c r="E121" s="71">
        <f t="shared" si="7"/>
        <v>2019</v>
      </c>
      <c r="F121" s="100"/>
      <c r="G121" s="101"/>
      <c r="H121" s="72" t="s">
        <v>30</v>
      </c>
      <c r="I121" s="73">
        <v>16582</v>
      </c>
      <c r="J121" s="85"/>
      <c r="K121" s="80"/>
      <c r="L121" s="69"/>
    </row>
    <row r="122" spans="1:12" ht="12.75" customHeight="1" x14ac:dyDescent="0.2">
      <c r="A122" s="88" t="s">
        <v>36</v>
      </c>
      <c r="B122" s="99" t="str">
        <f t="shared" si="9"/>
        <v>2018 Vintage</v>
      </c>
      <c r="C122" s="77" t="s">
        <v>68</v>
      </c>
      <c r="D122" s="72">
        <v>43800</v>
      </c>
      <c r="E122" s="71">
        <f t="shared" si="7"/>
        <v>2019</v>
      </c>
      <c r="F122" s="100"/>
      <c r="G122" s="101"/>
      <c r="H122" s="72" t="s">
        <v>30</v>
      </c>
      <c r="I122" s="73">
        <v>8937</v>
      </c>
      <c r="J122" s="85"/>
      <c r="K122" s="80"/>
      <c r="L122" s="69"/>
    </row>
    <row r="123" spans="1:12" ht="12.75" customHeight="1" x14ac:dyDescent="0.2">
      <c r="A123" s="88" t="s">
        <v>36</v>
      </c>
      <c r="B123" s="99" t="str">
        <f t="shared" si="9"/>
        <v>2018 Vintage</v>
      </c>
      <c r="C123" s="77" t="s">
        <v>71</v>
      </c>
      <c r="D123" s="72">
        <v>43800</v>
      </c>
      <c r="E123" s="71">
        <f t="shared" si="7"/>
        <v>2019</v>
      </c>
      <c r="F123" s="100"/>
      <c r="G123" s="101"/>
      <c r="H123" s="72" t="s">
        <v>30</v>
      </c>
      <c r="I123" s="73">
        <v>33659</v>
      </c>
      <c r="J123" s="85"/>
      <c r="K123" s="80"/>
      <c r="L123" s="69"/>
    </row>
    <row r="124" spans="1:12" ht="12.75" customHeight="1" x14ac:dyDescent="0.2">
      <c r="A124" s="88" t="s">
        <v>36</v>
      </c>
      <c r="B124" s="99" t="str">
        <f t="shared" si="9"/>
        <v>2018 Vintage</v>
      </c>
      <c r="C124" s="77" t="s">
        <v>67</v>
      </c>
      <c r="D124" s="72">
        <v>43800</v>
      </c>
      <c r="E124" s="71">
        <f t="shared" si="7"/>
        <v>2019</v>
      </c>
      <c r="F124" s="100"/>
      <c r="G124" s="101"/>
      <c r="H124" s="72" t="s">
        <v>30</v>
      </c>
      <c r="I124" s="73">
        <v>1789</v>
      </c>
      <c r="J124" s="85"/>
      <c r="K124" s="80"/>
      <c r="L124" s="69"/>
    </row>
    <row r="125" spans="1:12" ht="12.75" customHeight="1" x14ac:dyDescent="0.2">
      <c r="A125" s="88" t="s">
        <v>36</v>
      </c>
      <c r="B125" s="99" t="str">
        <f t="shared" si="9"/>
        <v>2019 Vintage</v>
      </c>
      <c r="C125" s="77" t="s">
        <v>72</v>
      </c>
      <c r="D125" s="72">
        <v>43831</v>
      </c>
      <c r="E125" s="71">
        <f t="shared" si="7"/>
        <v>2020</v>
      </c>
      <c r="F125" s="100"/>
      <c r="G125" s="101"/>
      <c r="H125" s="72" t="s">
        <v>30</v>
      </c>
      <c r="I125" s="73">
        <v>38920</v>
      </c>
      <c r="J125" s="85"/>
      <c r="K125" s="80"/>
      <c r="L125" s="69"/>
    </row>
    <row r="126" spans="1:12" s="45" customFormat="1" ht="12.75" customHeight="1" x14ac:dyDescent="0.2">
      <c r="A126" s="88" t="s">
        <v>36</v>
      </c>
      <c r="B126" s="99" t="str">
        <f t="shared" si="9"/>
        <v>2019 Vintage</v>
      </c>
      <c r="C126" s="77" t="s">
        <v>73</v>
      </c>
      <c r="D126" s="72">
        <v>43831</v>
      </c>
      <c r="E126" s="71">
        <f t="shared" si="7"/>
        <v>2020</v>
      </c>
      <c r="F126" s="100"/>
      <c r="G126" s="101"/>
      <c r="H126" s="72" t="s">
        <v>30</v>
      </c>
      <c r="I126" s="73">
        <v>35316</v>
      </c>
      <c r="J126" s="85"/>
      <c r="K126" s="80"/>
      <c r="L126" s="80"/>
    </row>
    <row r="127" spans="1:12" ht="12.75" customHeight="1" x14ac:dyDescent="0.2">
      <c r="A127" s="88" t="s">
        <v>36</v>
      </c>
      <c r="B127" s="99" t="str">
        <f t="shared" si="9"/>
        <v>2019 Vintage</v>
      </c>
      <c r="C127" s="77" t="s">
        <v>74</v>
      </c>
      <c r="D127" s="72">
        <v>43831</v>
      </c>
      <c r="E127" s="71">
        <f t="shared" si="7"/>
        <v>2020</v>
      </c>
      <c r="F127" s="100"/>
      <c r="G127" s="101"/>
      <c r="H127" s="72" t="s">
        <v>30</v>
      </c>
      <c r="I127" s="73">
        <v>34133</v>
      </c>
      <c r="J127" s="85"/>
      <c r="K127" s="80"/>
      <c r="L127" s="69"/>
    </row>
    <row r="128" spans="1:12" ht="12.75" customHeight="1" x14ac:dyDescent="0.2">
      <c r="A128" s="88" t="s">
        <v>36</v>
      </c>
      <c r="B128" s="99" t="str">
        <f t="shared" si="9"/>
        <v>2019 Vintage</v>
      </c>
      <c r="C128" s="77" t="s">
        <v>75</v>
      </c>
      <c r="D128" s="72">
        <v>43831</v>
      </c>
      <c r="E128" s="71">
        <f t="shared" si="7"/>
        <v>2020</v>
      </c>
      <c r="F128" s="100"/>
      <c r="G128" s="101"/>
      <c r="H128" s="72" t="s">
        <v>30</v>
      </c>
      <c r="I128" s="73">
        <v>64385</v>
      </c>
      <c r="J128" s="85"/>
      <c r="K128" s="80"/>
      <c r="L128" s="69"/>
    </row>
    <row r="129" spans="1:12" ht="12.75" customHeight="1" x14ac:dyDescent="0.2">
      <c r="A129" s="88" t="s">
        <v>36</v>
      </c>
      <c r="B129" s="99" t="str">
        <f t="shared" si="9"/>
        <v>2019 Vintage</v>
      </c>
      <c r="C129" s="77" t="s">
        <v>76</v>
      </c>
      <c r="D129" s="72">
        <v>43831</v>
      </c>
      <c r="E129" s="71">
        <f t="shared" si="7"/>
        <v>2020</v>
      </c>
      <c r="F129" s="100"/>
      <c r="G129" s="101"/>
      <c r="H129" s="72" t="s">
        <v>30</v>
      </c>
      <c r="I129" s="73">
        <v>96</v>
      </c>
      <c r="J129" s="85"/>
      <c r="K129" s="80"/>
      <c r="L129" s="69"/>
    </row>
    <row r="130" spans="1:12" ht="12.75" customHeight="1" x14ac:dyDescent="0.2">
      <c r="A130" s="88" t="s">
        <v>36</v>
      </c>
      <c r="B130" s="99" t="str">
        <f t="shared" si="9"/>
        <v>2019 Vintage</v>
      </c>
      <c r="C130" s="77" t="s">
        <v>89</v>
      </c>
      <c r="D130" s="72">
        <v>43922</v>
      </c>
      <c r="E130" s="71">
        <f t="shared" si="7"/>
        <v>2020</v>
      </c>
      <c r="F130" s="100"/>
      <c r="G130" s="101"/>
      <c r="H130" s="72" t="s">
        <v>30</v>
      </c>
      <c r="I130" s="73">
        <v>11150</v>
      </c>
      <c r="J130" s="85"/>
      <c r="K130" s="80"/>
      <c r="L130" s="69"/>
    </row>
    <row r="131" spans="1:12" s="45" customFormat="1" ht="12.75" customHeight="1" x14ac:dyDescent="0.2">
      <c r="A131" s="88" t="s">
        <v>36</v>
      </c>
      <c r="B131" s="99" t="str">
        <f t="shared" si="9"/>
        <v>2019 Vintage</v>
      </c>
      <c r="C131" s="77" t="s">
        <v>89</v>
      </c>
      <c r="D131" s="72">
        <v>43922</v>
      </c>
      <c r="E131" s="71">
        <f t="shared" si="7"/>
        <v>2020</v>
      </c>
      <c r="F131" s="100"/>
      <c r="G131" s="101"/>
      <c r="H131" s="72" t="s">
        <v>30</v>
      </c>
      <c r="I131" s="73">
        <v>12501</v>
      </c>
      <c r="J131" s="85"/>
      <c r="K131" s="80"/>
      <c r="L131" s="80"/>
    </row>
    <row r="132" spans="1:12" s="45" customFormat="1" ht="12.75" customHeight="1" x14ac:dyDescent="0.2">
      <c r="A132" s="88" t="s">
        <v>36</v>
      </c>
      <c r="B132" s="99" t="str">
        <f t="shared" si="9"/>
        <v>2019 Vintage</v>
      </c>
      <c r="C132" s="77" t="s">
        <v>89</v>
      </c>
      <c r="D132" s="72">
        <v>43983</v>
      </c>
      <c r="E132" s="71">
        <f t="shared" si="7"/>
        <v>2020</v>
      </c>
      <c r="F132" s="100">
        <v>44012</v>
      </c>
      <c r="G132" s="101" t="s">
        <v>129</v>
      </c>
      <c r="H132" s="72" t="s">
        <v>30</v>
      </c>
      <c r="I132" s="73">
        <v>5184</v>
      </c>
      <c r="J132" s="85"/>
      <c r="K132" s="80"/>
      <c r="L132" s="80"/>
    </row>
    <row r="133" spans="1:12" s="45" customFormat="1" ht="12.75" customHeight="1" x14ac:dyDescent="0.2">
      <c r="A133" s="88" t="s">
        <v>36</v>
      </c>
      <c r="B133" s="99" t="str">
        <f t="shared" si="9"/>
        <v>2019 Vintage</v>
      </c>
      <c r="C133" s="77" t="s">
        <v>89</v>
      </c>
      <c r="D133" s="72">
        <v>43983</v>
      </c>
      <c r="E133" s="71">
        <f t="shared" si="7"/>
        <v>2020</v>
      </c>
      <c r="F133" s="100">
        <v>44012</v>
      </c>
      <c r="G133" s="101" t="s">
        <v>129</v>
      </c>
      <c r="H133" s="72" t="s">
        <v>30</v>
      </c>
      <c r="I133" s="73">
        <v>12499</v>
      </c>
      <c r="J133" s="85"/>
      <c r="K133" s="80"/>
      <c r="L133" s="80"/>
    </row>
    <row r="134" spans="1:12" s="45" customFormat="1" ht="12.75" customHeight="1" x14ac:dyDescent="0.2">
      <c r="A134" s="88" t="s">
        <v>36</v>
      </c>
      <c r="B134" s="99" t="str">
        <f t="shared" si="9"/>
        <v>2019 Vintage</v>
      </c>
      <c r="C134" s="77" t="s">
        <v>113</v>
      </c>
      <c r="D134" s="72">
        <v>43983</v>
      </c>
      <c r="E134" s="71">
        <f t="shared" si="7"/>
        <v>2020</v>
      </c>
      <c r="F134" s="100">
        <v>44012</v>
      </c>
      <c r="G134" s="101" t="s">
        <v>129</v>
      </c>
      <c r="H134" s="72" t="s">
        <v>30</v>
      </c>
      <c r="I134" s="73">
        <v>38269</v>
      </c>
      <c r="J134" s="85"/>
      <c r="K134" s="80"/>
      <c r="L134" s="80"/>
    </row>
    <row r="135" spans="1:12" s="45" customFormat="1" ht="12.75" customHeight="1" x14ac:dyDescent="0.2">
      <c r="A135" s="88" t="s">
        <v>36</v>
      </c>
      <c r="B135" s="99" t="str">
        <f t="shared" si="9"/>
        <v>2019 Vintage</v>
      </c>
      <c r="C135" s="77" t="s">
        <v>96</v>
      </c>
      <c r="D135" s="72">
        <v>43983</v>
      </c>
      <c r="E135" s="71">
        <f t="shared" si="7"/>
        <v>2020</v>
      </c>
      <c r="F135" s="100">
        <v>44012</v>
      </c>
      <c r="G135" s="101" t="s">
        <v>129</v>
      </c>
      <c r="H135" s="72" t="s">
        <v>30</v>
      </c>
      <c r="I135" s="73">
        <v>2589</v>
      </c>
      <c r="J135" s="85"/>
      <c r="K135" s="80"/>
      <c r="L135" s="80"/>
    </row>
    <row r="136" spans="1:12" s="45" customFormat="1" ht="12.75" customHeight="1" x14ac:dyDescent="0.2">
      <c r="A136" s="88" t="s">
        <v>36</v>
      </c>
      <c r="B136" s="99" t="str">
        <f t="shared" si="9"/>
        <v>2019 Vintage</v>
      </c>
      <c r="C136" s="77" t="s">
        <v>97</v>
      </c>
      <c r="D136" s="72">
        <v>43983</v>
      </c>
      <c r="E136" s="71">
        <f t="shared" si="7"/>
        <v>2020</v>
      </c>
      <c r="F136" s="100">
        <v>44012</v>
      </c>
      <c r="G136" s="101" t="s">
        <v>129</v>
      </c>
      <c r="H136" s="72" t="s">
        <v>30</v>
      </c>
      <c r="I136" s="73">
        <v>8569</v>
      </c>
      <c r="J136" s="85"/>
      <c r="K136" s="80"/>
      <c r="L136" s="80"/>
    </row>
    <row r="137" spans="1:12" s="45" customFormat="1" ht="12.75" customHeight="1" x14ac:dyDescent="0.2">
      <c r="A137" s="88" t="s">
        <v>36</v>
      </c>
      <c r="B137" s="99" t="str">
        <f t="shared" si="9"/>
        <v>2019 Vintage</v>
      </c>
      <c r="C137" s="77" t="s">
        <v>114</v>
      </c>
      <c r="D137" s="72">
        <v>43983</v>
      </c>
      <c r="E137" s="71">
        <f t="shared" si="7"/>
        <v>2020</v>
      </c>
      <c r="F137" s="100">
        <v>44012</v>
      </c>
      <c r="G137" s="101" t="s">
        <v>129</v>
      </c>
      <c r="H137" s="72" t="s">
        <v>30</v>
      </c>
      <c r="I137" s="73">
        <v>25448</v>
      </c>
      <c r="J137" s="85"/>
      <c r="K137" s="80"/>
      <c r="L137" s="80"/>
    </row>
    <row r="138" spans="1:12" s="45" customFormat="1" ht="12.75" customHeight="1" x14ac:dyDescent="0.2">
      <c r="A138" s="88" t="s">
        <v>36</v>
      </c>
      <c r="B138" s="99" t="str">
        <f t="shared" si="9"/>
        <v>2019 Vintage</v>
      </c>
      <c r="C138" s="77" t="s">
        <v>98</v>
      </c>
      <c r="D138" s="72">
        <v>44044</v>
      </c>
      <c r="E138" s="71">
        <f t="shared" si="7"/>
        <v>2020</v>
      </c>
      <c r="F138" s="100">
        <v>44074</v>
      </c>
      <c r="G138" s="101" t="s">
        <v>133</v>
      </c>
      <c r="H138" s="72" t="s">
        <v>30</v>
      </c>
      <c r="I138" s="73">
        <v>45518</v>
      </c>
      <c r="J138" s="85"/>
      <c r="K138" s="80"/>
      <c r="L138" s="80"/>
    </row>
    <row r="139" spans="1:12" ht="12.75" customHeight="1" x14ac:dyDescent="0.2">
      <c r="A139" s="88" t="s">
        <v>36</v>
      </c>
      <c r="B139" s="99" t="str">
        <f t="shared" si="9"/>
        <v>2019 Vintage</v>
      </c>
      <c r="C139" s="77" t="s">
        <v>97</v>
      </c>
      <c r="D139" s="72">
        <v>44044</v>
      </c>
      <c r="E139" s="71">
        <f t="shared" si="7"/>
        <v>2020</v>
      </c>
      <c r="F139" s="100">
        <v>44074</v>
      </c>
      <c r="G139" s="101" t="s">
        <v>133</v>
      </c>
      <c r="H139" s="72" t="s">
        <v>30</v>
      </c>
      <c r="I139" s="73">
        <v>25114</v>
      </c>
      <c r="J139" s="85"/>
      <c r="K139" s="80"/>
      <c r="L139" s="69"/>
    </row>
    <row r="140" spans="1:12" ht="12.75" customHeight="1" x14ac:dyDescent="0.2">
      <c r="A140" s="88" t="s">
        <v>36</v>
      </c>
      <c r="B140" s="99" t="str">
        <f t="shared" si="9"/>
        <v>2019 Vintage</v>
      </c>
      <c r="C140" s="77" t="s">
        <v>97</v>
      </c>
      <c r="D140" s="72">
        <v>44105</v>
      </c>
      <c r="E140" s="71">
        <f t="shared" si="7"/>
        <v>2020</v>
      </c>
      <c r="F140" s="100">
        <v>44135</v>
      </c>
      <c r="G140" s="101" t="s">
        <v>128</v>
      </c>
      <c r="H140" s="72" t="s">
        <v>30</v>
      </c>
      <c r="I140" s="73">
        <v>9653</v>
      </c>
      <c r="J140" s="85"/>
      <c r="K140" s="80"/>
      <c r="L140" s="69"/>
    </row>
    <row r="141" spans="1:12" ht="12.75" customHeight="1" x14ac:dyDescent="0.2">
      <c r="A141" s="88" t="s">
        <v>36</v>
      </c>
      <c r="B141" s="99" t="str">
        <f t="shared" si="9"/>
        <v>2020 Vintage</v>
      </c>
      <c r="C141" s="77" t="s">
        <v>101</v>
      </c>
      <c r="D141" s="72">
        <v>44105</v>
      </c>
      <c r="E141" s="71">
        <f t="shared" si="7"/>
        <v>2020</v>
      </c>
      <c r="F141" s="100">
        <v>44135</v>
      </c>
      <c r="G141" s="101" t="s">
        <v>128</v>
      </c>
      <c r="H141" s="72" t="s">
        <v>30</v>
      </c>
      <c r="I141" s="73">
        <v>56280</v>
      </c>
      <c r="J141" s="85"/>
      <c r="K141" s="80"/>
      <c r="L141" s="69"/>
    </row>
    <row r="142" spans="1:12" ht="12.75" customHeight="1" x14ac:dyDescent="0.2">
      <c r="A142" s="88" t="s">
        <v>36</v>
      </c>
      <c r="B142" s="99" t="str">
        <f t="shared" si="9"/>
        <v>2020 Vintage</v>
      </c>
      <c r="C142" s="77" t="s">
        <v>99</v>
      </c>
      <c r="D142" s="72">
        <v>44105</v>
      </c>
      <c r="E142" s="71">
        <f t="shared" si="7"/>
        <v>2020</v>
      </c>
      <c r="F142" s="100">
        <v>44135</v>
      </c>
      <c r="G142" s="101" t="s">
        <v>128</v>
      </c>
      <c r="H142" s="72" t="s">
        <v>30</v>
      </c>
      <c r="I142" s="73">
        <v>21008</v>
      </c>
      <c r="J142" s="85"/>
      <c r="K142" s="80"/>
      <c r="L142" s="69"/>
    </row>
    <row r="143" spans="1:12" ht="12.75" customHeight="1" x14ac:dyDescent="0.2">
      <c r="A143" s="88" t="s">
        <v>36</v>
      </c>
      <c r="B143" s="99" t="str">
        <f t="shared" si="9"/>
        <v>2020 Vintage</v>
      </c>
      <c r="C143" s="77" t="s">
        <v>99</v>
      </c>
      <c r="D143" s="72">
        <v>44136</v>
      </c>
      <c r="E143" s="71">
        <f t="shared" si="7"/>
        <v>2020</v>
      </c>
      <c r="F143" s="100"/>
      <c r="G143" s="101"/>
      <c r="H143" s="72" t="s">
        <v>30</v>
      </c>
      <c r="I143" s="73">
        <v>27346</v>
      </c>
      <c r="J143" s="85"/>
      <c r="K143" s="80"/>
      <c r="L143" s="69"/>
    </row>
    <row r="144" spans="1:12" ht="12.75" customHeight="1" x14ac:dyDescent="0.2">
      <c r="A144" s="88" t="s">
        <v>36</v>
      </c>
      <c r="B144" s="99" t="str">
        <f t="shared" si="9"/>
        <v>2020 Vintage</v>
      </c>
      <c r="C144" s="77" t="s">
        <v>99</v>
      </c>
      <c r="D144" s="72">
        <v>44166</v>
      </c>
      <c r="E144" s="71">
        <f t="shared" si="7"/>
        <v>2020</v>
      </c>
      <c r="F144" s="100"/>
      <c r="G144" s="101"/>
      <c r="H144" s="72" t="s">
        <v>30</v>
      </c>
      <c r="I144" s="73">
        <v>16599</v>
      </c>
      <c r="J144" s="85"/>
      <c r="K144" s="88"/>
      <c r="L144" s="69"/>
    </row>
    <row r="145" spans="1:12" ht="12.75" customHeight="1" x14ac:dyDescent="0.2">
      <c r="A145" s="88" t="s">
        <v>36</v>
      </c>
      <c r="B145" s="99" t="str">
        <f t="shared" si="9"/>
        <v>2020 Vintage</v>
      </c>
      <c r="C145" s="77" t="s">
        <v>100</v>
      </c>
      <c r="D145" s="72">
        <v>44166</v>
      </c>
      <c r="E145" s="71">
        <f t="shared" si="7"/>
        <v>2020</v>
      </c>
      <c r="F145" s="100"/>
      <c r="G145" s="101"/>
      <c r="H145" s="72" t="s">
        <v>30</v>
      </c>
      <c r="I145" s="73">
        <v>7970</v>
      </c>
      <c r="J145" s="85"/>
      <c r="K145" s="88"/>
      <c r="L145" s="69"/>
    </row>
    <row r="146" spans="1:12" ht="12.75" customHeight="1" thickBot="1" x14ac:dyDescent="0.25">
      <c r="A146" s="88" t="s">
        <v>36</v>
      </c>
      <c r="B146" s="99" t="str">
        <f t="shared" si="9"/>
        <v>2019 Vintage</v>
      </c>
      <c r="C146" s="77" t="s">
        <v>96</v>
      </c>
      <c r="D146" s="72">
        <v>44197</v>
      </c>
      <c r="E146" s="71">
        <f t="shared" si="7"/>
        <v>2021</v>
      </c>
      <c r="F146" s="100"/>
      <c r="G146" s="101"/>
      <c r="H146" s="72" t="s">
        <v>30</v>
      </c>
      <c r="I146" s="73">
        <v>44385</v>
      </c>
      <c r="J146" s="126"/>
      <c r="K146" s="88"/>
      <c r="L146" s="69"/>
    </row>
    <row r="147" spans="1:12" ht="13.5" thickBot="1" x14ac:dyDescent="0.25">
      <c r="A147" s="70"/>
      <c r="B147" s="70"/>
      <c r="C147" s="3" t="s">
        <v>44</v>
      </c>
      <c r="D147" s="72"/>
      <c r="E147" s="72"/>
      <c r="F147" s="72"/>
      <c r="G147" s="72"/>
      <c r="H147" s="72"/>
      <c r="I147" s="78">
        <f>SUM(I8:I146)</f>
        <v>1943637</v>
      </c>
      <c r="J147" s="92">
        <v>5540123.1600000011</v>
      </c>
      <c r="K147" s="80"/>
      <c r="L147" s="67"/>
    </row>
    <row r="148" spans="1:12" ht="14.25" thickTop="1" thickBot="1" x14ac:dyDescent="0.25">
      <c r="A148" s="70"/>
      <c r="B148" s="70"/>
      <c r="C148" s="213"/>
      <c r="D148" s="70"/>
      <c r="E148" s="70"/>
      <c r="F148" s="70"/>
      <c r="G148" s="70"/>
      <c r="H148" s="70"/>
      <c r="I148" s="70"/>
      <c r="J148" s="87"/>
      <c r="K148" s="80"/>
    </row>
    <row r="149" spans="1:12" x14ac:dyDescent="0.2">
      <c r="A149" s="46"/>
      <c r="B149" s="46"/>
      <c r="C149" s="216"/>
      <c r="G149" s="46" t="s">
        <v>165</v>
      </c>
      <c r="I149" s="166">
        <f>I147-I150</f>
        <v>1188055</v>
      </c>
      <c r="J149" s="155"/>
    </row>
    <row r="150" spans="1:12" ht="13.5" thickBot="1" x14ac:dyDescent="0.25">
      <c r="A150" s="46"/>
      <c r="B150" s="46"/>
      <c r="C150" s="216"/>
      <c r="G150" s="46" t="s">
        <v>166</v>
      </c>
      <c r="I150" s="167">
        <f>SUMIF($B:$B,"2008 Vintage",$I:$I)+SUMIF($B:$B,"2012 Vintage",$I:$I)+SUMIF($B:$B,"2013 Vintage",$I:$I)</f>
        <v>755582</v>
      </c>
      <c r="J150" s="168"/>
    </row>
    <row r="151" spans="1:12" ht="13.5" thickBot="1" x14ac:dyDescent="0.25">
      <c r="I151" s="78">
        <f>SUM(I149:I150)</f>
        <v>1943637</v>
      </c>
      <c r="J151" s="92">
        <v>5540123.1600000011</v>
      </c>
    </row>
    <row r="152" spans="1:12" ht="13.5" thickTop="1" x14ac:dyDescent="0.2"/>
  </sheetData>
  <autoFilter ref="A7:R147"/>
  <sortState ref="A8:G371">
    <sortCondition ref="A8:A371"/>
    <sortCondition ref="D8:D371"/>
    <sortCondition ref="B8:B371"/>
  </sortState>
  <mergeCells count="1">
    <mergeCell ref="G4:H4"/>
  </mergeCells>
  <pageMargins left="0.5" right="0.5" top="0.75" bottom="0.75" header="0.3" footer="0.3"/>
  <pageSetup scale="81" firstPageNumber="3" fitToHeight="0" orientation="landscape" useFirstPageNumber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EEC48729FCC940AE34103384135F45" ma:contentTypeVersion="28" ma:contentTypeDescription="" ma:contentTypeScope="" ma:versionID="997ceeb8dc04fe6d920601b8d1665b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220405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40F911-4C0D-4D4E-BE9E-B0F2B76866F2}"/>
</file>

<file path=customXml/itemProps2.xml><?xml version="1.0" encoding="utf-8"?>
<ds:datastoreItem xmlns:ds="http://schemas.openxmlformats.org/officeDocument/2006/customXml" ds:itemID="{429104BC-953E-4FB3-AC67-49EB44C65D47}"/>
</file>

<file path=customXml/itemProps3.xml><?xml version="1.0" encoding="utf-8"?>
<ds:datastoreItem xmlns:ds="http://schemas.openxmlformats.org/officeDocument/2006/customXml" ds:itemID="{EB1D1085-7F21-46A6-84FE-C4CF70AB886B}"/>
</file>

<file path=customXml/itemProps4.xml><?xml version="1.0" encoding="utf-8"?>
<ds:datastoreItem xmlns:ds="http://schemas.openxmlformats.org/officeDocument/2006/customXml" ds:itemID="{D6691F26-CCBA-44C8-B06A-A92E0E836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Feb-2016</vt:lpstr>
      <vt:lpstr>REDACTED</vt:lpstr>
      <vt:lpstr>Tables w Facility (R)</vt:lpstr>
      <vt:lpstr>By Period By Vintage (R)</vt:lpstr>
      <vt:lpstr>Sec. 8 Table</vt:lpstr>
      <vt:lpstr>Revenue Detail (R)</vt:lpstr>
      <vt:lpstr>'By Period By Vintage (R)'!Print_Area</vt:lpstr>
      <vt:lpstr>'Tables w Facility (R)'!Print_Area</vt:lpstr>
      <vt:lpstr>'Feb-2016'!Print_Titles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Free, Susan</cp:lastModifiedBy>
  <cp:lastPrinted>2022-05-24T18:53:47Z</cp:lastPrinted>
  <dcterms:created xsi:type="dcterms:W3CDTF">2010-10-28T15:20:36Z</dcterms:created>
  <dcterms:modified xsi:type="dcterms:W3CDTF">2022-06-01T18:11:57Z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0x0101006E56B4D1795A2E4DB2F0B01679ED314A00D9EEC48729FCC940AE34103384135F45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