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TransportationElectrificationPAC/Shared Documents/Regulation/3.0 Washington/Washington TE Plan/TE Plan Drafts/Addendum/Work Papers/"/>
    </mc:Choice>
  </mc:AlternateContent>
  <xr:revisionPtr revIDLastSave="10" documentId="8_{A8716197-5F61-4C98-A319-2912467841B8}" xr6:coauthVersionLast="47" xr6:coauthVersionMax="47" xr10:uidLastSave="{8C7347C3-5764-4179-B696-32535F2CD790}"/>
  <bookViews>
    <workbookView xWindow="735" yWindow="255" windowWidth="21795" windowHeight="15030" xr2:uid="{26E3617D-C715-45FC-ACDB-FE50534B057D}"/>
  </bookViews>
  <sheets>
    <sheet name="Program &amp; Activities Budget" sheetId="3" r:id="rId1"/>
    <sheet name="Sheet2" sheetId="2" state="hidden" r:id="rId2"/>
  </sheets>
  <definedNames>
    <definedName name="AFUDC_Debt">#REF!</definedName>
    <definedName name="AFUDC_Equity">#REF!</definedName>
    <definedName name="AFUDC_Equity_Sold">#REF!</definedName>
    <definedName name="AFUDC_Residual">#REF!</definedName>
    <definedName name="AFUDC_Sold">#REF!</definedName>
    <definedName name="AFUDC_Tax_Basis">#REF!</definedName>
    <definedName name="Alternative">#REF!</definedName>
    <definedName name="Base_Year">#REF!</definedName>
    <definedName name="Basis_Sold_Book">#REF!</definedName>
    <definedName name="Basis_Sold_Tax">#REF!</definedName>
    <definedName name="Bonus_Depr">#REF!</definedName>
    <definedName name="Book_Basis_Sold">#REF!</definedName>
    <definedName name="Book_Deprec_Sched">#REF!</definedName>
    <definedName name="Bookend_Month">#REF!</definedName>
    <definedName name="Bookend_Year">#REF!</definedName>
    <definedName name="Capacity_Losses">#REF!</definedName>
    <definedName name="Capacity_Related">#REF!</definedName>
    <definedName name="Capital">#REF!</definedName>
    <definedName name="Charging_Station">#REF!</definedName>
    <definedName name="Common_Ratio">#REF!</definedName>
    <definedName name="Cost_of_Capital">#REF!</definedName>
    <definedName name="Debt_Rate">#REF!</definedName>
    <definedName name="Debt_Ratio">#REF!</definedName>
    <definedName name="Deprec_Book">#REF!</definedName>
    <definedName name="Deprec_Book_AFUDC">#REF!</definedName>
    <definedName name="Deprec_Sched">#REF!</definedName>
    <definedName name="Deprec_Tax">#REF!</definedName>
    <definedName name="Deprec_Tax_AFUDC">#REF!</definedName>
    <definedName name="Discount_Rate">#REF!</definedName>
    <definedName name="Energy_Losses">#REF!</definedName>
    <definedName name="Energy_Related">#REF!</definedName>
    <definedName name="Equity_AFUDC_Bk_Sold">#REF!</definedName>
    <definedName name="Escalation_Rate">#REF!</definedName>
    <definedName name="Federal_PTC">#REF!</definedName>
    <definedName name="Federal_PTC_Term">#REF!</definedName>
    <definedName name="Federal_Tax_Rate">#REF!</definedName>
    <definedName name="Final_Year">#REF!</definedName>
    <definedName name="Final_Year_Regulation">#REF!</definedName>
    <definedName name="FPC">#REF!</definedName>
    <definedName name="Gross_up_For_Taxes">#REF!</definedName>
    <definedName name="Inflation_Rate">#REF!</definedName>
    <definedName name="IPC_Case">#REF!</definedName>
    <definedName name="IPC_High">#REF!</definedName>
    <definedName name="IPC_Low">#REF!</definedName>
    <definedName name="IPC_Med">#REF!</definedName>
    <definedName name="IRR_Guess">#REF!</definedName>
    <definedName name="Load_Shape">#REF!</definedName>
    <definedName name="Losses_Distribution">#REF!</definedName>
    <definedName name="Losses_Life">#REF!</definedName>
    <definedName name="Losses_Substation">#REF!</definedName>
    <definedName name="Losses_Transmission">#REF!</definedName>
    <definedName name="MACRS_27.5">#REF!</definedName>
    <definedName name="MACRS_39">#REF!</definedName>
    <definedName name="Market_Hub">#REF!</definedName>
    <definedName name="Model_Errors">#REF!</definedName>
    <definedName name="Month_In_Service">#REF!</definedName>
    <definedName name="Month_Sold">#REF!</definedName>
    <definedName name="Monthly_AFUDC_Deprec">#REF!</definedName>
    <definedName name="Monthly_Deprec">#REF!</definedName>
    <definedName name="O_M_Charging_Station">#REF!</definedName>
    <definedName name="P0_All">#REF!</definedName>
    <definedName name="P1_Inputs">#REF!</definedName>
    <definedName name="P2_Results">#REF!</definedName>
    <definedName name="P3_Detail">#REF!</definedName>
    <definedName name="P4_NonReg_Cash_Flow">#REF!</definedName>
    <definedName name="P6_Rev_Req">#REF!</definedName>
    <definedName name="P7_Reg_Cash_Flow">#REF!</definedName>
    <definedName name="P8_Regulated_Fin_Stmts">#REF!</definedName>
    <definedName name="P9_Rate_Case_Profile_by_State">#REF!</definedName>
    <definedName name="Prod_Tax_Credit">#REF!</definedName>
    <definedName name="Project_Life">#REF!</definedName>
    <definedName name="Property_Tax_Rate">#REF!</definedName>
    <definedName name="Property_Tax_State">#REF!</definedName>
    <definedName name="PTC_Generation">#REF!</definedName>
    <definedName name="PTC_Rate">#REF!</definedName>
    <definedName name="PTC_Start_Month">#REF!</definedName>
    <definedName name="PTC_Start_Year">#REF!</definedName>
    <definedName name="Rate_of_Return">#REF!</definedName>
    <definedName name="Real_Discount_Rate">#REF!</definedName>
    <definedName name="Reg_Common">#REF!</definedName>
    <definedName name="Reg_Common_Rate">#REF!</definedName>
    <definedName name="Reg_Debt">#REF!</definedName>
    <definedName name="Reg_Debt_Rate">#REF!</definedName>
    <definedName name="Reg_Discount_Rate">#REF!</definedName>
    <definedName name="Reg_Pref">#REF!</definedName>
    <definedName name="Reg_Pref_Rate">#REF!</definedName>
    <definedName name="Regulation">#REF!</definedName>
    <definedName name="Regulatory_Lag">#REF!</definedName>
    <definedName name="Residual_Discount_Rate">#REF!</definedName>
    <definedName name="Residual_Value">#REF!</definedName>
    <definedName name="Resource_Type">#REF!</definedName>
    <definedName name="Software_SL">#REF!</definedName>
    <definedName name="Start_Year">#REF!</definedName>
    <definedName name="State">#REF!</definedName>
    <definedName name="System_Level">#REF!</definedName>
    <definedName name="System_Segment_Distribution">#REF!</definedName>
    <definedName name="System_Segment_Dollars">#REF!</definedName>
    <definedName name="System_Segment_Substation">#REF!</definedName>
    <definedName name="System_Segment_Transmission">#REF!</definedName>
    <definedName name="T_D">#REF!</definedName>
    <definedName name="Tax_Basis_Sold">#REF!</definedName>
    <definedName name="Tax_Rate">#REF!</definedName>
    <definedName name="Utah_Prod_Tax_Credit">#REF!</definedName>
    <definedName name="Utah_PTC">#REF!</definedName>
    <definedName name="Utah_PTC_Rate">#REF!</definedName>
    <definedName name="Utah_PTC_Term">#REF!</definedName>
    <definedName name="Year_In_Service">#REF!</definedName>
    <definedName name="Year_Sold">#REF!</definedName>
    <definedName name="Years">#REF!</definedName>
    <definedName name="Years_before_cumm_flow_is_positiv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8" i="3" s="1"/>
  <c r="C1" i="3"/>
  <c r="D1" i="3" s="1"/>
  <c r="B4" i="3"/>
  <c r="B5" i="3"/>
  <c r="B8" i="3"/>
  <c r="B9" i="3"/>
  <c r="B10" i="3"/>
  <c r="B11" i="3"/>
  <c r="C13" i="3"/>
  <c r="D14" i="3"/>
  <c r="E14" i="3"/>
  <c r="F14" i="3"/>
  <c r="B15" i="3"/>
  <c r="B13" i="3" s="1"/>
  <c r="B22" i="3"/>
  <c r="C22" i="3"/>
  <c r="D22" i="3"/>
  <c r="B7" i="3" l="1"/>
  <c r="D32" i="3"/>
  <c r="E32" i="3" s="1"/>
  <c r="F32" i="3" s="1"/>
  <c r="E1" i="3"/>
  <c r="C11" i="3"/>
  <c r="C9" i="3"/>
  <c r="B2" i="3"/>
  <c r="C5" i="3"/>
  <c r="C10" i="3"/>
  <c r="C7" i="3" l="1"/>
  <c r="D10" i="3"/>
  <c r="D8" i="3"/>
  <c r="D9" i="3"/>
  <c r="D11" i="3"/>
  <c r="D5" i="3"/>
  <c r="D15" i="3"/>
  <c r="D13" i="3" s="1"/>
  <c r="F1" i="3"/>
  <c r="C2" i="3"/>
  <c r="E9" i="3" l="1"/>
  <c r="E11" i="3"/>
  <c r="E24" i="3"/>
  <c r="E5" i="3"/>
  <c r="E15" i="3"/>
  <c r="E13" i="3" s="1"/>
  <c r="E8" i="3"/>
  <c r="E23" i="3"/>
  <c r="D7" i="3"/>
  <c r="D2" i="3"/>
  <c r="F5" i="3" l="1"/>
  <c r="F8" i="3"/>
  <c r="F9" i="3"/>
  <c r="F11" i="3"/>
  <c r="F24" i="3"/>
  <c r="F23" i="3"/>
  <c r="F22" i="3" s="1"/>
  <c r="F15" i="3"/>
  <c r="F13" i="3" s="1"/>
  <c r="E2" i="3"/>
  <c r="E22" i="3"/>
  <c r="E7" i="3"/>
  <c r="G13" i="3" l="1"/>
  <c r="F7" i="3"/>
  <c r="G22" i="3"/>
  <c r="F2" i="3"/>
  <c r="G7" i="3" l="1"/>
  <c r="G2" i="3"/>
  <c r="B17" i="3" l="1"/>
  <c r="B26" i="3"/>
  <c r="C17" i="3" l="1"/>
  <c r="C26" i="3"/>
  <c r="D17" i="3" l="1"/>
  <c r="D26" i="3"/>
  <c r="E26" i="3" l="1"/>
  <c r="E17" i="3" l="1"/>
  <c r="F26" i="3" l="1"/>
  <c r="F17" i="3" l="1"/>
  <c r="G17" i="3" l="1"/>
  <c r="G26" i="3" l="1"/>
  <c r="H22" i="3" l="1"/>
  <c r="H7" i="3"/>
  <c r="H13" i="3"/>
  <c r="H2" i="3"/>
  <c r="H17" i="3"/>
</calcChain>
</file>

<file path=xl/sharedStrings.xml><?xml version="1.0" encoding="utf-8"?>
<sst xmlns="http://schemas.openxmlformats.org/spreadsheetml/2006/main" count="27" uniqueCount="22">
  <si>
    <t>Total</t>
  </si>
  <si>
    <t>% of Total Budget</t>
  </si>
  <si>
    <t>Named Communities Grant Program</t>
  </si>
  <si>
    <t>Incentives</t>
  </si>
  <si>
    <t>Launch</t>
  </si>
  <si>
    <t>Admin</t>
  </si>
  <si>
    <t>Outreach &amp; Education</t>
  </si>
  <si>
    <t>Customer Communications</t>
  </si>
  <si>
    <t>Technical Assistance</t>
  </si>
  <si>
    <t>Dealership Engagement</t>
  </si>
  <si>
    <t>Workplace/Multifamily Charging</t>
  </si>
  <si>
    <t>Public Infrastructure</t>
  </si>
  <si>
    <t>Capital</t>
  </si>
  <si>
    <t>O&amp;M</t>
  </si>
  <si>
    <t>Planning, Grid Integration and Load Management</t>
  </si>
  <si>
    <t>Managed Charging</t>
  </si>
  <si>
    <t>Potential Studies</t>
  </si>
  <si>
    <t>Average Growth Rate</t>
  </si>
  <si>
    <t>based on electric vehicle growth in area</t>
  </si>
  <si>
    <t>Admin Cost Assumption</t>
  </si>
  <si>
    <t>Escalation @ 2.155%</t>
  </si>
  <si>
    <t>Charging Stations Installed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</si>
</sst>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Y&quot;General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Geneva"/>
    </font>
    <font>
      <sz val="10"/>
      <name val="Geneva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164" fontId="2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0" fontId="2" fillId="0" borderId="1" xfId="0" applyFont="1" applyBorder="1" applyAlignment="1">
      <alignment horizontal="left"/>
    </xf>
    <xf numFmtId="9" fontId="0" fillId="0" borderId="1" xfId="2" applyFont="1" applyBorder="1"/>
    <xf numFmtId="164" fontId="0" fillId="0" borderId="1" xfId="0" applyNumberFormat="1" applyBorder="1"/>
    <xf numFmtId="164" fontId="6" fillId="0" borderId="1" xfId="0" applyNumberFormat="1" applyFont="1" applyBorder="1"/>
    <xf numFmtId="164" fontId="6" fillId="0" borderId="1" xfId="1" applyNumberFormat="1" applyFont="1" applyBorder="1"/>
    <xf numFmtId="0" fontId="7" fillId="0" borderId="2" xfId="0" applyFont="1" applyBorder="1" applyAlignment="1">
      <alignment horizontal="left"/>
    </xf>
    <xf numFmtId="164" fontId="7" fillId="0" borderId="2" xfId="0" applyNumberFormat="1" applyFont="1" applyBorder="1"/>
    <xf numFmtId="0" fontId="2" fillId="0" borderId="1" xfId="0" applyFont="1" applyBorder="1"/>
    <xf numFmtId="164" fontId="6" fillId="0" borderId="1" xfId="1" applyNumberFormat="1" applyFont="1" applyFill="1" applyBorder="1"/>
    <xf numFmtId="9" fontId="0" fillId="0" borderId="1" xfId="2" applyFont="1" applyFill="1" applyBorder="1"/>
    <xf numFmtId="164" fontId="0" fillId="0" borderId="0" xfId="1" applyNumberFormat="1" applyFont="1" applyFill="1"/>
    <xf numFmtId="165" fontId="3" fillId="2" borderId="0" xfId="0" applyNumberFormat="1" applyFont="1" applyFill="1" applyAlignment="1">
      <alignment horizontal="center"/>
    </xf>
    <xf numFmtId="1" fontId="6" fillId="0" borderId="1" xfId="0" applyNumberFormat="1" applyFont="1" applyBorder="1"/>
    <xf numFmtId="164" fontId="12" fillId="0" borderId="0" xfId="1" applyNumberFormat="1" applyFont="1" applyFill="1"/>
    <xf numFmtId="164" fontId="0" fillId="0" borderId="1" xfId="1" applyNumberFormat="1" applyFont="1" applyBorder="1"/>
    <xf numFmtId="0" fontId="0" fillId="0" borderId="3" xfId="0" applyBorder="1"/>
    <xf numFmtId="37" fontId="0" fillId="0" borderId="3" xfId="1" applyNumberFormat="1" applyFont="1" applyBorder="1"/>
    <xf numFmtId="9" fontId="0" fillId="0" borderId="3" xfId="0" applyNumberFormat="1" applyBorder="1"/>
    <xf numFmtId="10" fontId="0" fillId="0" borderId="3" xfId="0" applyNumberFormat="1" applyBorder="1"/>
  </cellXfs>
  <cellStyles count="17">
    <cellStyle name="Comma" xfId="1" builtinId="3"/>
    <cellStyle name="Comma 2" xfId="9" xr:uid="{06D02163-D0C1-4CCF-981D-09051D7EC492}"/>
    <cellStyle name="Currency 2" xfId="7" xr:uid="{0114762C-9F82-437A-B55F-38F4DB261ACC}"/>
    <cellStyle name="Hyperlink 2" xfId="5" xr:uid="{E814EE7B-5689-4F34-86DA-A669EF796342}"/>
    <cellStyle name="Normal" xfId="0" builtinId="0"/>
    <cellStyle name="Normal 10" xfId="10" xr:uid="{E8280AFC-21FB-4F53-A20D-7CA436407955}"/>
    <cellStyle name="Normal 2" xfId="3" xr:uid="{0371D35F-8A8B-4FA6-81EF-1455242F63C8}"/>
    <cellStyle name="Normal 2 2" xfId="12" xr:uid="{F031FCC8-85C6-4951-AC24-0A4F70578672}"/>
    <cellStyle name="Normal 76" xfId="11" xr:uid="{98361766-7D56-4AD3-8972-4DE133A1C00F}"/>
    <cellStyle name="Normal 8" xfId="15" xr:uid="{82B36D70-C444-4922-9B50-EF832341C7B5}"/>
    <cellStyle name="Normal 80" xfId="4" xr:uid="{6EE18EA7-ABC1-4604-AF09-4A6990B6DCD9}"/>
    <cellStyle name="Normal 82" xfId="8" xr:uid="{240E10BF-DA5C-4C56-9C05-B15396C1B769}"/>
    <cellStyle name="Normal 88" xfId="13" xr:uid="{A24104CC-F1A2-4921-B361-FF1124A3A395}"/>
    <cellStyle name="Normal 89" xfId="14" xr:uid="{2AFF5775-7E11-4235-8C63-56818A9D0EBF}"/>
    <cellStyle name="Percent" xfId="2" builtinId="5"/>
    <cellStyle name="Percent 2" xfId="6" xr:uid="{1F738F74-74B3-4FEA-86BF-B828E3AB4878}"/>
    <cellStyle name="Percent 5" xfId="16" xr:uid="{476207D9-3D8E-47A5-8E08-F11C7C99F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5EBD-DAA9-4365-ADE6-09DD5B7DD143}">
  <dimension ref="A1:J32"/>
  <sheetViews>
    <sheetView tabSelected="1" zoomScale="89" zoomScaleNormal="89" workbookViewId="0">
      <selection activeCell="H33" sqref="H33"/>
    </sheetView>
  </sheetViews>
  <sheetFormatPr defaultRowHeight="15"/>
  <cols>
    <col min="1" max="1" width="45.28515625" bestFit="1" customWidth="1"/>
    <col min="2" max="2" width="13.85546875" customWidth="1"/>
    <col min="3" max="4" width="12.42578125" customWidth="1"/>
    <col min="5" max="5" width="14.28515625" customWidth="1"/>
    <col min="6" max="7" width="14.5703125" bestFit="1" customWidth="1"/>
    <col min="8" max="8" width="17.85546875" customWidth="1"/>
    <col min="10" max="10" width="10.140625" bestFit="1" customWidth="1"/>
  </cols>
  <sheetData>
    <row r="1" spans="1:10">
      <c r="A1" s="7"/>
      <c r="B1" s="20">
        <v>1</v>
      </c>
      <c r="C1" s="20">
        <f>B1+1</f>
        <v>2</v>
      </c>
      <c r="D1" s="20">
        <f t="shared" ref="D1:F1" si="0">C1+1</f>
        <v>3</v>
      </c>
      <c r="E1" s="20">
        <f t="shared" si="0"/>
        <v>4</v>
      </c>
      <c r="F1" s="20">
        <f t="shared" si="0"/>
        <v>5</v>
      </c>
      <c r="G1" s="8" t="s">
        <v>0</v>
      </c>
      <c r="H1" s="8" t="s">
        <v>1</v>
      </c>
    </row>
    <row r="2" spans="1:10">
      <c r="A2" s="9" t="s">
        <v>2</v>
      </c>
      <c r="B2" s="12">
        <f>SUM(B3:B5)</f>
        <v>250000</v>
      </c>
      <c r="C2" s="12">
        <f t="shared" ref="C2:F2" si="1">SUM(C3:C5)</f>
        <v>275538.75</v>
      </c>
      <c r="D2" s="12">
        <f t="shared" si="1"/>
        <v>276089.1100625</v>
      </c>
      <c r="E2" s="12">
        <f t="shared" si="1"/>
        <v>221321.0643074775</v>
      </c>
      <c r="F2" s="12">
        <f t="shared" si="1"/>
        <v>110890.26662165183</v>
      </c>
      <c r="G2" s="11">
        <f>ROUND(SUM(B2:F2),-3)</f>
        <v>1134000</v>
      </c>
      <c r="H2" s="10">
        <f>G2/$G$26</f>
        <v>0.32215909090909089</v>
      </c>
    </row>
    <row r="3" spans="1:10">
      <c r="A3" s="1" t="s">
        <v>3</v>
      </c>
      <c r="B3" s="3">
        <v>200000</v>
      </c>
      <c r="C3" s="3">
        <v>250000</v>
      </c>
      <c r="D3" s="3">
        <v>250000</v>
      </c>
      <c r="E3" s="3">
        <v>200000</v>
      </c>
      <c r="F3" s="3">
        <v>100000</v>
      </c>
    </row>
    <row r="4" spans="1:10">
      <c r="A4" s="1" t="s">
        <v>4</v>
      </c>
      <c r="B4" s="3">
        <f>30000*B$32</f>
        <v>30000</v>
      </c>
      <c r="C4" s="3"/>
      <c r="D4" s="3"/>
      <c r="E4" s="3"/>
      <c r="F4" s="3"/>
    </row>
    <row r="5" spans="1:10">
      <c r="A5" s="1" t="s">
        <v>5</v>
      </c>
      <c r="B5" s="3">
        <f>B3*0.1*B$32</f>
        <v>20000</v>
      </c>
      <c r="C5" s="3">
        <f>C3*0.1*C$32</f>
        <v>25538.75</v>
      </c>
      <c r="D5" s="3">
        <f>D3*0.1*D$32</f>
        <v>26089.1100625</v>
      </c>
      <c r="E5" s="3">
        <f>E3*0.1*E$32</f>
        <v>21321.064307477496</v>
      </c>
      <c r="F5" s="3">
        <f>F3*0.1*F$32</f>
        <v>10890.266621651819</v>
      </c>
    </row>
    <row r="6" spans="1:10" ht="7.5" customHeight="1">
      <c r="A6" s="2"/>
      <c r="B6" s="3"/>
      <c r="C6" s="3"/>
      <c r="D6" s="3"/>
      <c r="E6" s="3"/>
      <c r="F6" s="3"/>
    </row>
    <row r="7" spans="1:10">
      <c r="A7" s="9" t="s">
        <v>6</v>
      </c>
      <c r="B7" s="13">
        <f>SUM(B8:B11)</f>
        <v>154000</v>
      </c>
      <c r="C7" s="13">
        <f t="shared" ref="C7:F7" si="2">SUM(C8:C11)</f>
        <v>191140.17739999999</v>
      </c>
      <c r="D7" s="13">
        <f t="shared" si="2"/>
        <v>86207.811726122498</v>
      </c>
      <c r="E7" s="13">
        <f t="shared" si="2"/>
        <v>64672.118310656122</v>
      </c>
      <c r="F7" s="13">
        <f t="shared" si="2"/>
        <v>66128.966006656337</v>
      </c>
      <c r="G7" s="11">
        <f>ROUND(SUM(B7:F7),-3)</f>
        <v>562000</v>
      </c>
      <c r="H7" s="10">
        <f>G7/$G$26</f>
        <v>0.15965909090909092</v>
      </c>
    </row>
    <row r="8" spans="1:10">
      <c r="A8" s="1" t="s">
        <v>7</v>
      </c>
      <c r="B8" s="3">
        <f>50000*B$32</f>
        <v>50000</v>
      </c>
      <c r="C8" s="3">
        <f>50000*C$32</f>
        <v>51077.5</v>
      </c>
      <c r="D8" s="3">
        <f>25000*D$32</f>
        <v>26089.1100625</v>
      </c>
      <c r="E8" s="3">
        <f>25000*E$32</f>
        <v>26651.330384346871</v>
      </c>
      <c r="F8" s="3">
        <f>25000*F$32</f>
        <v>27225.666554129548</v>
      </c>
    </row>
    <row r="9" spans="1:10">
      <c r="A9" s="1" t="s">
        <v>8</v>
      </c>
      <c r="B9" s="3">
        <f>75000*B$32</f>
        <v>75000</v>
      </c>
      <c r="C9" s="3">
        <f>100000*C$32</f>
        <v>102155</v>
      </c>
      <c r="D9" s="3">
        <f>30000*D$32</f>
        <v>31306.932074999997</v>
      </c>
      <c r="E9" s="3">
        <f>30000*E$32</f>
        <v>31981.596461216246</v>
      </c>
      <c r="F9" s="3">
        <f>30000*F$32</f>
        <v>32670.799864955454</v>
      </c>
    </row>
    <row r="10" spans="1:10">
      <c r="A10" s="1" t="s">
        <v>9</v>
      </c>
      <c r="B10" s="3">
        <f>15000*B$32</f>
        <v>15000</v>
      </c>
      <c r="C10" s="3">
        <f>20000*C$32</f>
        <v>20431</v>
      </c>
      <c r="D10" s="3">
        <f>20000*D$32</f>
        <v>20871.288049999999</v>
      </c>
      <c r="E10" s="3"/>
      <c r="F10" s="3"/>
    </row>
    <row r="11" spans="1:10">
      <c r="A11" s="1" t="s">
        <v>5</v>
      </c>
      <c r="B11" s="3">
        <f>14000*B$32</f>
        <v>14000</v>
      </c>
      <c r="C11" s="3">
        <f>17108*C$32</f>
        <v>17476.6774</v>
      </c>
      <c r="D11" s="3">
        <f>7609*D$32</f>
        <v>7940.4815386224991</v>
      </c>
      <c r="E11" s="3">
        <f>5665*E$32</f>
        <v>6039.1914650930012</v>
      </c>
      <c r="F11" s="3">
        <f>5723*F$32</f>
        <v>6232.4995875713357</v>
      </c>
    </row>
    <row r="12" spans="1:10" ht="6.75" customHeight="1">
      <c r="A12" s="2"/>
      <c r="C12" s="3"/>
      <c r="D12" s="3"/>
      <c r="E12" s="3"/>
      <c r="F12" s="3"/>
    </row>
    <row r="13" spans="1:10">
      <c r="A13" s="9" t="s">
        <v>10</v>
      </c>
      <c r="B13" s="13">
        <f>SUM(B14:B15)</f>
        <v>20000</v>
      </c>
      <c r="C13" s="13">
        <f t="shared" ref="C13:F13" si="3">SUM(C14:C15)</f>
        <v>70000</v>
      </c>
      <c r="D13" s="13">
        <f t="shared" si="3"/>
        <v>165653.46603750001</v>
      </c>
      <c r="E13" s="13">
        <f t="shared" si="3"/>
        <v>165990.79823060811</v>
      </c>
      <c r="F13" s="13">
        <f t="shared" si="3"/>
        <v>166335.39993247774</v>
      </c>
      <c r="G13" s="11">
        <f>ROUND(SUM(B13:F13),-3)</f>
        <v>588000</v>
      </c>
      <c r="H13" s="10">
        <f>G13/$G$26</f>
        <v>0.16704545454545455</v>
      </c>
    </row>
    <row r="14" spans="1:10">
      <c r="A14" s="1" t="s">
        <v>3</v>
      </c>
      <c r="B14" s="3"/>
      <c r="C14" s="3">
        <v>50000</v>
      </c>
      <c r="D14" s="3">
        <f>15000*10</f>
        <v>150000</v>
      </c>
      <c r="E14" s="3">
        <f>15000*10</f>
        <v>150000</v>
      </c>
      <c r="F14" s="3">
        <f>15000*10</f>
        <v>150000</v>
      </c>
      <c r="J14" s="4"/>
    </row>
    <row r="15" spans="1:10">
      <c r="A15" s="1" t="s">
        <v>5</v>
      </c>
      <c r="B15" s="3">
        <f>20000*B32</f>
        <v>20000</v>
      </c>
      <c r="C15" s="3">
        <v>20000</v>
      </c>
      <c r="D15" s="3">
        <f>D14*$B$31*D$32</f>
        <v>15653.466037499998</v>
      </c>
      <c r="E15" s="3">
        <f>E14*$B$31*E$32</f>
        <v>15990.798230608123</v>
      </c>
      <c r="F15" s="3">
        <f>F14*$B$31*F$32</f>
        <v>16335.399932477727</v>
      </c>
    </row>
    <row r="16" spans="1:10" ht="6" customHeight="1">
      <c r="B16" s="3"/>
      <c r="C16" s="3"/>
      <c r="D16" s="3"/>
      <c r="E16" s="3"/>
      <c r="F16" s="3"/>
    </row>
    <row r="17" spans="1:10">
      <c r="A17" s="16" t="s">
        <v>11</v>
      </c>
      <c r="B17" s="17">
        <f>SUM(B18:B20)</f>
        <v>45353.149770216485</v>
      </c>
      <c r="C17" s="17">
        <f>SUM(C18:C20)</f>
        <v>69712.249613435939</v>
      </c>
      <c r="D17" s="17">
        <f>SUM(D18:D20)</f>
        <v>143681.21252250799</v>
      </c>
      <c r="E17" s="17">
        <f>SUM(E18:E20)</f>
        <v>254499.44548330081</v>
      </c>
      <c r="F17" s="17">
        <f>SUM(F18:F20)</f>
        <v>344864.23881857202</v>
      </c>
      <c r="G17" s="11">
        <f>ROUND(SUM(B17:F17),-3)</f>
        <v>858000</v>
      </c>
      <c r="H17" s="18">
        <f>G17/$G$26</f>
        <v>0.24374999999999999</v>
      </c>
    </row>
    <row r="18" spans="1:10">
      <c r="A18" s="1" t="s">
        <v>12</v>
      </c>
      <c r="B18" s="22">
        <v>14713.149770216485</v>
      </c>
      <c r="C18" s="22">
        <v>32650.415613435947</v>
      </c>
      <c r="D18" s="22">
        <v>101190.7679608709</v>
      </c>
      <c r="E18" s="22">
        <v>183262.81117987694</v>
      </c>
      <c r="F18" s="22">
        <v>245949.73025979215</v>
      </c>
    </row>
    <row r="19" spans="1:10">
      <c r="A19" s="1" t="s">
        <v>13</v>
      </c>
      <c r="B19" s="22">
        <v>5640</v>
      </c>
      <c r="C19" s="22">
        <v>11523.083999999999</v>
      </c>
      <c r="D19" s="22">
        <v>29428.5161505</v>
      </c>
      <c r="E19" s="22">
        <v>48100.321077669236</v>
      </c>
      <c r="F19" s="22">
        <v>67563.214120727876</v>
      </c>
    </row>
    <row r="20" spans="1:10">
      <c r="A20" s="1" t="s">
        <v>5</v>
      </c>
      <c r="B20" s="19">
        <v>25000</v>
      </c>
      <c r="C20" s="19">
        <v>25538.75</v>
      </c>
      <c r="D20" s="19">
        <v>13061.928411137091</v>
      </c>
      <c r="E20" s="19">
        <v>23136.31322575462</v>
      </c>
      <c r="F20" s="19">
        <v>31351.294438052006</v>
      </c>
    </row>
    <row r="21" spans="1:10" ht="6" customHeight="1"/>
    <row r="22" spans="1:10">
      <c r="A22" s="9" t="s">
        <v>14</v>
      </c>
      <c r="B22" s="21">
        <f>SUM(B23:B24)</f>
        <v>0</v>
      </c>
      <c r="C22" s="21">
        <f t="shared" ref="C22:F22" si="4">SUM(C23:C24)</f>
        <v>0</v>
      </c>
      <c r="D22" s="21">
        <f t="shared" si="4"/>
        <v>0</v>
      </c>
      <c r="E22" s="13">
        <f>SUM(E23:E24)</f>
        <v>159907.98230608122</v>
      </c>
      <c r="F22" s="13">
        <f t="shared" si="4"/>
        <v>217805.33243303638</v>
      </c>
      <c r="G22" s="23">
        <f>ROUND(SUM(B22:F22),-3)</f>
        <v>378000</v>
      </c>
      <c r="H22" s="10">
        <f>G22/$G$26</f>
        <v>0.10738636363636364</v>
      </c>
    </row>
    <row r="23" spans="1:10">
      <c r="A23" s="1" t="s">
        <v>15</v>
      </c>
      <c r="E23" s="3">
        <f>100000*E$32</f>
        <v>106605.32153738748</v>
      </c>
      <c r="F23" s="3">
        <f>150000*F$32</f>
        <v>163353.99932477728</v>
      </c>
    </row>
    <row r="24" spans="1:10">
      <c r="A24" s="1" t="s">
        <v>16</v>
      </c>
      <c r="E24" s="3">
        <f>50000*E$32</f>
        <v>53302.660768693742</v>
      </c>
      <c r="F24" s="3">
        <f>50000*F$32</f>
        <v>54451.333108259096</v>
      </c>
    </row>
    <row r="26" spans="1:10" ht="19.5" thickBot="1">
      <c r="A26" s="14" t="s">
        <v>0</v>
      </c>
      <c r="B26" s="15">
        <f>SUM(B3:B5,B7,B14:B15,B18:B20,B23:B24)</f>
        <v>469353.14977021649</v>
      </c>
      <c r="C26" s="15">
        <f>SUM(C3:C5,C7,C14:C15,C18:C20,C23:C24)</f>
        <v>606391.17701343587</v>
      </c>
      <c r="D26" s="15">
        <f>SUM(D3:D5,D7,D14:D15,D18:D20,D23:D24)</f>
        <v>671631.60034863045</v>
      </c>
      <c r="E26" s="15">
        <f>SUM(E3:E5,E7,E14:E15,E18:E20,E23:E24)</f>
        <v>866391.40863812377</v>
      </c>
      <c r="F26" s="15">
        <f>SUM(F3:F5,F7,F14:F15,F18:F20,F23:F24)</f>
        <v>906024.20381239429</v>
      </c>
      <c r="G26" s="15">
        <f>SUM(G22,G17,G13,G7,G2)</f>
        <v>3520000</v>
      </c>
      <c r="H26" s="14"/>
      <c r="J26" s="4"/>
    </row>
    <row r="27" spans="1:10" ht="6" customHeight="1">
      <c r="B27" s="5"/>
      <c r="C27" s="5"/>
      <c r="D27" s="5"/>
      <c r="E27" s="5"/>
      <c r="F27" s="5"/>
      <c r="G27" s="5"/>
    </row>
    <row r="28" spans="1:10">
      <c r="B28" s="6"/>
      <c r="C28" s="4"/>
      <c r="D28" s="4"/>
      <c r="E28" s="4"/>
      <c r="F28" s="4"/>
    </row>
    <row r="29" spans="1:10">
      <c r="A29" s="24" t="s">
        <v>21</v>
      </c>
      <c r="B29" s="25">
        <v>1</v>
      </c>
      <c r="C29" s="25">
        <v>0</v>
      </c>
      <c r="D29" s="25">
        <v>3</v>
      </c>
      <c r="E29" s="25">
        <v>0</v>
      </c>
      <c r="F29" s="25">
        <v>3</v>
      </c>
    </row>
    <row r="30" spans="1:10">
      <c r="A30" s="24" t="s">
        <v>17</v>
      </c>
      <c r="B30" s="26">
        <v>0.22</v>
      </c>
      <c r="C30" s="24" t="s">
        <v>18</v>
      </c>
      <c r="D30" s="24"/>
      <c r="E30" s="24"/>
      <c r="F30" s="24"/>
    </row>
    <row r="31" spans="1:10">
      <c r="A31" s="24" t="s">
        <v>19</v>
      </c>
      <c r="B31" s="24">
        <v>0.1</v>
      </c>
      <c r="C31" s="24"/>
      <c r="D31" s="24"/>
      <c r="E31" s="24"/>
      <c r="F31" s="24"/>
    </row>
    <row r="32" spans="1:10">
      <c r="A32" s="24" t="s">
        <v>20</v>
      </c>
      <c r="B32" s="27">
        <v>1</v>
      </c>
      <c r="C32" s="27">
        <f>B32*(1+2.155%)</f>
        <v>1.02155</v>
      </c>
      <c r="D32" s="27">
        <f t="shared" ref="D32:F32" si="5">C32*(1+2.155%)</f>
        <v>1.0435644024999999</v>
      </c>
      <c r="E32" s="27">
        <f t="shared" si="5"/>
        <v>1.0660532153738749</v>
      </c>
      <c r="F32" s="27">
        <f t="shared" si="5"/>
        <v>1.0890266621651818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B9E3-58CA-4FE3-92A7-8526E8D1EF11}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2022-05-20T07:00:00+00:00</OpenedDate>
    <SignificantOrder xmlns="dc463f71-b30c-4ab2-9473-d307f9d35888">false</SignificantOrder>
    <Date1 xmlns="dc463f71-b30c-4ab2-9473-d307f9d35888">2022-09-28T07:00:00+00:00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220359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08EE61EA9AB742AA981E36CE32A449" ma:contentTypeVersion="28" ma:contentTypeDescription="" ma:contentTypeScope="" ma:versionID="3d8b26f44a2d1a1766c3be984f0785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8E1C40-7025-4784-A34A-084949C82293}">
  <ds:schemaRefs>
    <ds:schemaRef ds:uri="http://www.w3.org/XML/1998/namespace"/>
    <ds:schemaRef ds:uri="http://schemas.openxmlformats.org/package/2006/metadata/core-properties"/>
    <ds:schemaRef ds:uri="bae499ce-ad6a-4d28-8576-ba1b141d0181"/>
    <ds:schemaRef ds:uri="215f7ff5-c50d-4ad2-8a28-8be49b36b77c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600BAF-EE61-41CA-AF0E-B3B054C48627}"/>
</file>

<file path=customXml/itemProps3.xml><?xml version="1.0" encoding="utf-8"?>
<ds:datastoreItem xmlns:ds="http://schemas.openxmlformats.org/officeDocument/2006/customXml" ds:itemID="{4067B56E-8B67-4E38-9B6C-B4AD19CD31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CDD43C-4C9F-4DE8-99F4-DCA33D261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&amp; Activities Budget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Hawley, Kathleen (PacifiCorp)</dc:creator>
  <cp:keywords/>
  <dc:description/>
  <cp:lastModifiedBy>Hawley, Kate (PacifiCorp)</cp:lastModifiedBy>
  <cp:revision/>
  <dcterms:created xsi:type="dcterms:W3CDTF">2021-11-10T16:28:07Z</dcterms:created>
  <dcterms:modified xsi:type="dcterms:W3CDTF">2022-09-21T17:21:34Z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0x0101006E56B4D1795A2E4DB2F0B01679ED314A004008EE61EA9AB742AA981E36CE32A449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