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-120" yWindow="-120" windowWidth="29040" windowHeight="15840"/>
  </bookViews>
  <sheets>
    <sheet name="3.20E" sheetId="5" r:id="rId1"/>
    <sheet name="Smart burn total" sheetId="6" r:id="rId2"/>
    <sheet name="DR 76" sheetId="4" r:id="rId3"/>
  </sheets>
  <definedNames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4" l="1"/>
  <c r="D15" i="5" l="1"/>
  <c r="C24" i="4"/>
  <c r="C23" i="4"/>
  <c r="C21" i="4"/>
  <c r="D21" i="5"/>
  <c r="D20" i="5"/>
  <c r="D6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S9" i="6"/>
  <c r="BR9" i="6"/>
  <c r="BQ9" i="6"/>
  <c r="BP9" i="6"/>
  <c r="BO9" i="6"/>
  <c r="BN9" i="6"/>
  <c r="BM9" i="6"/>
  <c r="BL9" i="6"/>
  <c r="BK9" i="6"/>
  <c r="BJ9" i="6"/>
  <c r="BI9" i="6"/>
  <c r="BH9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BG9" i="6"/>
  <c r="BF9" i="6"/>
  <c r="BE9" i="6"/>
  <c r="BD9" i="6"/>
  <c r="BC9" i="6"/>
  <c r="BB9" i="6"/>
  <c r="BA9" i="6"/>
  <c r="AZ9" i="6"/>
  <c r="AY9" i="6"/>
  <c r="AX9" i="6"/>
  <c r="AW9" i="6"/>
  <c r="AV9" i="6"/>
  <c r="D23" i="4" l="1"/>
  <c r="E23" i="4" s="1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D24" i="4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M15" i="4"/>
  <c r="M14" i="4"/>
  <c r="J14" i="4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J15" i="4"/>
  <c r="D21" i="4" s="1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l="1"/>
  <c r="Q21" i="4" s="1"/>
  <c r="R21" i="4" s="1"/>
  <c r="S21" i="4" s="1"/>
  <c r="T21" i="4" s="1"/>
  <c r="AB21" i="4"/>
  <c r="P24" i="4"/>
  <c r="Q24" i="4" s="1"/>
  <c r="R24" i="4" s="1"/>
  <c r="S24" i="4" s="1"/>
  <c r="T24" i="4" s="1"/>
  <c r="P20" i="4"/>
  <c r="Q20" i="4" s="1"/>
  <c r="R20" i="4" s="1"/>
  <c r="S20" i="4" s="1"/>
  <c r="T20" i="4" s="1"/>
  <c r="AB20" i="4"/>
  <c r="P23" i="4"/>
  <c r="Q23" i="4" s="1"/>
  <c r="R23" i="4" s="1"/>
  <c r="S23" i="4" s="1"/>
  <c r="T23" i="4" s="1"/>
  <c r="T24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U17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Q12" i="6" s="1"/>
  <c r="D5" i="6"/>
  <c r="D4" i="6"/>
  <c r="AB23" i="4" l="1"/>
  <c r="D22" i="5" s="1"/>
  <c r="AB24" i="4"/>
  <c r="Q10" i="6"/>
  <c r="R8" i="6" s="1"/>
  <c r="Q13" i="6"/>
  <c r="U21" i="6"/>
  <c r="U22" i="6" s="1"/>
  <c r="U19" i="6"/>
  <c r="Q14" i="6" l="1"/>
  <c r="U23" i="6"/>
  <c r="V17" i="6"/>
  <c r="R10" i="6"/>
  <c r="R12" i="6"/>
  <c r="R13" i="6"/>
  <c r="V19" i="6" l="1"/>
  <c r="V21" i="6"/>
  <c r="V22" i="6" s="1"/>
  <c r="R14" i="6"/>
  <c r="S8" i="6"/>
  <c r="W17" i="6" l="1"/>
  <c r="V23" i="6"/>
  <c r="S12" i="6"/>
  <c r="S10" i="6"/>
  <c r="S13" i="6" l="1"/>
  <c r="T8" i="6"/>
  <c r="W19" i="6"/>
  <c r="W21" i="6"/>
  <c r="W22" i="6" s="1"/>
  <c r="X17" i="6" l="1"/>
  <c r="W23" i="6"/>
  <c r="S14" i="6"/>
  <c r="T10" i="6"/>
  <c r="T12" i="6"/>
  <c r="T15" i="6" s="1"/>
  <c r="T13" i="6" l="1"/>
  <c r="T14" i="6"/>
  <c r="U8" i="6"/>
  <c r="X19" i="6"/>
  <c r="X21" i="6"/>
  <c r="X22" i="6" s="1"/>
  <c r="X23" i="6" l="1"/>
  <c r="Y17" i="6"/>
  <c r="U10" i="6"/>
  <c r="U12" i="6"/>
  <c r="U13" i="6" s="1"/>
  <c r="U14" i="6" l="1"/>
  <c r="V8" i="6"/>
  <c r="Y19" i="6"/>
  <c r="Y21" i="6"/>
  <c r="Y22" i="6" s="1"/>
  <c r="Y23" i="6" l="1"/>
  <c r="Z17" i="6"/>
  <c r="V10" i="6"/>
  <c r="V12" i="6"/>
  <c r="V13" i="6" s="1"/>
  <c r="V14" i="6" l="1"/>
  <c r="W8" i="6"/>
  <c r="Z19" i="6"/>
  <c r="Z21" i="6"/>
  <c r="Z22" i="6" s="1"/>
  <c r="W10" i="6" l="1"/>
  <c r="W12" i="6"/>
  <c r="W13" i="6" s="1"/>
  <c r="Z23" i="6"/>
  <c r="AA17" i="6"/>
  <c r="AA19" i="6" l="1"/>
  <c r="AA21" i="6"/>
  <c r="AA22" i="6" s="1"/>
  <c r="X8" i="6"/>
  <c r="W14" i="6"/>
  <c r="X10" i="6" l="1"/>
  <c r="X12" i="6"/>
  <c r="X13" i="6" s="1"/>
  <c r="AB17" i="6"/>
  <c r="AA23" i="6"/>
  <c r="AB21" i="6" l="1"/>
  <c r="AB22" i="6" s="1"/>
  <c r="AB19" i="6"/>
  <c r="X14" i="6"/>
  <c r="Y8" i="6"/>
  <c r="AB23" i="6" l="1"/>
  <c r="AC17" i="6"/>
  <c r="Y10" i="6"/>
  <c r="Y12" i="6"/>
  <c r="Y13" i="6" s="1"/>
  <c r="Y14" i="6" l="1"/>
  <c r="Z8" i="6"/>
  <c r="AC19" i="6"/>
  <c r="AC21" i="6"/>
  <c r="AC22" i="6" s="1"/>
  <c r="AC23" i="6" l="1"/>
  <c r="AD17" i="6"/>
  <c r="Z10" i="6"/>
  <c r="Z12" i="6"/>
  <c r="Z13" i="6" s="1"/>
  <c r="Z14" i="6" l="1"/>
  <c r="AA8" i="6"/>
  <c r="AD19" i="6"/>
  <c r="AD21" i="6"/>
  <c r="AD22" i="6" s="1"/>
  <c r="AE17" i="6" l="1"/>
  <c r="AD23" i="6"/>
  <c r="AA10" i="6"/>
  <c r="AA12" i="6"/>
  <c r="AA13" i="6" s="1"/>
  <c r="AA14" i="6" l="1"/>
  <c r="AB8" i="6"/>
  <c r="AE19" i="6"/>
  <c r="AE21" i="6"/>
  <c r="AE22" i="6" s="1"/>
  <c r="AF17" i="6" l="1"/>
  <c r="AE23" i="6"/>
  <c r="AB10" i="6"/>
  <c r="AB12" i="6"/>
  <c r="AB13" i="6" s="1"/>
  <c r="AB14" i="6" l="1"/>
  <c r="AC8" i="6"/>
  <c r="AF19" i="6"/>
  <c r="AF21" i="6"/>
  <c r="AF22" i="6" s="1"/>
  <c r="AG17" i="6" l="1"/>
  <c r="AF23" i="6"/>
  <c r="AC10" i="6"/>
  <c r="AC12" i="6"/>
  <c r="AC13" i="6" s="1"/>
  <c r="AC14" i="6" l="1"/>
  <c r="AD8" i="6"/>
  <c r="AG19" i="6"/>
  <c r="AG21" i="6"/>
  <c r="AG22" i="6" s="1"/>
  <c r="AG23" i="6" l="1"/>
  <c r="AH17" i="6"/>
  <c r="AD12" i="6"/>
  <c r="AD13" i="6" s="1"/>
  <c r="AD10" i="6"/>
  <c r="AD14" i="6" l="1"/>
  <c r="AE8" i="6"/>
  <c r="AH19" i="6"/>
  <c r="AH21" i="6"/>
  <c r="AH22" i="6" s="1"/>
  <c r="AI17" i="6" l="1"/>
  <c r="AH23" i="6"/>
  <c r="AE12" i="6"/>
  <c r="AE13" i="6" s="1"/>
  <c r="AE10" i="6"/>
  <c r="AE14" i="6" l="1"/>
  <c r="AF8" i="6"/>
  <c r="AI19" i="6"/>
  <c r="AI21" i="6"/>
  <c r="AI22" i="6" s="1"/>
  <c r="AJ17" i="6" l="1"/>
  <c r="AI23" i="6"/>
  <c r="AF10" i="6"/>
  <c r="AF12" i="6"/>
  <c r="AF13" i="6" s="1"/>
  <c r="AF14" i="6" l="1"/>
  <c r="AG8" i="6"/>
  <c r="AJ19" i="6"/>
  <c r="AJ21" i="6"/>
  <c r="AJ22" i="6" l="1"/>
  <c r="AJ23" i="6"/>
  <c r="AK17" i="6"/>
  <c r="AG10" i="6"/>
  <c r="AG12" i="6"/>
  <c r="AG13" i="6" s="1"/>
  <c r="AG14" i="6" l="1"/>
  <c r="AH8" i="6"/>
  <c r="AK19" i="6"/>
  <c r="AK21" i="6"/>
  <c r="AK22" i="6" s="1"/>
  <c r="AK23" i="6" l="1"/>
  <c r="AL17" i="6"/>
  <c r="AH10" i="6"/>
  <c r="AH12" i="6"/>
  <c r="AH13" i="6" s="1"/>
  <c r="AL19" i="6" l="1"/>
  <c r="AL21" i="6"/>
  <c r="AH14" i="6"/>
  <c r="AI8" i="6"/>
  <c r="AI10" i="6" l="1"/>
  <c r="AI12" i="6"/>
  <c r="AI13" i="6" s="1"/>
  <c r="AL22" i="6"/>
  <c r="AL23" i="6"/>
  <c r="AM17" i="6"/>
  <c r="AM19" i="6" l="1"/>
  <c r="AM21" i="6"/>
  <c r="AM22" i="6"/>
  <c r="AJ8" i="6"/>
  <c r="AI14" i="6"/>
  <c r="AJ10" i="6" l="1"/>
  <c r="AJ12" i="6"/>
  <c r="AN17" i="6"/>
  <c r="AM23" i="6"/>
  <c r="AN21" i="6" l="1"/>
  <c r="AN22" i="6" s="1"/>
  <c r="AN19" i="6"/>
  <c r="AJ13" i="6"/>
  <c r="AJ14" i="6"/>
  <c r="AK8" i="6"/>
  <c r="AK10" i="6" l="1"/>
  <c r="AK12" i="6"/>
  <c r="AK13" i="6"/>
  <c r="AN23" i="6"/>
  <c r="AO17" i="6"/>
  <c r="AO19" i="6" l="1"/>
  <c r="AO21" i="6"/>
  <c r="AO22" i="6" s="1"/>
  <c r="AK14" i="6"/>
  <c r="AL8" i="6"/>
  <c r="AL10" i="6" l="1"/>
  <c r="AL12" i="6"/>
  <c r="AO23" i="6"/>
  <c r="AP17" i="6"/>
  <c r="AP19" i="6" l="1"/>
  <c r="AP21" i="6"/>
  <c r="AP22" i="6" s="1"/>
  <c r="AL13" i="6"/>
  <c r="AL14" i="6"/>
  <c r="AM8" i="6"/>
  <c r="AM10" i="6" l="1"/>
  <c r="AM12" i="6"/>
  <c r="AQ17" i="6"/>
  <c r="AP23" i="6"/>
  <c r="AQ19" i="6" l="1"/>
  <c r="AQ21" i="6"/>
  <c r="AQ22" i="6" s="1"/>
  <c r="AM13" i="6"/>
  <c r="AM14" i="6"/>
  <c r="AN8" i="6"/>
  <c r="AN10" i="6" l="1"/>
  <c r="AN12" i="6"/>
  <c r="AN13" i="6"/>
  <c r="AR17" i="6"/>
  <c r="AQ23" i="6"/>
  <c r="AR19" i="6" l="1"/>
  <c r="AR21" i="6"/>
  <c r="AR22" i="6" s="1"/>
  <c r="AN14" i="6"/>
  <c r="AO8" i="6"/>
  <c r="AO10" i="6" l="1"/>
  <c r="AO12" i="6"/>
  <c r="AO13" i="6" s="1"/>
  <c r="AS17" i="6"/>
  <c r="AR23" i="6"/>
  <c r="AS19" i="6" l="1"/>
  <c r="AS21" i="6"/>
  <c r="AS22" i="6" s="1"/>
  <c r="AO14" i="6"/>
  <c r="AP8" i="6"/>
  <c r="AS23" i="6" l="1"/>
  <c r="AT17" i="6"/>
  <c r="AP12" i="6"/>
  <c r="AP13" i="6" s="1"/>
  <c r="AP10" i="6"/>
  <c r="AP14" i="6" l="1"/>
  <c r="AQ8" i="6"/>
  <c r="AT19" i="6"/>
  <c r="AT21" i="6"/>
  <c r="AT22" i="6" s="1"/>
  <c r="AU17" i="6" l="1"/>
  <c r="AT23" i="6"/>
  <c r="AQ12" i="6"/>
  <c r="AQ13" i="6" s="1"/>
  <c r="AQ10" i="6"/>
  <c r="AR8" i="6" l="1"/>
  <c r="AQ14" i="6"/>
  <c r="AU19" i="6"/>
  <c r="AU21" i="6"/>
  <c r="AV17" i="6" l="1"/>
  <c r="AR10" i="6"/>
  <c r="AR12" i="6"/>
  <c r="AR13" i="6" s="1"/>
  <c r="AU22" i="6"/>
  <c r="AU23" i="6"/>
  <c r="AV19" i="6" l="1"/>
  <c r="AV21" i="6"/>
  <c r="AV22" i="6" s="1"/>
  <c r="AS8" i="6"/>
  <c r="AR14" i="6"/>
  <c r="AW17" i="6" l="1"/>
  <c r="AV23" i="6"/>
  <c r="AS10" i="6"/>
  <c r="AS12" i="6"/>
  <c r="AS13" i="6" s="1"/>
  <c r="AW19" i="6" l="1"/>
  <c r="AW21" i="6"/>
  <c r="AW22" i="6" s="1"/>
  <c r="AS14" i="6"/>
  <c r="AT8" i="6"/>
  <c r="AX17" i="6" l="1"/>
  <c r="AW23" i="6"/>
  <c r="AT10" i="6"/>
  <c r="AT12" i="6"/>
  <c r="AT13" i="6" s="1"/>
  <c r="AX19" i="6" l="1"/>
  <c r="AX21" i="6"/>
  <c r="AX22" i="6" s="1"/>
  <c r="AT14" i="6"/>
  <c r="AU8" i="6"/>
  <c r="AY17" i="6" l="1"/>
  <c r="AX23" i="6"/>
  <c r="AU10" i="6"/>
  <c r="AU12" i="6"/>
  <c r="AV8" i="6" l="1"/>
  <c r="AY19" i="6"/>
  <c r="AY21" i="6"/>
  <c r="AY22" i="6" s="1"/>
  <c r="AU13" i="6"/>
  <c r="AZ17" i="6" l="1"/>
  <c r="AY23" i="6"/>
  <c r="AV10" i="6"/>
  <c r="AV12" i="6"/>
  <c r="AV13" i="6" s="1"/>
  <c r="AU14" i="6"/>
  <c r="AW8" i="6" l="1"/>
  <c r="AV14" i="6"/>
  <c r="AZ19" i="6"/>
  <c r="AZ21" i="6"/>
  <c r="AZ22" i="6" s="1"/>
  <c r="F22" i="5"/>
  <c r="E23" i="5"/>
  <c r="A15" i="5"/>
  <c r="A16" i="5" s="1"/>
  <c r="A17" i="5" l="1"/>
  <c r="A18" i="5" s="1"/>
  <c r="A19" i="5" s="1"/>
  <c r="A20" i="5" s="1"/>
  <c r="A21" i="5" s="1"/>
  <c r="A22" i="5" s="1"/>
  <c r="A23" i="5" s="1"/>
  <c r="BA17" i="6"/>
  <c r="AZ23" i="6"/>
  <c r="AW10" i="6"/>
  <c r="AW12" i="6"/>
  <c r="AW13" i="6" s="1"/>
  <c r="D16" i="5"/>
  <c r="F15" i="5"/>
  <c r="F16" i="5" l="1"/>
  <c r="D17" i="5"/>
  <c r="F17" i="5"/>
  <c r="AX8" i="6"/>
  <c r="AW14" i="6"/>
  <c r="BA19" i="6"/>
  <c r="BA21" i="6"/>
  <c r="BA22" i="6" s="1"/>
  <c r="F20" i="5"/>
  <c r="BB17" i="6" l="1"/>
  <c r="BA23" i="6"/>
  <c r="AX10" i="6"/>
  <c r="AX12" i="6"/>
  <c r="AX13" i="6" s="1"/>
  <c r="AX14" i="6" l="1"/>
  <c r="AY8" i="6"/>
  <c r="BB19" i="6"/>
  <c r="BB21" i="6"/>
  <c r="BB22" i="6" s="1"/>
  <c r="BC17" i="6" l="1"/>
  <c r="BB23" i="6"/>
  <c r="AY10" i="6"/>
  <c r="AY12" i="6"/>
  <c r="AY13" i="6" s="1"/>
  <c r="AY14" i="6" l="1"/>
  <c r="AZ8" i="6"/>
  <c r="BC19" i="6"/>
  <c r="BC21" i="6"/>
  <c r="BC22" i="6" s="1"/>
  <c r="BC23" i="6" l="1"/>
  <c r="BD17" i="6"/>
  <c r="AZ10" i="6"/>
  <c r="AZ12" i="6"/>
  <c r="AZ13" i="6" s="1"/>
  <c r="BA8" i="6" l="1"/>
  <c r="AZ14" i="6"/>
  <c r="BD19" i="6"/>
  <c r="BD21" i="6"/>
  <c r="BD22" i="6" s="1"/>
  <c r="BD23" i="6" l="1"/>
  <c r="BE17" i="6"/>
  <c r="BA10" i="6"/>
  <c r="BA12" i="6"/>
  <c r="BA13" i="6" s="1"/>
  <c r="BB8" i="6" l="1"/>
  <c r="BA14" i="6"/>
  <c r="BE19" i="6"/>
  <c r="BE21" i="6"/>
  <c r="BE22" i="6" s="1"/>
  <c r="BE23" i="6" l="1"/>
  <c r="BF17" i="6"/>
  <c r="BB10" i="6"/>
  <c r="BB12" i="6"/>
  <c r="BB13" i="6" s="1"/>
  <c r="BC8" i="6" l="1"/>
  <c r="BB14" i="6"/>
  <c r="BF19" i="6"/>
  <c r="BF21" i="6"/>
  <c r="BF22" i="6" s="1"/>
  <c r="BF23" i="6" l="1"/>
  <c r="BG17" i="6"/>
  <c r="BC10" i="6"/>
  <c r="BC12" i="6"/>
  <c r="BC13" i="6" s="1"/>
  <c r="BC14" i="6" l="1"/>
  <c r="BD8" i="6"/>
  <c r="BG19" i="6"/>
  <c r="BG21" i="6"/>
  <c r="BG22" i="6" s="1"/>
  <c r="BH17" i="6" l="1"/>
  <c r="BH19" i="6"/>
  <c r="BH21" i="6"/>
  <c r="BG23" i="6"/>
  <c r="BD10" i="6"/>
  <c r="BD12" i="6"/>
  <c r="BD13" i="6" s="1"/>
  <c r="BH22" i="6" l="1"/>
  <c r="BH23" i="6"/>
  <c r="BI17" i="6"/>
  <c r="BD14" i="6"/>
  <c r="BE8" i="6"/>
  <c r="BI19" i="6" l="1"/>
  <c r="BI21" i="6"/>
  <c r="BE10" i="6"/>
  <c r="BE12" i="6"/>
  <c r="BE13" i="6" s="1"/>
  <c r="BI22" i="6" l="1"/>
  <c r="BJ17" i="6"/>
  <c r="BI23" i="6"/>
  <c r="BF8" i="6"/>
  <c r="BE14" i="6"/>
  <c r="BJ19" i="6" l="1"/>
  <c r="BJ21" i="6"/>
  <c r="BF10" i="6"/>
  <c r="BF12" i="6"/>
  <c r="BF13" i="6" s="1"/>
  <c r="BJ22" i="6" l="1"/>
  <c r="BJ23" i="6"/>
  <c r="BK17" i="6"/>
  <c r="BG8" i="6"/>
  <c r="BF14" i="6"/>
  <c r="BK19" i="6" l="1"/>
  <c r="BK21" i="6"/>
  <c r="BG10" i="6"/>
  <c r="BG12" i="6"/>
  <c r="BG13" i="6" s="1"/>
  <c r="BH8" i="6" l="1"/>
  <c r="BK22" i="6"/>
  <c r="BH10" i="6"/>
  <c r="BH12" i="6"/>
  <c r="BH13" i="6" s="1"/>
  <c r="BL17" i="6"/>
  <c r="BK23" i="6"/>
  <c r="BG14" i="6"/>
  <c r="BL19" i="6" l="1"/>
  <c r="BL21" i="6"/>
  <c r="BH14" i="6"/>
  <c r="BI8" i="6"/>
  <c r="BL22" i="6" l="1"/>
  <c r="BI10" i="6"/>
  <c r="BI12" i="6"/>
  <c r="BL23" i="6"/>
  <c r="BM17" i="6"/>
  <c r="BI13" i="6" l="1"/>
  <c r="BM21" i="6"/>
  <c r="BJ8" i="6"/>
  <c r="BI14" i="6"/>
  <c r="BJ10" i="6" l="1"/>
  <c r="BJ12" i="6"/>
  <c r="BM23" i="6"/>
  <c r="BN17" i="6"/>
  <c r="BJ13" i="6" l="1"/>
  <c r="BN19" i="6"/>
  <c r="BN21" i="6"/>
  <c r="BN22" i="6" s="1"/>
  <c r="BJ14" i="6"/>
  <c r="BK8" i="6"/>
  <c r="BK10" i="6" l="1"/>
  <c r="BK12" i="6"/>
  <c r="BO17" i="6"/>
  <c r="BN23" i="6"/>
  <c r="BK13" i="6" l="1"/>
  <c r="BO19" i="6"/>
  <c r="BO21" i="6"/>
  <c r="BO22" i="6" s="1"/>
  <c r="BK14" i="6"/>
  <c r="BL8" i="6"/>
  <c r="BL10" i="6" l="1"/>
  <c r="BL12" i="6"/>
  <c r="BL13" i="6" s="1"/>
  <c r="BP17" i="6"/>
  <c r="BO23" i="6"/>
  <c r="BP19" i="6" l="1"/>
  <c r="BP21" i="6"/>
  <c r="BP22" i="6" s="1"/>
  <c r="BL14" i="6"/>
  <c r="BM8" i="6"/>
  <c r="BM12" i="6" l="1"/>
  <c r="BQ17" i="6"/>
  <c r="BP23" i="6"/>
  <c r="BQ19" i="6" l="1"/>
  <c r="BQ21" i="6"/>
  <c r="BQ22" i="6" s="1"/>
  <c r="BN8" i="6"/>
  <c r="BN10" i="6" l="1"/>
  <c r="BN12" i="6"/>
  <c r="BN13" i="6" s="1"/>
  <c r="BR17" i="6"/>
  <c r="BQ23" i="6"/>
  <c r="BR19" i="6" l="1"/>
  <c r="BR21" i="6"/>
  <c r="BR22" i="6" s="1"/>
  <c r="BO8" i="6"/>
  <c r="BN14" i="6"/>
  <c r="BO10" i="6" l="1"/>
  <c r="BO12" i="6"/>
  <c r="BO13" i="6" s="1"/>
  <c r="BR23" i="6"/>
  <c r="BS17" i="6"/>
  <c r="BS19" i="6" l="1"/>
  <c r="BT19" i="6" s="1"/>
  <c r="BS21" i="6"/>
  <c r="BP8" i="6"/>
  <c r="BO14" i="6"/>
  <c r="BS22" i="6" l="1"/>
  <c r="BT22" i="6" s="1"/>
  <c r="BU21" i="6"/>
  <c r="BT23" i="6"/>
  <c r="BP10" i="6"/>
  <c r="BP12" i="6"/>
  <c r="BP13" i="6" s="1"/>
  <c r="BS23" i="6"/>
  <c r="BQ8" i="6" l="1"/>
  <c r="BP14" i="6"/>
  <c r="BQ10" i="6" l="1"/>
  <c r="BQ12" i="6"/>
  <c r="BQ13" i="6" s="1"/>
  <c r="BR8" i="6" l="1"/>
  <c r="BQ14" i="6"/>
  <c r="BR10" i="6" l="1"/>
  <c r="BR12" i="6"/>
  <c r="BR13" i="6" s="1"/>
  <c r="BR14" i="6" l="1"/>
  <c r="BS8" i="6"/>
  <c r="BS10" i="6" l="1"/>
  <c r="BT10" i="6" s="1"/>
  <c r="BS12" i="6"/>
  <c r="BS13" i="6" l="1"/>
  <c r="BT13" i="6" s="1"/>
  <c r="BU12" i="6"/>
  <c r="BT14" i="6"/>
  <c r="BS14" i="6"/>
  <c r="F21" i="5" l="1"/>
  <c r="F23" i="5" s="1"/>
  <c r="D23" i="5"/>
</calcChain>
</file>

<file path=xl/sharedStrings.xml><?xml version="1.0" encoding="utf-8"?>
<sst xmlns="http://schemas.openxmlformats.org/spreadsheetml/2006/main" count="88" uniqueCount="57">
  <si>
    <t>PUGET SOUND ENERGY-ELECTRIC</t>
  </si>
  <si>
    <t>Remove Smart Burn Investment in Colstrip Units 3&amp;4</t>
  </si>
  <si>
    <t>TY</t>
  </si>
  <si>
    <t>RESTATED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</si>
  <si>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</si>
  <si>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</si>
  <si>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</si>
  <si>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</si>
  <si>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</si>
  <si>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</si>
  <si>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</si>
  <si>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</si>
  <si>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</si>
  <si>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Income Statement</t>
  </si>
  <si>
    <t>Depreciation Expense</t>
  </si>
  <si>
    <t xml:space="preserve">Increase (Decrease) FIT @ </t>
  </si>
  <si>
    <t>INCREASE (DECREASE) NOI</t>
  </si>
  <si>
    <t>Plant in Service</t>
  </si>
  <si>
    <t>Accumulated Depreciation</t>
  </si>
  <si>
    <t>Total Rate Base</t>
  </si>
  <si>
    <t>Unit 3</t>
  </si>
  <si>
    <t>Unit 4</t>
  </si>
  <si>
    <t>Colstrip - SmartBurn (whole $)</t>
  </si>
  <si>
    <t>ADIT</t>
  </si>
  <si>
    <t>EDIT</t>
  </si>
  <si>
    <t>Beg Bal</t>
  </si>
  <si>
    <t>Reversal</t>
  </si>
  <si>
    <t>End Bal</t>
  </si>
  <si>
    <t>Unit4 V2016</t>
  </si>
  <si>
    <t>Unit3 V2017</t>
  </si>
  <si>
    <t>Additions by month</t>
  </si>
  <si>
    <t>Total</t>
  </si>
  <si>
    <t>Beginning balance</t>
  </si>
  <si>
    <t>Plant addition</t>
  </si>
  <si>
    <t>Ending balance</t>
  </si>
  <si>
    <t>Depreciation rate</t>
  </si>
  <si>
    <t>DepreciationExp</t>
  </si>
  <si>
    <t>Accum Depn reserve</t>
  </si>
  <si>
    <t>Depr Exp 12 month ending =&gt;</t>
  </si>
  <si>
    <t>Net Plant  In Service</t>
  </si>
  <si>
    <t>Adjustment 3.20E</t>
  </si>
  <si>
    <t>12 MONTHS ENDED DECEMBER 31, 2020</t>
  </si>
  <si>
    <t>2020 Commission Basis Report</t>
  </si>
  <si>
    <t xml:space="preserve">Test Year </t>
  </si>
  <si>
    <t xml:space="preserve">Rate Year </t>
  </si>
  <si>
    <t>Monthly</t>
  </si>
  <si>
    <t>Dec-20 AMA</t>
  </si>
  <si>
    <t>Dec-20 EOP</t>
  </si>
  <si>
    <t>-</t>
  </si>
  <si>
    <t>1/1/19-5/1/2020</t>
  </si>
  <si>
    <t>Unit4 V2016 ADIT</t>
  </si>
  <si>
    <t>Unit3 V2017 ADIT</t>
  </si>
  <si>
    <t>Unit4 V2016 EDIT</t>
  </si>
  <si>
    <t>Unit3 V2017 EDIT</t>
  </si>
  <si>
    <t>AMA</t>
  </si>
  <si>
    <t>RATE BASE (AMA)</t>
  </si>
  <si>
    <t>Accumulated Deferred FIT (includes 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</si>
</sst>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&quot;\ 0.00\ &quot;ER&quot;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  <numFmt numFmtId="168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/>
    <xf numFmtId="0" fontId="3" fillId="0" borderId="0" xfId="0" applyFont="1" applyFill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0" fontId="3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quotePrefix="1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44" fontId="3" fillId="0" borderId="0" xfId="3" applyFont="1" applyFill="1"/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42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/>
    <xf numFmtId="166" fontId="3" fillId="0" borderId="0" xfId="0" applyNumberFormat="1" applyFont="1" applyFill="1" applyBorder="1"/>
    <xf numFmtId="42" fontId="3" fillId="0" borderId="3" xfId="0" applyNumberFormat="1" applyFont="1" applyFill="1" applyBorder="1"/>
    <xf numFmtId="167" fontId="3" fillId="0" borderId="0" xfId="0" applyNumberFormat="1" applyFont="1" applyFill="1"/>
    <xf numFmtId="166" fontId="3" fillId="0" borderId="0" xfId="1" applyNumberFormat="1" applyFont="1" applyFill="1" applyBorder="1"/>
    <xf numFmtId="166" fontId="3" fillId="0" borderId="2" xfId="1" applyNumberFormat="1" applyFont="1" applyFill="1" applyBorder="1"/>
    <xf numFmtId="167" fontId="3" fillId="0" borderId="0" xfId="0" applyNumberFormat="1" applyFont="1"/>
    <xf numFmtId="41" fontId="0" fillId="0" borderId="0" xfId="2" applyFont="1"/>
    <xf numFmtId="0" fontId="0" fillId="0" borderId="0" xfId="0" applyBorder="1"/>
    <xf numFmtId="166" fontId="0" fillId="0" borderId="0" xfId="4" applyNumberFormat="1" applyFont="1" applyBorder="1"/>
    <xf numFmtId="0" fontId="0" fillId="0" borderId="10" xfId="0" applyBorder="1"/>
    <xf numFmtId="0" fontId="0" fillId="0" borderId="0" xfId="0" applyAlignment="1">
      <alignment horizontal="center"/>
    </xf>
    <xf numFmtId="168" fontId="0" fillId="0" borderId="0" xfId="0" applyNumberFormat="1"/>
    <xf numFmtId="168" fontId="0" fillId="0" borderId="0" xfId="4" applyNumberFormat="1" applyFont="1"/>
    <xf numFmtId="168" fontId="0" fillId="0" borderId="0" xfId="4" applyNumberFormat="1" applyFont="1" applyBorder="1"/>
    <xf numFmtId="168" fontId="0" fillId="0" borderId="10" xfId="4" applyNumberFormat="1" applyFont="1" applyBorder="1"/>
    <xf numFmtId="166" fontId="0" fillId="0" borderId="0" xfId="0" applyNumberFormat="1"/>
    <xf numFmtId="166" fontId="0" fillId="0" borderId="0" xfId="4" applyNumberFormat="1" applyFont="1"/>
    <xf numFmtId="166" fontId="0" fillId="0" borderId="1" xfId="4" applyNumberFormat="1" applyFont="1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166" fontId="0" fillId="0" borderId="4" xfId="4" applyNumberFormat="1" applyFont="1" applyBorder="1"/>
    <xf numFmtId="166" fontId="0" fillId="0" borderId="10" xfId="4" applyNumberFormat="1" applyFont="1" applyBorder="1"/>
    <xf numFmtId="166" fontId="0" fillId="0" borderId="0" xfId="4" applyNumberFormat="1" applyFont="1" applyFill="1" applyBorder="1"/>
    <xf numFmtId="166" fontId="0" fillId="0" borderId="10" xfId="4" applyNumberFormat="1" applyFont="1" applyFill="1" applyBorder="1"/>
    <xf numFmtId="0" fontId="0" fillId="0" borderId="13" xfId="0" applyBorder="1"/>
    <xf numFmtId="166" fontId="0" fillId="0" borderId="0" xfId="0" applyNumberFormat="1" applyBorder="1"/>
    <xf numFmtId="166" fontId="0" fillId="2" borderId="0" xfId="4" applyNumberFormat="1" applyFont="1" applyFill="1" applyBorder="1"/>
    <xf numFmtId="166" fontId="0" fillId="2" borderId="10" xfId="4" applyNumberFormat="1" applyFont="1" applyFill="1" applyBorder="1"/>
    <xf numFmtId="166" fontId="0" fillId="3" borderId="0" xfId="0" applyNumberFormat="1" applyFill="1" applyBorder="1"/>
    <xf numFmtId="166" fontId="0" fillId="3" borderId="10" xfId="0" applyNumberFormat="1" applyFill="1" applyBorder="1"/>
    <xf numFmtId="166" fontId="0" fillId="3" borderId="0" xfId="4" applyNumberFormat="1" applyFont="1" applyFill="1" applyBorder="1"/>
    <xf numFmtId="166" fontId="0" fillId="3" borderId="0" xfId="4" applyNumberFormat="1" applyFont="1" applyFill="1" applyBorder="1" applyAlignment="1">
      <alignment horizontal="right"/>
    </xf>
    <xf numFmtId="166" fontId="0" fillId="0" borderId="11" xfId="4" applyNumberFormat="1" applyFont="1" applyBorder="1"/>
    <xf numFmtId="10" fontId="0" fillId="0" borderId="0" xfId="0" applyNumberFormat="1" applyFill="1"/>
    <xf numFmtId="10" fontId="0" fillId="2" borderId="0" xfId="0" applyNumberFormat="1" applyFill="1"/>
    <xf numFmtId="10" fontId="0" fillId="0" borderId="0" xfId="0" applyNumberFormat="1"/>
    <xf numFmtId="10" fontId="0" fillId="0" borderId="0" xfId="0" applyNumberFormat="1" applyBorder="1"/>
    <xf numFmtId="10" fontId="0" fillId="0" borderId="10" xfId="0" applyNumberFormat="1" applyBorder="1"/>
    <xf numFmtId="166" fontId="0" fillId="2" borderId="0" xfId="4" applyNumberFormat="1" applyFont="1" applyFill="1"/>
    <xf numFmtId="0" fontId="0" fillId="0" borderId="14" xfId="0" applyBorder="1"/>
    <xf numFmtId="166" fontId="0" fillId="0" borderId="0" xfId="4" applyNumberFormat="1" applyFont="1" applyFill="1"/>
    <xf numFmtId="10" fontId="0" fillId="0" borderId="0" xfId="0" applyNumberFormat="1" applyFill="1" applyBorder="1"/>
    <xf numFmtId="10" fontId="0" fillId="0" borderId="10" xfId="0" applyNumberFormat="1" applyFill="1" applyBorder="1"/>
    <xf numFmtId="166" fontId="0" fillId="4" borderId="0" xfId="4" applyNumberFormat="1" applyFont="1" applyFill="1"/>
    <xf numFmtId="166" fontId="0" fillId="3" borderId="0" xfId="0" applyNumberFormat="1" applyFill="1"/>
    <xf numFmtId="166" fontId="0" fillId="4" borderId="1" xfId="4" applyNumberFormat="1" applyFont="1" applyFill="1" applyBorder="1"/>
    <xf numFmtId="166" fontId="0" fillId="4" borderId="1" xfId="4" applyNumberFormat="1" applyFont="1" applyFill="1" applyBorder="1" applyAlignment="1">
      <alignment horizontal="right"/>
    </xf>
    <xf numFmtId="166" fontId="0" fillId="0" borderId="15" xfId="4" applyNumberFormat="1" applyFont="1" applyBorder="1"/>
    <xf numFmtId="166" fontId="0" fillId="0" borderId="16" xfId="4" applyNumberFormat="1" applyFont="1" applyBorder="1"/>
    <xf numFmtId="166" fontId="0" fillId="0" borderId="1" xfId="4" applyNumberFormat="1" applyFont="1" applyFill="1" applyBorder="1"/>
    <xf numFmtId="166" fontId="0" fillId="0" borderId="1" xfId="4" applyNumberFormat="1" applyFont="1" applyFill="1" applyBorder="1" applyAlignment="1">
      <alignment horizontal="right"/>
    </xf>
    <xf numFmtId="166" fontId="0" fillId="0" borderId="11" xfId="0" applyNumberFormat="1" applyFill="1" applyBorder="1"/>
    <xf numFmtId="0" fontId="0" fillId="0" borderId="0" xfId="0" applyBorder="1" applyAlignment="1">
      <alignment horizontal="center"/>
    </xf>
    <xf numFmtId="41" fontId="0" fillId="0" borderId="0" xfId="0" applyNumberFormat="1"/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166" fontId="0" fillId="0" borderId="0" xfId="1" applyNumberFormat="1" applyFont="1"/>
    <xf numFmtId="43" fontId="0" fillId="0" borderId="0" xfId="0" applyNumberForma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Fill="1" applyBorder="1" applyAlignment="1">
      <alignment horizontal="center"/>
    </xf>
    <xf numFmtId="166" fontId="0" fillId="0" borderId="1" xfId="0" applyNumberFormat="1" applyFill="1" applyBorder="1"/>
    <xf numFmtId="0" fontId="0" fillId="0" borderId="23" xfId="0" applyBorder="1"/>
    <xf numFmtId="0" fontId="0" fillId="0" borderId="24" xfId="0" applyBorder="1"/>
    <xf numFmtId="0" fontId="0" fillId="0" borderId="16" xfId="0" applyBorder="1"/>
    <xf numFmtId="166" fontId="0" fillId="0" borderId="24" xfId="4" applyNumberFormat="1" applyFont="1" applyBorder="1"/>
    <xf numFmtId="166" fontId="0" fillId="2" borderId="24" xfId="4" applyNumberFormat="1" applyFont="1" applyFill="1" applyBorder="1"/>
    <xf numFmtId="10" fontId="0" fillId="0" borderId="24" xfId="0" applyNumberFormat="1" applyFill="1" applyBorder="1"/>
    <xf numFmtId="166" fontId="0" fillId="3" borderId="24" xfId="0" applyNumberFormat="1" applyFill="1" applyBorder="1"/>
    <xf numFmtId="166" fontId="0" fillId="0" borderId="25" xfId="4" applyNumberFormat="1" applyFont="1" applyBorder="1"/>
    <xf numFmtId="166" fontId="0" fillId="0" borderId="24" xfId="0" applyNumberFormat="1" applyFill="1" applyBorder="1"/>
    <xf numFmtId="168" fontId="5" fillId="0" borderId="24" xfId="4" applyNumberFormat="1" applyFont="1" applyBorder="1" applyAlignment="1">
      <alignment horizontal="center"/>
    </xf>
    <xf numFmtId="166" fontId="0" fillId="0" borderId="26" xfId="4" applyNumberFormat="1" applyFont="1" applyBorder="1"/>
    <xf numFmtId="168" fontId="1" fillId="0" borderId="15" xfId="4" applyNumberFormat="1" applyFont="1" applyBorder="1" applyAlignment="1">
      <alignment horizontal="center"/>
    </xf>
    <xf numFmtId="168" fontId="0" fillId="0" borderId="1" xfId="4" applyNumberFormat="1" applyFont="1" applyBorder="1"/>
    <xf numFmtId="166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5">
    <cellStyle name="Comma" xfId="1" builtinId="3"/>
    <cellStyle name="Comma [0]" xfId="2" builtinId="6"/>
    <cellStyle name="Comma 2" xfId="4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57151</xdr:colOff>
      <xdr:row>24</xdr:row>
      <xdr:rowOff>25400</xdr:rowOff>
    </xdr:from>
    <xdr:to>
      <xdr:col>65</xdr:col>
      <xdr:colOff>704849</xdr:colOff>
      <xdr:row>45</xdr:row>
      <xdr:rowOff>70652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06171" y="6075680"/>
          <a:ext cx="6656069" cy="3885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tabSelected="1" zoomScaleNormal="100" workbookViewId="0"/>
  </sheetViews>
  <sheetFormatPr defaultColWidth="8.88671875" defaultRowHeight="14.4" x14ac:dyDescent="0.3"/>
  <cols>
    <col min="1" max="1" width="8.88671875" style="11"/>
    <col min="2" max="2" width="38.5546875" style="11" bestFit="1" customWidth="1"/>
    <col min="3" max="3" width="14.44140625" style="11" bestFit="1" customWidth="1"/>
    <col min="4" max="4" width="12.88671875" style="11" customWidth="1"/>
    <col min="5" max="5" width="20.6640625" style="11" customWidth="1"/>
    <col min="6" max="6" width="22.109375" style="11" bestFit="1" customWidth="1"/>
    <col min="7" max="7" width="9.33203125" style="4" bestFit="1" customWidth="1"/>
    <col min="8" max="8" width="11.33203125" style="4" bestFit="1" customWidth="1"/>
    <col min="9" max="16384" width="8.88671875" style="4"/>
  </cols>
  <sheetData>
    <row r="1" spans="1:9" x14ac:dyDescent="0.3">
      <c r="A1" s="1"/>
      <c r="B1" s="1"/>
      <c r="C1" s="1"/>
      <c r="D1" s="1"/>
      <c r="E1" s="2"/>
      <c r="F1" s="3"/>
      <c r="H1" s="3"/>
      <c r="I1" s="3"/>
    </row>
    <row r="2" spans="1:9" x14ac:dyDescent="0.3">
      <c r="A2" s="1"/>
      <c r="B2" s="1"/>
      <c r="C2" s="1"/>
      <c r="D2" s="1"/>
      <c r="E2" s="2"/>
      <c r="F2" s="3" t="s">
        <v>40</v>
      </c>
      <c r="H2" s="3"/>
    </row>
    <row r="3" spans="1:9" x14ac:dyDescent="0.3">
      <c r="A3" s="5"/>
      <c r="B3" s="5"/>
      <c r="C3" s="5"/>
      <c r="D3" s="5"/>
      <c r="E3" s="5"/>
      <c r="F3" s="5"/>
    </row>
    <row r="4" spans="1:9" x14ac:dyDescent="0.3">
      <c r="A4" s="5"/>
      <c r="B4" s="5"/>
      <c r="C4" s="5"/>
      <c r="D4" s="5"/>
      <c r="E4" s="5"/>
      <c r="F4" s="5"/>
    </row>
    <row r="5" spans="1:9" x14ac:dyDescent="0.3">
      <c r="A5" s="5"/>
      <c r="B5" s="6" t="s">
        <v>0</v>
      </c>
      <c r="C5" s="6"/>
      <c r="D5" s="7"/>
      <c r="E5" s="7"/>
      <c r="F5" s="7"/>
    </row>
    <row r="6" spans="1:9" x14ac:dyDescent="0.3">
      <c r="A6" s="7"/>
      <c r="B6" s="6" t="s">
        <v>1</v>
      </c>
      <c r="C6" s="6"/>
      <c r="D6" s="6"/>
      <c r="E6" s="6"/>
      <c r="F6" s="6"/>
    </row>
    <row r="7" spans="1:9" x14ac:dyDescent="0.3">
      <c r="A7" s="5"/>
      <c r="B7" s="6" t="s">
        <v>41</v>
      </c>
      <c r="C7" s="6"/>
      <c r="D7" s="7"/>
      <c r="E7" s="7"/>
      <c r="F7" s="7"/>
    </row>
    <row r="8" spans="1:9" x14ac:dyDescent="0.3">
      <c r="A8" s="5"/>
      <c r="B8" s="6" t="s">
        <v>42</v>
      </c>
      <c r="C8" s="6"/>
      <c r="D8" s="7"/>
      <c r="E8" s="7"/>
      <c r="F8" s="7"/>
    </row>
    <row r="9" spans="1:9" x14ac:dyDescent="0.3">
      <c r="A9" s="1"/>
      <c r="B9" s="8"/>
      <c r="C9" s="8"/>
      <c r="D9" s="9"/>
      <c r="E9" s="9"/>
      <c r="F9" s="10"/>
    </row>
    <row r="10" spans="1:9" x14ac:dyDescent="0.3">
      <c r="C10" s="12"/>
      <c r="D10" s="13" t="s">
        <v>2</v>
      </c>
      <c r="E10" s="14"/>
      <c r="F10" s="15" t="s">
        <v>3</v>
      </c>
    </row>
    <row r="11" spans="1:9" x14ac:dyDescent="0.3">
      <c r="A11" s="16" t="s">
        <v>4</v>
      </c>
      <c r="B11" s="16"/>
      <c r="C11" s="17"/>
      <c r="D11" s="15" t="s">
        <v>5</v>
      </c>
      <c r="E11" s="15" t="s">
        <v>3</v>
      </c>
      <c r="F11" s="15" t="s">
        <v>6</v>
      </c>
    </row>
    <row r="12" spans="1:9" x14ac:dyDescent="0.3">
      <c r="A12" s="18" t="s">
        <v>7</v>
      </c>
      <c r="B12" s="19" t="s">
        <v>8</v>
      </c>
      <c r="C12" s="20" t="s">
        <v>9</v>
      </c>
      <c r="D12" s="21" t="s">
        <v>10</v>
      </c>
      <c r="E12" s="22" t="s">
        <v>11</v>
      </c>
      <c r="F12" s="21" t="s">
        <v>12</v>
      </c>
    </row>
    <row r="13" spans="1:9" x14ac:dyDescent="0.3">
      <c r="A13" s="5"/>
      <c r="B13" s="5"/>
      <c r="C13" s="5"/>
      <c r="D13" s="5"/>
      <c r="E13" s="5"/>
      <c r="F13" s="5"/>
    </row>
    <row r="14" spans="1:9" x14ac:dyDescent="0.3">
      <c r="A14" s="23">
        <v>1</v>
      </c>
      <c r="B14" s="5" t="s">
        <v>13</v>
      </c>
      <c r="C14" s="5"/>
      <c r="D14" s="5"/>
      <c r="E14" s="24"/>
      <c r="F14" s="5"/>
    </row>
    <row r="15" spans="1:9" x14ac:dyDescent="0.3">
      <c r="A15" s="25">
        <f>A14+1</f>
        <v>2</v>
      </c>
      <c r="B15" s="26" t="s">
        <v>14</v>
      </c>
      <c r="C15" s="26"/>
      <c r="D15" s="27">
        <f>-'Smart burn total'!BU12-'Smart burn total'!BU21</f>
        <v>-160773.44004334998</v>
      </c>
      <c r="E15" s="24">
        <v>0</v>
      </c>
      <c r="F15" s="27">
        <f>E15-D15</f>
        <v>160773.44004334998</v>
      </c>
    </row>
    <row r="16" spans="1:9" ht="15" thickBot="1" x14ac:dyDescent="0.35">
      <c r="A16" s="25">
        <f>A15+1</f>
        <v>3</v>
      </c>
      <c r="B16" s="28" t="s">
        <v>15</v>
      </c>
      <c r="C16" s="29">
        <v>0.21</v>
      </c>
      <c r="D16" s="30">
        <f>-D15*C16</f>
        <v>33762.422409103492</v>
      </c>
      <c r="E16" s="30">
        <v>0</v>
      </c>
      <c r="F16" s="27">
        <f>E16-D16</f>
        <v>-33762.422409103492</v>
      </c>
    </row>
    <row r="17" spans="1:6" ht="15" thickTop="1" x14ac:dyDescent="0.3">
      <c r="A17" s="25">
        <f t="shared" ref="A17:A25" si="0">A16+1</f>
        <v>4</v>
      </c>
      <c r="B17" s="28" t="s">
        <v>16</v>
      </c>
      <c r="C17" s="28"/>
      <c r="D17" s="31">
        <f>SUM(D15:D16)</f>
        <v>-127011.0176342465</v>
      </c>
      <c r="E17" s="31">
        <v>0</v>
      </c>
      <c r="F17" s="31">
        <f>E17-D17</f>
        <v>127011.0176342465</v>
      </c>
    </row>
    <row r="18" spans="1:6" x14ac:dyDescent="0.3">
      <c r="A18" s="25">
        <f>A17+1</f>
        <v>5</v>
      </c>
      <c r="B18" s="28"/>
      <c r="C18" s="28"/>
      <c r="D18" s="27"/>
      <c r="E18" s="27"/>
      <c r="F18" s="27"/>
    </row>
    <row r="19" spans="1:6" x14ac:dyDescent="0.3">
      <c r="A19" s="25">
        <f t="shared" si="0"/>
        <v>6</v>
      </c>
      <c r="B19" s="5" t="s">
        <v>55</v>
      </c>
      <c r="C19" s="5"/>
      <c r="D19" s="5"/>
      <c r="E19" s="5"/>
      <c r="F19" s="5"/>
    </row>
    <row r="20" spans="1:6" x14ac:dyDescent="0.3">
      <c r="A20" s="25">
        <f t="shared" si="0"/>
        <v>7</v>
      </c>
      <c r="B20" s="5" t="s">
        <v>17</v>
      </c>
      <c r="C20" s="5"/>
      <c r="D20" s="32">
        <f>'Smart burn total'!BT10+'Smart burn total'!BT19</f>
        <v>3322158.5023114588</v>
      </c>
      <c r="E20" s="24">
        <v>0</v>
      </c>
      <c r="F20" s="32">
        <f>E20-D20</f>
        <v>-3322158.5023114588</v>
      </c>
    </row>
    <row r="21" spans="1:6" x14ac:dyDescent="0.3">
      <c r="A21" s="25">
        <f t="shared" si="0"/>
        <v>8</v>
      </c>
      <c r="B21" s="5" t="s">
        <v>18</v>
      </c>
      <c r="C21" s="5"/>
      <c r="D21" s="33">
        <f>'Smart burn total'!BT13+'Smart burn total'!BT22</f>
        <v>-379466.07733488001</v>
      </c>
      <c r="E21" s="30">
        <v>0</v>
      </c>
      <c r="F21" s="33">
        <f t="shared" ref="F21:F22" si="1">E21-D21</f>
        <v>379466.07733488001</v>
      </c>
    </row>
    <row r="22" spans="1:6" ht="15" thickBot="1" x14ac:dyDescent="0.35">
      <c r="A22" s="25">
        <f t="shared" si="0"/>
        <v>9</v>
      </c>
      <c r="B22" s="5" t="s">
        <v>56</v>
      </c>
      <c r="C22" s="5"/>
      <c r="D22" s="34">
        <f>SUM('DR 76'!AB20:AB24)</f>
        <v>-778054.15775388014</v>
      </c>
      <c r="E22" s="30">
        <v>0</v>
      </c>
      <c r="F22" s="34">
        <f t="shared" si="1"/>
        <v>778054.15775388014</v>
      </c>
    </row>
    <row r="23" spans="1:6" ht="15" thickTop="1" x14ac:dyDescent="0.3">
      <c r="A23" s="25">
        <f t="shared" si="0"/>
        <v>10</v>
      </c>
      <c r="B23" s="11" t="s">
        <v>19</v>
      </c>
      <c r="D23" s="35">
        <f>SUM(D20:D22)</f>
        <v>2164638.2672226988</v>
      </c>
      <c r="E23" s="31">
        <f>SUM(E20:E22)</f>
        <v>0</v>
      </c>
      <c r="F23" s="35">
        <f>SUM(F20:F22)</f>
        <v>-2164638.2672226988</v>
      </c>
    </row>
    <row r="24" spans="1:6" x14ac:dyDescent="0.3">
      <c r="A24" s="25"/>
    </row>
    <row r="25" spans="1:6" x14ac:dyDescent="0.3">
      <c r="A25" s="25"/>
    </row>
    <row r="27" spans="1:6" x14ac:dyDescent="0.3">
      <c r="B27" s="4"/>
      <c r="C27" s="4"/>
      <c r="D27" s="4"/>
      <c r="E27" s="4"/>
      <c r="F27" s="4"/>
    </row>
    <row r="28" spans="1:6" x14ac:dyDescent="0.3">
      <c r="B28" s="4"/>
      <c r="C28" s="4"/>
      <c r="D28" s="4"/>
      <c r="E28" s="4"/>
      <c r="F28" s="4"/>
    </row>
    <row r="29" spans="1:6" x14ac:dyDescent="0.3">
      <c r="B29" s="4"/>
      <c r="C29" s="4"/>
      <c r="D29" s="4"/>
      <c r="E29" s="4"/>
      <c r="F29" s="4"/>
    </row>
    <row r="30" spans="1:6" x14ac:dyDescent="0.3">
      <c r="B30" s="4"/>
      <c r="C30" s="4"/>
      <c r="D30" s="4"/>
      <c r="E30" s="4"/>
      <c r="F30" s="4"/>
    </row>
    <row r="31" spans="1:6" x14ac:dyDescent="0.3">
      <c r="B31" s="4"/>
      <c r="C31" s="4"/>
      <c r="D31" s="4"/>
      <c r="E31" s="4"/>
      <c r="F31" s="4"/>
    </row>
    <row r="32" spans="1:6" x14ac:dyDescent="0.3">
      <c r="B32" s="4"/>
      <c r="C32" s="4"/>
      <c r="D32" s="4"/>
      <c r="E32" s="4"/>
      <c r="F32" s="4"/>
    </row>
    <row r="33" spans="2:6" x14ac:dyDescent="0.3">
      <c r="B33" s="4"/>
      <c r="C33" s="4"/>
      <c r="D33" s="4"/>
      <c r="E33" s="4"/>
      <c r="F33" s="4"/>
    </row>
    <row r="34" spans="2:6" x14ac:dyDescent="0.3">
      <c r="B34" s="4"/>
      <c r="C34" s="4"/>
      <c r="D34" s="4"/>
      <c r="E34" s="4"/>
      <c r="F34" s="4"/>
    </row>
    <row r="36" spans="2:6" x14ac:dyDescent="0.3">
      <c r="B36" s="4"/>
      <c r="C36" s="4"/>
      <c r="D36" s="4"/>
      <c r="E36" s="4"/>
      <c r="F36" s="4"/>
    </row>
    <row r="37" spans="2:6" x14ac:dyDescent="0.3">
      <c r="B37" s="4"/>
      <c r="C37" s="4"/>
      <c r="D37" s="4"/>
      <c r="E37" s="4"/>
      <c r="F37" s="4"/>
    </row>
    <row r="38" spans="2:6" x14ac:dyDescent="0.3">
      <c r="B38" s="4"/>
      <c r="C38" s="4"/>
      <c r="D38" s="4"/>
      <c r="E38" s="4"/>
      <c r="F38" s="4"/>
    </row>
    <row r="39" spans="2:6" x14ac:dyDescent="0.3">
      <c r="B39" s="4"/>
      <c r="C39" s="4"/>
      <c r="D39" s="4"/>
      <c r="E39" s="4"/>
      <c r="F39" s="4"/>
    </row>
    <row r="40" spans="2:6" x14ac:dyDescent="0.3">
      <c r="B40" s="4"/>
      <c r="C40" s="4"/>
      <c r="D40" s="4"/>
      <c r="E40" s="4"/>
      <c r="F40" s="4"/>
    </row>
    <row r="41" spans="2:6" x14ac:dyDescent="0.3">
      <c r="B41" s="4"/>
      <c r="C41" s="4"/>
      <c r="D41" s="4"/>
      <c r="E41" s="4"/>
      <c r="F41" s="4"/>
    </row>
    <row r="42" spans="2:6" x14ac:dyDescent="0.3">
      <c r="B42" s="4"/>
      <c r="C42" s="4"/>
      <c r="D42" s="4"/>
      <c r="E42" s="4"/>
      <c r="F42" s="4"/>
    </row>
    <row r="43" spans="2:6" x14ac:dyDescent="0.3">
      <c r="B43" s="4"/>
      <c r="C43" s="4"/>
      <c r="D43" s="4"/>
      <c r="E43" s="4"/>
      <c r="F43" s="4"/>
    </row>
  </sheetData>
  <pageMargins left="0.7" right="0.7" top="0.75" bottom="0.75" header="0.3" footer="0.3"/>
  <pageSetup scale="61" orientation="portrait" r:id="rId1"/>
  <headerFooter>
    <oddHeader xml:space="preserve">&amp;RWP-JL-Smart Burn
Dockets UE 190529 / UG-190530
Page &amp;P of &amp;N 
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6"/>
  <sheetViews>
    <sheetView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17" sqref="A17"/>
    </sheetView>
  </sheetViews>
  <sheetFormatPr defaultRowHeight="14.4" outlineLevelCol="1" x14ac:dyDescent="0.3"/>
  <cols>
    <col min="3" max="3" width="13.6640625" bestFit="1" customWidth="1"/>
    <col min="4" max="4" width="11" bestFit="1" customWidth="1"/>
    <col min="5" max="5" width="16.6640625" hidden="1" customWidth="1" outlineLevel="1"/>
    <col min="6" max="41" width="12.5546875" style="46" hidden="1" customWidth="1" outlineLevel="1"/>
    <col min="42" max="42" width="11.44140625" style="79" hidden="1" customWidth="1" outlineLevel="1"/>
    <col min="43" max="47" width="11.44140625" style="37" hidden="1" customWidth="1" outlineLevel="1"/>
    <col min="48" max="53" width="12.5546875" style="46" hidden="1" customWidth="1" outlineLevel="1"/>
    <col min="54" max="54" width="11.44140625" style="79" hidden="1" customWidth="1" outlineLevel="1"/>
    <col min="55" max="58" width="11.44140625" style="37" hidden="1" customWidth="1" outlineLevel="1"/>
    <col min="59" max="59" width="11.44140625" style="37" bestFit="1" customWidth="1" collapsed="1"/>
    <col min="60" max="65" width="12.5546875" style="46" bestFit="1" customWidth="1"/>
    <col min="66" max="66" width="11.44140625" style="79" bestFit="1" customWidth="1"/>
    <col min="67" max="67" width="11.44140625" style="37" bestFit="1" customWidth="1"/>
    <col min="68" max="69" width="11.44140625" style="37" customWidth="1"/>
    <col min="70" max="71" width="11.44140625" style="37" bestFit="1" customWidth="1"/>
    <col min="72" max="72" width="13.6640625" style="37" bestFit="1" customWidth="1"/>
    <col min="73" max="73" width="13.6640625" style="37" customWidth="1"/>
    <col min="74" max="74" width="22.88671875" style="37" bestFit="1" customWidth="1"/>
  </cols>
  <sheetData>
    <row r="1" spans="1:74" x14ac:dyDescent="0.3">
      <c r="B1" s="37"/>
      <c r="C1" s="37"/>
      <c r="D1" s="37"/>
      <c r="E1" s="37" t="s">
        <v>30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U1" s="39"/>
      <c r="AV1" s="38"/>
      <c r="AW1" s="38"/>
      <c r="AX1" s="38"/>
      <c r="AY1" s="38"/>
      <c r="AZ1" s="38"/>
      <c r="BA1" s="38"/>
      <c r="BB1" s="38"/>
      <c r="BG1" s="39"/>
      <c r="BH1" s="38"/>
      <c r="BI1" s="38"/>
      <c r="BJ1" s="38"/>
      <c r="BK1" s="38"/>
      <c r="BL1" s="38"/>
      <c r="BM1" s="38"/>
      <c r="BN1" s="38"/>
      <c r="BT1" s="98"/>
      <c r="BU1" s="98"/>
      <c r="BV1"/>
    </row>
    <row r="2" spans="1:74" x14ac:dyDescent="0.3">
      <c r="D2" s="40" t="s">
        <v>31</v>
      </c>
      <c r="E2" s="41">
        <v>42156</v>
      </c>
      <c r="F2" s="42">
        <v>42186</v>
      </c>
      <c r="G2" s="42">
        <v>42217</v>
      </c>
      <c r="H2" s="42">
        <v>42248</v>
      </c>
      <c r="I2" s="42">
        <v>42278</v>
      </c>
      <c r="J2" s="42">
        <v>42309</v>
      </c>
      <c r="K2" s="42">
        <v>42339</v>
      </c>
      <c r="L2" s="42">
        <v>42370</v>
      </c>
      <c r="M2" s="42">
        <v>42401</v>
      </c>
      <c r="N2" s="42">
        <v>42430</v>
      </c>
      <c r="O2" s="42">
        <v>42461</v>
      </c>
      <c r="P2" s="42">
        <v>42491</v>
      </c>
      <c r="Q2" s="42">
        <v>42522</v>
      </c>
      <c r="R2" s="42">
        <v>42552</v>
      </c>
      <c r="S2" s="42">
        <v>42583</v>
      </c>
      <c r="T2" s="42">
        <v>42614</v>
      </c>
      <c r="U2" s="42">
        <v>42644</v>
      </c>
      <c r="V2" s="42">
        <v>42675</v>
      </c>
      <c r="W2" s="42">
        <v>42705</v>
      </c>
      <c r="X2" s="42">
        <v>42736</v>
      </c>
      <c r="Y2" s="42">
        <v>42767</v>
      </c>
      <c r="Z2" s="42">
        <v>42795</v>
      </c>
      <c r="AA2" s="42">
        <v>42826</v>
      </c>
      <c r="AB2" s="42">
        <v>42856</v>
      </c>
      <c r="AC2" s="42">
        <v>42887</v>
      </c>
      <c r="AD2" s="42">
        <v>42917</v>
      </c>
      <c r="AE2" s="42">
        <v>42948</v>
      </c>
      <c r="AF2" s="42">
        <v>42979</v>
      </c>
      <c r="AG2" s="42">
        <v>43009</v>
      </c>
      <c r="AH2" s="42">
        <v>43040</v>
      </c>
      <c r="AI2" s="42">
        <v>43070</v>
      </c>
      <c r="AJ2" s="42">
        <v>43101</v>
      </c>
      <c r="AK2" s="42">
        <v>43132</v>
      </c>
      <c r="AL2" s="42">
        <v>43160</v>
      </c>
      <c r="AM2" s="42">
        <v>43191</v>
      </c>
      <c r="AN2" s="42">
        <v>43221</v>
      </c>
      <c r="AO2" s="43">
        <v>43252</v>
      </c>
      <c r="AP2" s="43">
        <v>43282</v>
      </c>
      <c r="AQ2" s="43">
        <v>43313</v>
      </c>
      <c r="AR2" s="43">
        <v>43344</v>
      </c>
      <c r="AS2" s="43">
        <v>43374</v>
      </c>
      <c r="AT2" s="43">
        <v>43405</v>
      </c>
      <c r="AU2" s="44">
        <v>43435</v>
      </c>
      <c r="AV2" s="42">
        <v>43466</v>
      </c>
      <c r="AW2" s="42">
        <v>43497</v>
      </c>
      <c r="AX2" s="42">
        <v>43525</v>
      </c>
      <c r="AY2" s="42">
        <v>43556</v>
      </c>
      <c r="AZ2" s="42">
        <v>43586</v>
      </c>
      <c r="BA2" s="42">
        <v>43617</v>
      </c>
      <c r="BB2" s="42">
        <v>43647</v>
      </c>
      <c r="BC2" s="42">
        <v>43678</v>
      </c>
      <c r="BD2" s="42">
        <v>43709</v>
      </c>
      <c r="BE2" s="42">
        <v>43739</v>
      </c>
      <c r="BF2" s="42">
        <v>43770</v>
      </c>
      <c r="BG2" s="42">
        <v>43800</v>
      </c>
      <c r="BH2" s="109">
        <v>43831</v>
      </c>
      <c r="BI2" s="110">
        <v>43862</v>
      </c>
      <c r="BJ2" s="42">
        <v>43891</v>
      </c>
      <c r="BK2" s="42">
        <v>43922</v>
      </c>
      <c r="BL2" s="42">
        <v>43952</v>
      </c>
      <c r="BM2" s="42">
        <v>43983</v>
      </c>
      <c r="BN2" s="42">
        <v>44013</v>
      </c>
      <c r="BO2" s="42">
        <v>44044</v>
      </c>
      <c r="BP2" s="42">
        <v>44075</v>
      </c>
      <c r="BQ2" s="42">
        <v>44105</v>
      </c>
      <c r="BR2" s="42">
        <v>44136</v>
      </c>
      <c r="BS2" s="42">
        <v>44166</v>
      </c>
      <c r="BT2" s="107" t="s">
        <v>46</v>
      </c>
      <c r="BU2" s="107" t="s">
        <v>47</v>
      </c>
      <c r="BV2"/>
    </row>
    <row r="3" spans="1:74" x14ac:dyDescent="0.3">
      <c r="C3" s="45"/>
      <c r="D3" s="45"/>
      <c r="E3" s="45"/>
      <c r="AO3" s="38"/>
      <c r="AP3" s="38"/>
      <c r="AU3" s="39"/>
      <c r="BA3" s="38"/>
      <c r="BB3" s="38"/>
      <c r="BG3" s="39"/>
      <c r="BM3" s="38"/>
      <c r="BN3" s="38"/>
      <c r="BT3" s="99"/>
      <c r="BU3" s="99"/>
      <c r="BV3"/>
    </row>
    <row r="4" spans="1:74" x14ac:dyDescent="0.3">
      <c r="A4" t="s">
        <v>21</v>
      </c>
      <c r="C4" s="45"/>
      <c r="D4" s="45">
        <f t="shared" ref="D4:D5" si="0">SUM(E4:AO4)</f>
        <v>3423271.1022500005</v>
      </c>
      <c r="Q4" s="46">
        <v>2427893.4945</v>
      </c>
      <c r="R4" s="46">
        <v>391565.87119999999</v>
      </c>
      <c r="S4" s="46">
        <v>6765.6992000000009</v>
      </c>
      <c r="T4" s="46">
        <v>274401.79015000002</v>
      </c>
      <c r="U4" s="45">
        <v>44530.736749999996</v>
      </c>
      <c r="V4" s="45">
        <v>25722.460375000002</v>
      </c>
      <c r="W4" s="45">
        <v>192728.10495000001</v>
      </c>
      <c r="X4" s="45">
        <v>59732.179500000006</v>
      </c>
      <c r="Y4" s="45">
        <v>-69.234375</v>
      </c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O4" s="38"/>
      <c r="AP4" s="38"/>
      <c r="AU4" s="39"/>
      <c r="AV4" s="45"/>
      <c r="AW4" s="45"/>
      <c r="BA4" s="38"/>
      <c r="BB4" s="38"/>
      <c r="BG4" s="39"/>
      <c r="BH4" s="45"/>
      <c r="BI4" s="45"/>
      <c r="BM4" s="38"/>
      <c r="BN4" s="38"/>
      <c r="BT4" s="99"/>
      <c r="BU4" s="99"/>
      <c r="BV4"/>
    </row>
    <row r="5" spans="1:74" x14ac:dyDescent="0.3">
      <c r="A5" t="s">
        <v>20</v>
      </c>
      <c r="C5" s="45"/>
      <c r="D5" s="111">
        <f t="shared" si="0"/>
        <v>3825074.7209749995</v>
      </c>
      <c r="U5" s="45"/>
      <c r="V5" s="45"/>
      <c r="W5" s="45"/>
      <c r="X5" s="45"/>
      <c r="Y5" s="45"/>
      <c r="Z5" s="45"/>
      <c r="AA5" s="45"/>
      <c r="AB5" s="45"/>
      <c r="AC5" s="45">
        <v>2508323.2079750001</v>
      </c>
      <c r="AD5" s="45">
        <v>379105.00162500003</v>
      </c>
      <c r="AE5" s="45">
        <v>36673.851375000006</v>
      </c>
      <c r="AF5" s="45">
        <v>254647.6905</v>
      </c>
      <c r="AG5" s="45">
        <v>24983.348250000003</v>
      </c>
      <c r="AH5" s="45">
        <v>66416.521500000003</v>
      </c>
      <c r="AI5" s="45">
        <v>23100.519749999999</v>
      </c>
      <c r="AJ5" s="45">
        <v>527840.55712500005</v>
      </c>
      <c r="AK5" s="45">
        <v>3984.0228750000001</v>
      </c>
      <c r="AO5" s="38"/>
      <c r="AP5" s="38"/>
      <c r="AU5" s="39"/>
      <c r="AV5" s="45"/>
      <c r="AW5" s="45"/>
      <c r="BA5" s="38"/>
      <c r="BB5" s="38"/>
      <c r="BG5" s="39"/>
      <c r="BH5" s="45"/>
      <c r="BI5" s="45"/>
      <c r="BM5" s="38"/>
      <c r="BN5" s="38"/>
      <c r="BT5" s="99"/>
      <c r="BU5" s="99"/>
      <c r="BV5"/>
    </row>
    <row r="6" spans="1:74" x14ac:dyDescent="0.3">
      <c r="C6" s="46"/>
      <c r="D6" s="45">
        <f>SUM(D4:D5)</f>
        <v>7248345.8232249999</v>
      </c>
      <c r="AO6" s="38"/>
      <c r="AP6" s="38"/>
      <c r="AU6" s="39"/>
      <c r="BA6" s="38"/>
      <c r="BB6" s="38"/>
      <c r="BG6" s="39"/>
      <c r="BM6" s="38"/>
      <c r="BN6" s="38"/>
      <c r="BT6" s="99"/>
      <c r="BU6" s="99"/>
      <c r="BV6"/>
    </row>
    <row r="7" spans="1:74" x14ac:dyDescent="0.3">
      <c r="AO7" s="47"/>
      <c r="AP7" s="47"/>
      <c r="AQ7" s="48"/>
      <c r="AR7" s="48"/>
      <c r="AS7" s="48"/>
      <c r="AT7" s="48"/>
      <c r="AU7" s="49"/>
      <c r="BA7" s="47"/>
      <c r="BB7" s="47"/>
      <c r="BC7" s="48"/>
      <c r="BD7" s="48"/>
      <c r="BE7" s="48"/>
      <c r="BF7" s="48"/>
      <c r="BG7" s="49"/>
      <c r="BM7" s="47"/>
      <c r="BN7" s="47"/>
      <c r="BO7" s="48"/>
      <c r="BP7" s="48"/>
      <c r="BQ7" s="48"/>
      <c r="BR7" s="48"/>
      <c r="BS7" s="48"/>
      <c r="BT7" s="100"/>
      <c r="BU7" s="100"/>
      <c r="BV7"/>
    </row>
    <row r="8" spans="1:74" s="46" customFormat="1" x14ac:dyDescent="0.3">
      <c r="A8" s="50"/>
      <c r="B8" s="51" t="s">
        <v>21</v>
      </c>
      <c r="C8" s="51" t="s">
        <v>32</v>
      </c>
      <c r="D8" s="51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>
        <f t="shared" ref="R8:AU8" si="1">+Q10</f>
        <v>2427893.4945</v>
      </c>
      <c r="S8" s="52">
        <f t="shared" si="1"/>
        <v>2819459.3657</v>
      </c>
      <c r="T8" s="52">
        <f t="shared" si="1"/>
        <v>2826225.0649000001</v>
      </c>
      <c r="U8" s="52">
        <f t="shared" si="1"/>
        <v>3100626.8550500004</v>
      </c>
      <c r="V8" s="52">
        <f t="shared" si="1"/>
        <v>3145157.5918000005</v>
      </c>
      <c r="W8" s="52">
        <f t="shared" si="1"/>
        <v>3170880.0521750003</v>
      </c>
      <c r="X8" s="52">
        <f t="shared" si="1"/>
        <v>3363608.1571250004</v>
      </c>
      <c r="Y8" s="52">
        <f t="shared" si="1"/>
        <v>3423340.3366250005</v>
      </c>
      <c r="Z8" s="52">
        <f t="shared" si="1"/>
        <v>3423271.1022500005</v>
      </c>
      <c r="AA8" s="52">
        <f t="shared" si="1"/>
        <v>3423271.1022500005</v>
      </c>
      <c r="AB8" s="52">
        <f t="shared" si="1"/>
        <v>3423271.1022500005</v>
      </c>
      <c r="AC8" s="52">
        <f t="shared" si="1"/>
        <v>3423271.1022500005</v>
      </c>
      <c r="AD8" s="52">
        <f t="shared" si="1"/>
        <v>3423271.1022500005</v>
      </c>
      <c r="AE8" s="52">
        <f t="shared" si="1"/>
        <v>3423271.1022500005</v>
      </c>
      <c r="AF8" s="52">
        <f t="shared" si="1"/>
        <v>3423271.1022500005</v>
      </c>
      <c r="AG8" s="52">
        <f t="shared" si="1"/>
        <v>3423271.1022500005</v>
      </c>
      <c r="AH8" s="52">
        <f t="shared" si="1"/>
        <v>3423271.1022500005</v>
      </c>
      <c r="AI8" s="52">
        <f t="shared" si="1"/>
        <v>3423271.1022500005</v>
      </c>
      <c r="AJ8" s="52">
        <f t="shared" si="1"/>
        <v>3423271.1022500005</v>
      </c>
      <c r="AK8" s="52">
        <f t="shared" si="1"/>
        <v>3423271.1022500005</v>
      </c>
      <c r="AL8" s="52">
        <f t="shared" si="1"/>
        <v>3423271.1022500005</v>
      </c>
      <c r="AM8" s="52">
        <f t="shared" si="1"/>
        <v>3423271.1022500005</v>
      </c>
      <c r="AN8" s="52">
        <f t="shared" si="1"/>
        <v>3423271.1022500005</v>
      </c>
      <c r="AO8" s="38">
        <f t="shared" si="1"/>
        <v>3423271.1022500005</v>
      </c>
      <c r="AP8" s="38">
        <f t="shared" si="1"/>
        <v>3423271.1022500005</v>
      </c>
      <c r="AQ8" s="38">
        <f t="shared" si="1"/>
        <v>3423271.1022500005</v>
      </c>
      <c r="AR8" s="38">
        <f t="shared" si="1"/>
        <v>3423271.1022500005</v>
      </c>
      <c r="AS8" s="38">
        <f t="shared" si="1"/>
        <v>3423271.1022500005</v>
      </c>
      <c r="AT8" s="38">
        <f t="shared" si="1"/>
        <v>3423271.1022500005</v>
      </c>
      <c r="AU8" s="53">
        <f t="shared" si="1"/>
        <v>3423271.1022500005</v>
      </c>
      <c r="AV8" s="52">
        <f t="shared" ref="AV8" si="2">+AU10</f>
        <v>3423271.1022500005</v>
      </c>
      <c r="AW8" s="52">
        <f t="shared" ref="AW8" si="3">+AV10</f>
        <v>3423271.1022500005</v>
      </c>
      <c r="AX8" s="52">
        <f t="shared" ref="AX8" si="4">+AW10</f>
        <v>3423271.1022500005</v>
      </c>
      <c r="AY8" s="52">
        <f t="shared" ref="AY8" si="5">+AX10</f>
        <v>3423271.1022500005</v>
      </c>
      <c r="AZ8" s="52">
        <f t="shared" ref="AZ8" si="6">+AY10</f>
        <v>3423271.1022500005</v>
      </c>
      <c r="BA8" s="38">
        <f t="shared" ref="BA8" si="7">+AZ10</f>
        <v>3423271.1022500005</v>
      </c>
      <c r="BB8" s="38">
        <f t="shared" ref="BB8" si="8">+BA10</f>
        <v>3423271.1022500005</v>
      </c>
      <c r="BC8" s="38">
        <f t="shared" ref="BC8" si="9">+BB10</f>
        <v>3423271.1022500005</v>
      </c>
      <c r="BD8" s="38">
        <f t="shared" ref="BD8" si="10">+BC10</f>
        <v>3423271.1022500005</v>
      </c>
      <c r="BE8" s="38">
        <f t="shared" ref="BE8" si="11">+BD10</f>
        <v>3423271.1022500005</v>
      </c>
      <c r="BF8" s="38">
        <f t="shared" ref="BF8" si="12">+BE10</f>
        <v>3423271.1022500005</v>
      </c>
      <c r="BG8" s="53">
        <f t="shared" ref="BG8" si="13">+BF10</f>
        <v>3423271.1022500005</v>
      </c>
      <c r="BH8" s="52">
        <f t="shared" ref="BH8" si="14">+BG10</f>
        <v>3423271.1022500005</v>
      </c>
      <c r="BI8" s="52">
        <f t="shared" ref="BI8" si="15">+BH10</f>
        <v>3423271.1022500005</v>
      </c>
      <c r="BJ8" s="52">
        <f t="shared" ref="BJ8" si="16">+BI10</f>
        <v>3423271.1022500005</v>
      </c>
      <c r="BK8" s="52">
        <f t="shared" ref="BK8" si="17">+BJ10</f>
        <v>3423271.1022500005</v>
      </c>
      <c r="BL8" s="52">
        <f t="shared" ref="BL8" si="18">+BK10</f>
        <v>3423271.1022500005</v>
      </c>
      <c r="BM8" s="38">
        <f t="shared" ref="BM8" si="19">+BL10</f>
        <v>3423271.1022500005</v>
      </c>
      <c r="BN8" s="38">
        <f t="shared" ref="BN8" si="20">+BM10</f>
        <v>0</v>
      </c>
      <c r="BO8" s="38">
        <f t="shared" ref="BO8" si="21">+BN10</f>
        <v>0</v>
      </c>
      <c r="BP8" s="38">
        <f t="shared" ref="BP8" si="22">+BO10</f>
        <v>0</v>
      </c>
      <c r="BQ8" s="38">
        <f t="shared" ref="BQ8" si="23">+BP10</f>
        <v>0</v>
      </c>
      <c r="BR8" s="38">
        <f t="shared" ref="BR8" si="24">+BQ10</f>
        <v>0</v>
      </c>
      <c r="BS8" s="38">
        <f t="shared" ref="BS8" si="25">+BR10</f>
        <v>0</v>
      </c>
      <c r="BT8" s="101"/>
      <c r="BU8" s="101"/>
    </row>
    <row r="9" spans="1:74" s="46" customFormat="1" x14ac:dyDescent="0.3">
      <c r="A9" s="56"/>
      <c r="B9" s="37"/>
      <c r="C9" s="37" t="s">
        <v>33</v>
      </c>
      <c r="D9" s="37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>
        <f t="shared" ref="Q9:AU9" si="26">+Q4</f>
        <v>2427893.4945</v>
      </c>
      <c r="R9" s="38">
        <f t="shared" si="26"/>
        <v>391565.87119999999</v>
      </c>
      <c r="S9" s="38">
        <f t="shared" si="26"/>
        <v>6765.6992000000009</v>
      </c>
      <c r="T9" s="38">
        <f t="shared" si="26"/>
        <v>274401.79015000002</v>
      </c>
      <c r="U9" s="38">
        <f t="shared" si="26"/>
        <v>44530.736749999996</v>
      </c>
      <c r="V9" s="38">
        <f t="shared" si="26"/>
        <v>25722.460375000002</v>
      </c>
      <c r="W9" s="38">
        <f t="shared" si="26"/>
        <v>192728.10495000001</v>
      </c>
      <c r="X9" s="38">
        <f t="shared" si="26"/>
        <v>59732.179500000006</v>
      </c>
      <c r="Y9" s="38">
        <f t="shared" si="26"/>
        <v>-69.234375</v>
      </c>
      <c r="Z9" s="38">
        <f t="shared" si="26"/>
        <v>0</v>
      </c>
      <c r="AA9" s="38">
        <f t="shared" si="26"/>
        <v>0</v>
      </c>
      <c r="AB9" s="38">
        <f t="shared" si="26"/>
        <v>0</v>
      </c>
      <c r="AC9" s="38">
        <f t="shared" si="26"/>
        <v>0</v>
      </c>
      <c r="AD9" s="38">
        <f t="shared" si="26"/>
        <v>0</v>
      </c>
      <c r="AE9" s="38">
        <f t="shared" si="26"/>
        <v>0</v>
      </c>
      <c r="AF9" s="38">
        <f t="shared" si="26"/>
        <v>0</v>
      </c>
      <c r="AG9" s="38">
        <f t="shared" si="26"/>
        <v>0</v>
      </c>
      <c r="AH9" s="38">
        <f t="shared" si="26"/>
        <v>0</v>
      </c>
      <c r="AI9" s="38">
        <f t="shared" si="26"/>
        <v>0</v>
      </c>
      <c r="AJ9" s="38">
        <f t="shared" si="26"/>
        <v>0</v>
      </c>
      <c r="AK9" s="38">
        <f t="shared" si="26"/>
        <v>0</v>
      </c>
      <c r="AL9" s="38">
        <f t="shared" si="26"/>
        <v>0</v>
      </c>
      <c r="AM9" s="38">
        <f t="shared" si="26"/>
        <v>0</v>
      </c>
      <c r="AN9" s="38">
        <f t="shared" si="26"/>
        <v>0</v>
      </c>
      <c r="AO9" s="38">
        <f t="shared" si="26"/>
        <v>0</v>
      </c>
      <c r="AP9" s="38">
        <f t="shared" si="26"/>
        <v>0</v>
      </c>
      <c r="AQ9" s="38">
        <f t="shared" si="26"/>
        <v>0</v>
      </c>
      <c r="AR9" s="38">
        <f t="shared" si="26"/>
        <v>0</v>
      </c>
      <c r="AS9" s="38">
        <f t="shared" si="26"/>
        <v>0</v>
      </c>
      <c r="AT9" s="38">
        <f t="shared" si="26"/>
        <v>0</v>
      </c>
      <c r="AU9" s="53">
        <f t="shared" si="26"/>
        <v>0</v>
      </c>
      <c r="AV9" s="38">
        <f t="shared" ref="AV9:BG9" si="27">+AV4</f>
        <v>0</v>
      </c>
      <c r="AW9" s="38">
        <f t="shared" si="27"/>
        <v>0</v>
      </c>
      <c r="AX9" s="38">
        <f t="shared" si="27"/>
        <v>0</v>
      </c>
      <c r="AY9" s="38">
        <f t="shared" si="27"/>
        <v>0</v>
      </c>
      <c r="AZ9" s="38">
        <f t="shared" si="27"/>
        <v>0</v>
      </c>
      <c r="BA9" s="38">
        <f t="shared" si="27"/>
        <v>0</v>
      </c>
      <c r="BB9" s="38">
        <f t="shared" si="27"/>
        <v>0</v>
      </c>
      <c r="BC9" s="38">
        <f t="shared" si="27"/>
        <v>0</v>
      </c>
      <c r="BD9" s="38">
        <f t="shared" si="27"/>
        <v>0</v>
      </c>
      <c r="BE9" s="38">
        <f t="shared" si="27"/>
        <v>0</v>
      </c>
      <c r="BF9" s="38">
        <f t="shared" si="27"/>
        <v>0</v>
      </c>
      <c r="BG9" s="53">
        <f t="shared" si="27"/>
        <v>0</v>
      </c>
      <c r="BH9" s="38">
        <f t="shared" ref="BH9:BS9" si="28">+BH4</f>
        <v>0</v>
      </c>
      <c r="BI9" s="38">
        <f t="shared" si="28"/>
        <v>0</v>
      </c>
      <c r="BJ9" s="38">
        <f t="shared" si="28"/>
        <v>0</v>
      </c>
      <c r="BK9" s="38">
        <f t="shared" si="28"/>
        <v>0</v>
      </c>
      <c r="BL9" s="38">
        <f t="shared" si="28"/>
        <v>0</v>
      </c>
      <c r="BM9" s="38">
        <f t="shared" si="28"/>
        <v>0</v>
      </c>
      <c r="BN9" s="38">
        <f t="shared" si="28"/>
        <v>0</v>
      </c>
      <c r="BO9" s="38">
        <f t="shared" si="28"/>
        <v>0</v>
      </c>
      <c r="BP9" s="38">
        <f t="shared" si="28"/>
        <v>0</v>
      </c>
      <c r="BQ9" s="38">
        <f t="shared" si="28"/>
        <v>0</v>
      </c>
      <c r="BR9" s="38">
        <f t="shared" si="28"/>
        <v>0</v>
      </c>
      <c r="BS9" s="38">
        <f t="shared" si="28"/>
        <v>0</v>
      </c>
      <c r="BT9" s="101"/>
      <c r="BU9" s="101"/>
    </row>
    <row r="10" spans="1:74" s="46" customFormat="1" x14ac:dyDescent="0.3">
      <c r="A10" s="56"/>
      <c r="B10" s="37"/>
      <c r="C10" s="37" t="s">
        <v>34</v>
      </c>
      <c r="D10" s="37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>
        <f t="shared" ref="Q10:AU10" si="29">+Q8+Q9</f>
        <v>2427893.4945</v>
      </c>
      <c r="R10" s="38">
        <f t="shared" si="29"/>
        <v>2819459.3657</v>
      </c>
      <c r="S10" s="38">
        <f t="shared" si="29"/>
        <v>2826225.0649000001</v>
      </c>
      <c r="T10" s="58">
        <f t="shared" si="29"/>
        <v>3100626.8550500004</v>
      </c>
      <c r="U10" s="54">
        <f t="shared" si="29"/>
        <v>3145157.5918000005</v>
      </c>
      <c r="V10" s="54">
        <f t="shared" si="29"/>
        <v>3170880.0521750003</v>
      </c>
      <c r="W10" s="54">
        <f t="shared" si="29"/>
        <v>3363608.1571250004</v>
      </c>
      <c r="X10" s="54">
        <f t="shared" si="29"/>
        <v>3423340.3366250005</v>
      </c>
      <c r="Y10" s="54">
        <f t="shared" si="29"/>
        <v>3423271.1022500005</v>
      </c>
      <c r="Z10" s="54">
        <f t="shared" si="29"/>
        <v>3423271.1022500005</v>
      </c>
      <c r="AA10" s="54">
        <f t="shared" si="29"/>
        <v>3423271.1022500005</v>
      </c>
      <c r="AB10" s="54">
        <f t="shared" si="29"/>
        <v>3423271.1022500005</v>
      </c>
      <c r="AC10" s="54">
        <f t="shared" si="29"/>
        <v>3423271.1022500005</v>
      </c>
      <c r="AD10" s="54">
        <f t="shared" si="29"/>
        <v>3423271.1022500005</v>
      </c>
      <c r="AE10" s="54">
        <f t="shared" si="29"/>
        <v>3423271.1022500005</v>
      </c>
      <c r="AF10" s="54">
        <f t="shared" si="29"/>
        <v>3423271.1022500005</v>
      </c>
      <c r="AG10" s="54">
        <f t="shared" si="29"/>
        <v>3423271.1022500005</v>
      </c>
      <c r="AH10" s="54">
        <f t="shared" si="29"/>
        <v>3423271.1022500005</v>
      </c>
      <c r="AI10" s="54">
        <f t="shared" si="29"/>
        <v>3423271.1022500005</v>
      </c>
      <c r="AJ10" s="54">
        <f t="shared" si="29"/>
        <v>3423271.1022500005</v>
      </c>
      <c r="AK10" s="54">
        <f t="shared" si="29"/>
        <v>3423271.1022500005</v>
      </c>
      <c r="AL10" s="54">
        <f t="shared" si="29"/>
        <v>3423271.1022500005</v>
      </c>
      <c r="AM10" s="54">
        <f t="shared" si="29"/>
        <v>3423271.1022500005</v>
      </c>
      <c r="AN10" s="54">
        <f t="shared" si="29"/>
        <v>3423271.1022500005</v>
      </c>
      <c r="AO10" s="54">
        <f t="shared" si="29"/>
        <v>3423271.1022500005</v>
      </c>
      <c r="AP10" s="54">
        <f t="shared" si="29"/>
        <v>3423271.1022500005</v>
      </c>
      <c r="AQ10" s="54">
        <f t="shared" si="29"/>
        <v>3423271.1022500005</v>
      </c>
      <c r="AR10" s="54">
        <f t="shared" si="29"/>
        <v>3423271.1022500005</v>
      </c>
      <c r="AS10" s="54">
        <f t="shared" si="29"/>
        <v>3423271.1022500005</v>
      </c>
      <c r="AT10" s="54">
        <f t="shared" si="29"/>
        <v>3423271.1022500005</v>
      </c>
      <c r="AU10" s="55">
        <f t="shared" si="29"/>
        <v>3423271.1022500005</v>
      </c>
      <c r="AV10" s="54">
        <f t="shared" ref="AV10:BG10" si="30">+AV8+AV9</f>
        <v>3423271.1022500005</v>
      </c>
      <c r="AW10" s="54">
        <f t="shared" si="30"/>
        <v>3423271.1022500005</v>
      </c>
      <c r="AX10" s="54">
        <f t="shared" si="30"/>
        <v>3423271.1022500005</v>
      </c>
      <c r="AY10" s="54">
        <f t="shared" si="30"/>
        <v>3423271.1022500005</v>
      </c>
      <c r="AZ10" s="54">
        <f t="shared" si="30"/>
        <v>3423271.1022500005</v>
      </c>
      <c r="BA10" s="54">
        <f t="shared" si="30"/>
        <v>3423271.1022500005</v>
      </c>
      <c r="BB10" s="54">
        <f t="shared" si="30"/>
        <v>3423271.1022500005</v>
      </c>
      <c r="BC10" s="54">
        <f t="shared" si="30"/>
        <v>3423271.1022500005</v>
      </c>
      <c r="BD10" s="54">
        <f t="shared" si="30"/>
        <v>3423271.1022500005</v>
      </c>
      <c r="BE10" s="54">
        <f t="shared" si="30"/>
        <v>3423271.1022500005</v>
      </c>
      <c r="BF10" s="54">
        <f t="shared" si="30"/>
        <v>3423271.1022500005</v>
      </c>
      <c r="BG10" s="55">
        <f t="shared" si="30"/>
        <v>3423271.1022500005</v>
      </c>
      <c r="BH10" s="54">
        <f t="shared" ref="BH10:BS10" si="31">+BH8+BH9</f>
        <v>3423271.1022500005</v>
      </c>
      <c r="BI10" s="54">
        <f t="shared" si="31"/>
        <v>3423271.1022500005</v>
      </c>
      <c r="BJ10" s="54">
        <f t="shared" si="31"/>
        <v>3423271.1022500005</v>
      </c>
      <c r="BK10" s="54">
        <f t="shared" si="31"/>
        <v>3423271.1022500005</v>
      </c>
      <c r="BL10" s="54">
        <f t="shared" si="31"/>
        <v>3423271.1022500005</v>
      </c>
      <c r="BM10" s="54">
        <v>0</v>
      </c>
      <c r="BN10" s="54">
        <f t="shared" si="31"/>
        <v>0</v>
      </c>
      <c r="BO10" s="54">
        <f t="shared" si="31"/>
        <v>0</v>
      </c>
      <c r="BP10" s="54">
        <f t="shared" si="31"/>
        <v>0</v>
      </c>
      <c r="BQ10" s="54">
        <f t="shared" si="31"/>
        <v>0</v>
      </c>
      <c r="BR10" s="54">
        <f t="shared" si="31"/>
        <v>0</v>
      </c>
      <c r="BS10" s="54">
        <f t="shared" si="31"/>
        <v>0</v>
      </c>
      <c r="BT10" s="102">
        <f>((BG10+BS10)+(2*(SUM(BH10:BR10))))/24</f>
        <v>1568999.2551979171</v>
      </c>
      <c r="BU10" s="102">
        <v>0</v>
      </c>
    </row>
    <row r="11" spans="1:74" s="46" customFormat="1" x14ac:dyDescent="0.3">
      <c r="A11" s="56"/>
      <c r="B11" s="37"/>
      <c r="C11" s="37" t="s">
        <v>35</v>
      </c>
      <c r="D11" s="37"/>
      <c r="E11"/>
      <c r="Q11" s="65">
        <v>1.6400000000000001E-2</v>
      </c>
      <c r="R11" s="65">
        <v>1.6400000000000001E-2</v>
      </c>
      <c r="S11" s="65">
        <v>1.6400000000000001E-2</v>
      </c>
      <c r="T11" s="65">
        <v>1.6400000000000001E-2</v>
      </c>
      <c r="U11" s="65">
        <v>1.6400000000000001E-2</v>
      </c>
      <c r="V11" s="65">
        <v>1.6400000000000001E-2</v>
      </c>
      <c r="W11" s="65">
        <v>1.6400000000000001E-2</v>
      </c>
      <c r="X11" s="65">
        <v>1.6400000000000001E-2</v>
      </c>
      <c r="Y11" s="65">
        <v>1.6400000000000001E-2</v>
      </c>
      <c r="Z11" s="65">
        <v>1.6400000000000001E-2</v>
      </c>
      <c r="AA11" s="65">
        <v>1.6400000000000001E-2</v>
      </c>
      <c r="AB11" s="65">
        <v>1.6400000000000001E-2</v>
      </c>
      <c r="AC11" s="65">
        <v>1.6400000000000001E-2</v>
      </c>
      <c r="AD11" s="65">
        <v>1.6400000000000001E-2</v>
      </c>
      <c r="AE11" s="65">
        <v>1.6400000000000001E-2</v>
      </c>
      <c r="AF11" s="65">
        <v>1.6400000000000001E-2</v>
      </c>
      <c r="AG11" s="65">
        <v>1.6400000000000001E-2</v>
      </c>
      <c r="AH11" s="65">
        <v>1.6400000000000001E-2</v>
      </c>
      <c r="AI11" s="66">
        <v>2.93E-2</v>
      </c>
      <c r="AJ11" s="67">
        <v>4.7E-2</v>
      </c>
      <c r="AK11" s="67">
        <v>4.7E-2</v>
      </c>
      <c r="AL11" s="67">
        <v>4.7E-2</v>
      </c>
      <c r="AM11" s="67">
        <v>4.7E-2</v>
      </c>
      <c r="AN11" s="67">
        <v>4.7E-2</v>
      </c>
      <c r="AO11" s="68">
        <v>4.7E-2</v>
      </c>
      <c r="AP11" s="68">
        <v>4.7E-2</v>
      </c>
      <c r="AQ11" s="68">
        <v>4.7E-2</v>
      </c>
      <c r="AR11" s="68">
        <v>4.7E-2</v>
      </c>
      <c r="AS11" s="68">
        <v>4.7E-2</v>
      </c>
      <c r="AT11" s="68">
        <v>4.7E-2</v>
      </c>
      <c r="AU11" s="69">
        <v>4.7E-2</v>
      </c>
      <c r="AV11" s="67">
        <v>4.7E-2</v>
      </c>
      <c r="AW11" s="67">
        <v>4.7E-2</v>
      </c>
      <c r="AX11" s="67">
        <v>4.7E-2</v>
      </c>
      <c r="AY11" s="67">
        <v>4.7E-2</v>
      </c>
      <c r="AZ11" s="67">
        <v>4.7E-2</v>
      </c>
      <c r="BA11" s="68">
        <v>4.7E-2</v>
      </c>
      <c r="BB11" s="68">
        <v>4.7E-2</v>
      </c>
      <c r="BC11" s="68">
        <v>4.7E-2</v>
      </c>
      <c r="BD11" s="68">
        <v>4.7E-2</v>
      </c>
      <c r="BE11" s="68">
        <v>4.7E-2</v>
      </c>
      <c r="BF11" s="68">
        <v>4.7E-2</v>
      </c>
      <c r="BG11" s="69">
        <v>4.7E-2</v>
      </c>
      <c r="BH11" s="67">
        <v>4.7E-2</v>
      </c>
      <c r="BI11" s="67">
        <v>4.7E-2</v>
      </c>
      <c r="BJ11" s="67">
        <v>4.7E-2</v>
      </c>
      <c r="BK11" s="67">
        <v>4.7E-2</v>
      </c>
      <c r="BL11" s="67">
        <v>4.7E-2</v>
      </c>
      <c r="BM11" s="68">
        <v>4.7E-2</v>
      </c>
      <c r="BN11" s="68">
        <v>4.7E-2</v>
      </c>
      <c r="BO11" s="68">
        <v>4.7E-2</v>
      </c>
      <c r="BP11" s="68">
        <v>4.7E-2</v>
      </c>
      <c r="BQ11" s="68">
        <v>4.7E-2</v>
      </c>
      <c r="BR11" s="68">
        <v>4.7E-2</v>
      </c>
      <c r="BS11" s="68">
        <v>4.7E-2</v>
      </c>
      <c r="BT11" s="103"/>
      <c r="BU11" s="106" t="s">
        <v>48</v>
      </c>
    </row>
    <row r="12" spans="1:74" s="46" customFormat="1" x14ac:dyDescent="0.3">
      <c r="A12" s="56"/>
      <c r="B12" s="37"/>
      <c r="C12" s="37" t="s">
        <v>36</v>
      </c>
      <c r="D12" s="37"/>
      <c r="E12" s="37"/>
      <c r="F12" s="38"/>
      <c r="G12" s="38"/>
      <c r="H12" s="38"/>
      <c r="I12" s="62"/>
      <c r="J12" s="62"/>
      <c r="K12" s="62"/>
      <c r="L12" s="62"/>
      <c r="M12" s="62"/>
      <c r="N12" s="62"/>
      <c r="O12" s="62"/>
      <c r="P12" s="62"/>
      <c r="Q12" s="60">
        <f>+((Q9*0.5)*Q11/12)+(Q8*Q11/12)</f>
        <v>1659.0605545750002</v>
      </c>
      <c r="R12" s="60">
        <f>+((R9*0.5)*R11/12)+(R8*R11/12)</f>
        <v>3585.6911211366669</v>
      </c>
      <c r="S12" s="60">
        <f t="shared" ref="S12:AU12" si="32">+((S9*0.5)*S11/12)+(S8*S11/12)</f>
        <v>3857.8843609099999</v>
      </c>
      <c r="T12" s="60">
        <f t="shared" si="32"/>
        <v>4050.0154786325006</v>
      </c>
      <c r="U12" s="57">
        <f t="shared" si="32"/>
        <v>4267.9527053475013</v>
      </c>
      <c r="V12" s="57">
        <f t="shared" si="32"/>
        <v>4315.9590567162504</v>
      </c>
      <c r="W12" s="57">
        <f t="shared" si="32"/>
        <v>4465.2336096883346</v>
      </c>
      <c r="X12" s="57">
        <f t="shared" si="32"/>
        <v>4637.7481373958335</v>
      </c>
      <c r="Y12" s="57">
        <f t="shared" si="32"/>
        <v>4678.5178165645839</v>
      </c>
      <c r="Z12" s="57">
        <f t="shared" si="32"/>
        <v>4678.4705064083346</v>
      </c>
      <c r="AA12" s="57">
        <f t="shared" si="32"/>
        <v>4678.4705064083346</v>
      </c>
      <c r="AB12" s="57">
        <f t="shared" si="32"/>
        <v>4678.4705064083346</v>
      </c>
      <c r="AC12" s="57">
        <f t="shared" si="32"/>
        <v>4678.4705064083346</v>
      </c>
      <c r="AD12" s="57">
        <f t="shared" si="32"/>
        <v>4678.4705064083346</v>
      </c>
      <c r="AE12" s="57">
        <f t="shared" si="32"/>
        <v>4678.4705064083346</v>
      </c>
      <c r="AF12" s="57">
        <f t="shared" si="32"/>
        <v>4678.4705064083346</v>
      </c>
      <c r="AG12" s="57">
        <f t="shared" si="32"/>
        <v>4678.4705064083346</v>
      </c>
      <c r="AH12" s="57">
        <f t="shared" si="32"/>
        <v>4678.4705064083346</v>
      </c>
      <c r="AI12" s="57">
        <f t="shared" si="32"/>
        <v>8358.4869413270844</v>
      </c>
      <c r="AJ12" s="60">
        <f t="shared" si="32"/>
        <v>13407.811817145835</v>
      </c>
      <c r="AK12" s="60">
        <f t="shared" si="32"/>
        <v>13407.811817145835</v>
      </c>
      <c r="AL12" s="60">
        <f t="shared" si="32"/>
        <v>13407.811817145835</v>
      </c>
      <c r="AM12" s="60">
        <f t="shared" si="32"/>
        <v>13407.811817145835</v>
      </c>
      <c r="AN12" s="60">
        <f t="shared" si="32"/>
        <v>13407.811817145835</v>
      </c>
      <c r="AO12" s="60">
        <f t="shared" si="32"/>
        <v>13407.811817145835</v>
      </c>
      <c r="AP12" s="60">
        <f t="shared" si="32"/>
        <v>13407.811817145835</v>
      </c>
      <c r="AQ12" s="60">
        <f t="shared" si="32"/>
        <v>13407.811817145835</v>
      </c>
      <c r="AR12" s="60">
        <f t="shared" si="32"/>
        <v>13407.811817145835</v>
      </c>
      <c r="AS12" s="60">
        <f t="shared" si="32"/>
        <v>13407.811817145835</v>
      </c>
      <c r="AT12" s="60">
        <f t="shared" si="32"/>
        <v>13407.811817145835</v>
      </c>
      <c r="AU12" s="61">
        <f t="shared" si="32"/>
        <v>13407.811817145835</v>
      </c>
      <c r="AV12" s="60">
        <f t="shared" ref="AV12:BG12" si="33">+((AV9*0.5)*AV11/12)+(AV8*AV11/12)</f>
        <v>13407.811817145835</v>
      </c>
      <c r="AW12" s="60">
        <f t="shared" si="33"/>
        <v>13407.811817145835</v>
      </c>
      <c r="AX12" s="60">
        <f t="shared" si="33"/>
        <v>13407.811817145835</v>
      </c>
      <c r="AY12" s="60">
        <f t="shared" si="33"/>
        <v>13407.811817145835</v>
      </c>
      <c r="AZ12" s="60">
        <f t="shared" si="33"/>
        <v>13407.811817145835</v>
      </c>
      <c r="BA12" s="60">
        <f t="shared" si="33"/>
        <v>13407.811817145835</v>
      </c>
      <c r="BB12" s="60">
        <f t="shared" si="33"/>
        <v>13407.811817145835</v>
      </c>
      <c r="BC12" s="60">
        <f t="shared" si="33"/>
        <v>13407.811817145835</v>
      </c>
      <c r="BD12" s="60">
        <f t="shared" si="33"/>
        <v>13407.811817145835</v>
      </c>
      <c r="BE12" s="60">
        <f t="shared" si="33"/>
        <v>13407.811817145835</v>
      </c>
      <c r="BF12" s="60">
        <f t="shared" si="33"/>
        <v>13407.811817145835</v>
      </c>
      <c r="BG12" s="61">
        <f t="shared" si="33"/>
        <v>13407.811817145835</v>
      </c>
      <c r="BH12" s="60">
        <f t="shared" ref="BH12:BS12" si="34">+((BH9*0.5)*BH11/12)+(BH8*BH11/12)</f>
        <v>13407.811817145835</v>
      </c>
      <c r="BI12" s="60">
        <f t="shared" si="34"/>
        <v>13407.811817145835</v>
      </c>
      <c r="BJ12" s="60">
        <f t="shared" si="34"/>
        <v>13407.811817145835</v>
      </c>
      <c r="BK12" s="60">
        <f t="shared" si="34"/>
        <v>13407.811817145835</v>
      </c>
      <c r="BL12" s="60">
        <f t="shared" si="34"/>
        <v>13407.811817145835</v>
      </c>
      <c r="BM12" s="60">
        <f t="shared" si="34"/>
        <v>13407.811817145835</v>
      </c>
      <c r="BN12" s="60">
        <f t="shared" si="34"/>
        <v>0</v>
      </c>
      <c r="BO12" s="60">
        <f t="shared" si="34"/>
        <v>0</v>
      </c>
      <c r="BP12" s="60">
        <f t="shared" si="34"/>
        <v>0</v>
      </c>
      <c r="BQ12" s="60">
        <f t="shared" si="34"/>
        <v>0</v>
      </c>
      <c r="BR12" s="60">
        <f t="shared" si="34"/>
        <v>0</v>
      </c>
      <c r="BS12" s="60">
        <f t="shared" si="34"/>
        <v>0</v>
      </c>
      <c r="BT12" s="104"/>
      <c r="BU12" s="104">
        <f>SUM(BH12:BS12)</f>
        <v>80446.870902875016</v>
      </c>
    </row>
    <row r="13" spans="1:74" x14ac:dyDescent="0.3">
      <c r="A13" s="56"/>
      <c r="B13" s="37"/>
      <c r="C13" s="37" t="s">
        <v>37</v>
      </c>
      <c r="D13" s="37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>
        <f>+P13-Q12</f>
        <v>-1659.0605545750002</v>
      </c>
      <c r="R13" s="38">
        <f>+Q13-R12</f>
        <v>-5244.7516757116673</v>
      </c>
      <c r="S13" s="38">
        <f t="shared" ref="S13:AU13" si="35">+R13-S12</f>
        <v>-9102.6360366216668</v>
      </c>
      <c r="T13" s="58">
        <f t="shared" si="35"/>
        <v>-13152.651515254167</v>
      </c>
      <c r="U13" s="38">
        <f t="shared" si="35"/>
        <v>-17420.604220601668</v>
      </c>
      <c r="V13" s="38">
        <f t="shared" si="35"/>
        <v>-21736.563277317917</v>
      </c>
      <c r="W13" s="38">
        <f t="shared" si="35"/>
        <v>-26201.79688700625</v>
      </c>
      <c r="X13" s="38">
        <f t="shared" si="35"/>
        <v>-30839.545024402083</v>
      </c>
      <c r="Y13" s="38">
        <f t="shared" si="35"/>
        <v>-35518.062840966668</v>
      </c>
      <c r="Z13" s="38">
        <f t="shared" si="35"/>
        <v>-40196.533347375</v>
      </c>
      <c r="AA13" s="38">
        <f t="shared" si="35"/>
        <v>-44875.003853783332</v>
      </c>
      <c r="AB13" s="38">
        <f t="shared" si="35"/>
        <v>-49553.474360191663</v>
      </c>
      <c r="AC13" s="38">
        <f t="shared" si="35"/>
        <v>-54231.944866599995</v>
      </c>
      <c r="AD13" s="38">
        <f t="shared" si="35"/>
        <v>-58910.415373008327</v>
      </c>
      <c r="AE13" s="38">
        <f t="shared" si="35"/>
        <v>-63588.885879416659</v>
      </c>
      <c r="AF13" s="38">
        <f t="shared" si="35"/>
        <v>-68267.356385824998</v>
      </c>
      <c r="AG13" s="38">
        <f t="shared" si="35"/>
        <v>-72945.826892233337</v>
      </c>
      <c r="AH13" s="38">
        <f t="shared" si="35"/>
        <v>-77624.297398641676</v>
      </c>
      <c r="AI13" s="38">
        <f t="shared" si="35"/>
        <v>-85982.784339968755</v>
      </c>
      <c r="AJ13" s="38">
        <f t="shared" si="35"/>
        <v>-99390.596157114589</v>
      </c>
      <c r="AK13" s="38">
        <f t="shared" si="35"/>
        <v>-112798.40797426042</v>
      </c>
      <c r="AL13" s="38">
        <f t="shared" si="35"/>
        <v>-126206.21979140626</v>
      </c>
      <c r="AM13" s="38">
        <f t="shared" si="35"/>
        <v>-139614.03160855209</v>
      </c>
      <c r="AN13" s="38">
        <f t="shared" si="35"/>
        <v>-153021.84342569794</v>
      </c>
      <c r="AO13" s="38">
        <f t="shared" si="35"/>
        <v>-166429.65524284379</v>
      </c>
      <c r="AP13" s="38">
        <f t="shared" si="35"/>
        <v>-179837.46705998963</v>
      </c>
      <c r="AQ13" s="38">
        <f t="shared" si="35"/>
        <v>-193245.27887713548</v>
      </c>
      <c r="AR13" s="38">
        <f t="shared" si="35"/>
        <v>-206653.09069428133</v>
      </c>
      <c r="AS13" s="38">
        <f t="shared" si="35"/>
        <v>-220060.90251142718</v>
      </c>
      <c r="AT13" s="38">
        <f t="shared" si="35"/>
        <v>-233468.71432857303</v>
      </c>
      <c r="AU13" s="55">
        <f t="shared" si="35"/>
        <v>-246876.52614571888</v>
      </c>
      <c r="AV13" s="38">
        <f t="shared" ref="AV13" si="36">+AU13-AV12</f>
        <v>-260284.33796286472</v>
      </c>
      <c r="AW13" s="38">
        <f t="shared" ref="AW13" si="37">+AV13-AW12</f>
        <v>-273692.14978001057</v>
      </c>
      <c r="AX13" s="38">
        <f t="shared" ref="AX13" si="38">+AW13-AX12</f>
        <v>-287099.96159715642</v>
      </c>
      <c r="AY13" s="38">
        <f t="shared" ref="AY13" si="39">+AX13-AY12</f>
        <v>-300507.77341430227</v>
      </c>
      <c r="AZ13" s="38">
        <f t="shared" ref="AZ13" si="40">+AY13-AZ12</f>
        <v>-313915.58523144812</v>
      </c>
      <c r="BA13" s="38">
        <f t="shared" ref="BA13" si="41">+AZ13-BA12</f>
        <v>-327323.39704859396</v>
      </c>
      <c r="BB13" s="38">
        <f t="shared" ref="BB13" si="42">+BA13-BB12</f>
        <v>-340731.20886573981</v>
      </c>
      <c r="BC13" s="38">
        <f t="shared" ref="BC13" si="43">+BB13-BC12</f>
        <v>-354139.02068288566</v>
      </c>
      <c r="BD13" s="38">
        <f t="shared" ref="BD13" si="44">+BC13-BD12</f>
        <v>-367546.83250003151</v>
      </c>
      <c r="BE13" s="38">
        <f t="shared" ref="BE13" si="45">+BD13-BE12</f>
        <v>-380954.64431717736</v>
      </c>
      <c r="BF13" s="38">
        <f t="shared" ref="BF13" si="46">+BE13-BF12</f>
        <v>-394362.45613432321</v>
      </c>
      <c r="BG13" s="55">
        <f t="shared" ref="BG13" si="47">+BF13-BG12</f>
        <v>-407770.26795146905</v>
      </c>
      <c r="BH13" s="38">
        <f t="shared" ref="BH13" si="48">+BG13-BH12</f>
        <v>-421178.0797686149</v>
      </c>
      <c r="BI13" s="38">
        <f t="shared" ref="BI13" si="49">+BH13-BI12</f>
        <v>-434585.89158576075</v>
      </c>
      <c r="BJ13" s="38">
        <f t="shared" ref="BJ13" si="50">+BI13-BJ12</f>
        <v>-447993.7034029066</v>
      </c>
      <c r="BK13" s="38">
        <f t="shared" ref="BK13" si="51">+BJ13-BK12</f>
        <v>-461401.51522005245</v>
      </c>
      <c r="BL13" s="38">
        <f t="shared" ref="BL13" si="52">+BK13-BL12</f>
        <v>-474809.32703719829</v>
      </c>
      <c r="BM13" s="38">
        <v>0</v>
      </c>
      <c r="BN13" s="38">
        <f t="shared" ref="BN13" si="53">+BM13-BN12</f>
        <v>0</v>
      </c>
      <c r="BO13" s="38">
        <f t="shared" ref="BO13" si="54">+BN13-BO12</f>
        <v>0</v>
      </c>
      <c r="BP13" s="38">
        <f t="shared" ref="BP13" si="55">+BO13-BP12</f>
        <v>0</v>
      </c>
      <c r="BQ13" s="38">
        <f t="shared" ref="BQ13" si="56">+BP13-BQ12</f>
        <v>0</v>
      </c>
      <c r="BR13" s="38">
        <f t="shared" ref="BR13" si="57">+BQ13-BR12</f>
        <v>0</v>
      </c>
      <c r="BS13" s="54">
        <f t="shared" ref="BS13" si="58">+BR13-BS12</f>
        <v>0</v>
      </c>
      <c r="BT13" s="102">
        <f>((BG13+BS13)+(2*(SUM(BH13:BR13))))/24</f>
        <v>-203654.47091585564</v>
      </c>
      <c r="BU13" s="102">
        <v>0</v>
      </c>
      <c r="BV13"/>
    </row>
    <row r="14" spans="1:74" s="46" customFormat="1" x14ac:dyDescent="0.3">
      <c r="A14" s="56"/>
      <c r="B14" s="37"/>
      <c r="C14" s="37" t="s">
        <v>39</v>
      </c>
      <c r="D14" s="37"/>
      <c r="E14" s="5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f t="shared" ref="Q14:U14" si="59">+Q10+Q13</f>
        <v>2426234.4339454249</v>
      </c>
      <c r="R14" s="38">
        <f t="shared" si="59"/>
        <v>2814214.6140242885</v>
      </c>
      <c r="S14" s="38">
        <f t="shared" si="59"/>
        <v>2817122.4288633782</v>
      </c>
      <c r="T14" s="38">
        <f t="shared" si="59"/>
        <v>3087474.2035347461</v>
      </c>
      <c r="U14" s="38">
        <f t="shared" si="59"/>
        <v>3127736.9875793988</v>
      </c>
      <c r="V14" s="38">
        <f>+V10+V13</f>
        <v>3149143.4888976822</v>
      </c>
      <c r="W14" s="38">
        <f t="shared" ref="W14:AU14" si="60">+W10+W13</f>
        <v>3337406.3602379942</v>
      </c>
      <c r="X14" s="38">
        <f t="shared" si="60"/>
        <v>3392500.7916005985</v>
      </c>
      <c r="Y14" s="38">
        <f t="shared" si="60"/>
        <v>3387753.039409034</v>
      </c>
      <c r="Z14" s="38">
        <f t="shared" si="60"/>
        <v>3383074.5689026252</v>
      </c>
      <c r="AA14" s="38">
        <f t="shared" si="60"/>
        <v>3378396.098396217</v>
      </c>
      <c r="AB14" s="38">
        <f t="shared" si="60"/>
        <v>3373717.6278898087</v>
      </c>
      <c r="AC14" s="38">
        <f t="shared" si="60"/>
        <v>3369039.1573834005</v>
      </c>
      <c r="AD14" s="38">
        <f t="shared" si="60"/>
        <v>3364360.6868769922</v>
      </c>
      <c r="AE14" s="38">
        <f t="shared" si="60"/>
        <v>3359682.216370584</v>
      </c>
      <c r="AF14" s="38">
        <f t="shared" si="60"/>
        <v>3355003.7458641753</v>
      </c>
      <c r="AG14" s="38">
        <f t="shared" si="60"/>
        <v>3350325.275357767</v>
      </c>
      <c r="AH14" s="38">
        <f t="shared" si="60"/>
        <v>3345646.8048513588</v>
      </c>
      <c r="AI14" s="38">
        <f t="shared" si="60"/>
        <v>3337288.3179100319</v>
      </c>
      <c r="AJ14" s="38">
        <f t="shared" si="60"/>
        <v>3323880.506092886</v>
      </c>
      <c r="AK14" s="38">
        <f t="shared" si="60"/>
        <v>3310472.6942757401</v>
      </c>
      <c r="AL14" s="38">
        <f t="shared" si="60"/>
        <v>3297064.8824585942</v>
      </c>
      <c r="AM14" s="38">
        <f t="shared" si="60"/>
        <v>3283657.0706414483</v>
      </c>
      <c r="AN14" s="38">
        <f t="shared" si="60"/>
        <v>3270249.2588243023</v>
      </c>
      <c r="AO14" s="38">
        <f t="shared" si="60"/>
        <v>3256841.4470071569</v>
      </c>
      <c r="AP14" s="38">
        <f t="shared" si="60"/>
        <v>3243433.635190011</v>
      </c>
      <c r="AQ14" s="38">
        <f t="shared" si="60"/>
        <v>3230025.8233728651</v>
      </c>
      <c r="AR14" s="38">
        <f t="shared" si="60"/>
        <v>3216618.0115557192</v>
      </c>
      <c r="AS14" s="38">
        <f t="shared" si="60"/>
        <v>3203210.1997385733</v>
      </c>
      <c r="AT14" s="38">
        <f t="shared" si="60"/>
        <v>3189802.3879214274</v>
      </c>
      <c r="AU14" s="55">
        <f t="shared" si="60"/>
        <v>3176394.5761042815</v>
      </c>
      <c r="AV14" s="38">
        <f t="shared" ref="AV14:BG14" si="61">+AV10+AV13</f>
        <v>3162986.7642871356</v>
      </c>
      <c r="AW14" s="38">
        <f t="shared" si="61"/>
        <v>3149578.9524699897</v>
      </c>
      <c r="AX14" s="38">
        <f t="shared" si="61"/>
        <v>3136171.1406528442</v>
      </c>
      <c r="AY14" s="38">
        <f t="shared" si="61"/>
        <v>3122763.3288356983</v>
      </c>
      <c r="AZ14" s="38">
        <f t="shared" si="61"/>
        <v>3109355.5170185524</v>
      </c>
      <c r="BA14" s="38">
        <f t="shared" si="61"/>
        <v>3095947.7052014065</v>
      </c>
      <c r="BB14" s="38">
        <f t="shared" si="61"/>
        <v>3082539.8933842606</v>
      </c>
      <c r="BC14" s="38">
        <f t="shared" si="61"/>
        <v>3069132.0815671147</v>
      </c>
      <c r="BD14" s="38">
        <f t="shared" si="61"/>
        <v>3055724.2697499688</v>
      </c>
      <c r="BE14" s="38">
        <f t="shared" si="61"/>
        <v>3042316.4579328233</v>
      </c>
      <c r="BF14" s="38">
        <f t="shared" si="61"/>
        <v>3028908.6461156774</v>
      </c>
      <c r="BG14" s="55">
        <f t="shared" si="61"/>
        <v>3015500.8342985315</v>
      </c>
      <c r="BH14" s="38">
        <f t="shared" ref="BH14:BS14" si="62">+BH10+BH13</f>
        <v>3002093.0224813856</v>
      </c>
      <c r="BI14" s="38">
        <f t="shared" si="62"/>
        <v>2988685.2106642397</v>
      </c>
      <c r="BJ14" s="38">
        <f t="shared" si="62"/>
        <v>2975277.3988470938</v>
      </c>
      <c r="BK14" s="38">
        <f t="shared" si="62"/>
        <v>2961869.5870299479</v>
      </c>
      <c r="BL14" s="38">
        <f t="shared" si="62"/>
        <v>2948461.775212802</v>
      </c>
      <c r="BM14" s="38">
        <v>0</v>
      </c>
      <c r="BN14" s="38">
        <f t="shared" si="62"/>
        <v>0</v>
      </c>
      <c r="BO14" s="38">
        <f t="shared" si="62"/>
        <v>0</v>
      </c>
      <c r="BP14" s="38">
        <f t="shared" si="62"/>
        <v>0</v>
      </c>
      <c r="BQ14" s="38">
        <f t="shared" si="62"/>
        <v>0</v>
      </c>
      <c r="BR14" s="38">
        <f t="shared" si="62"/>
        <v>0</v>
      </c>
      <c r="BS14" s="54">
        <f t="shared" si="62"/>
        <v>0</v>
      </c>
      <c r="BT14" s="108">
        <f t="shared" ref="BT14" si="63">+BT10+BT13</f>
        <v>1365344.7842820615</v>
      </c>
      <c r="BU14" s="108">
        <v>0</v>
      </c>
    </row>
    <row r="15" spans="1:74" s="46" customFormat="1" x14ac:dyDescent="0.3">
      <c r="A15" s="56"/>
      <c r="B15" s="37"/>
      <c r="C15" s="37"/>
      <c r="D15" s="37"/>
      <c r="E15" s="5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62"/>
      <c r="S15" s="63" t="s">
        <v>38</v>
      </c>
      <c r="T15" s="62">
        <f>SUM(I12:T12)</f>
        <v>13152.651515254167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/>
      <c r="AS15"/>
      <c r="AT15"/>
      <c r="AU15" s="55"/>
      <c r="AV15" s="38"/>
      <c r="AW15" s="38"/>
      <c r="AX15" s="38"/>
      <c r="AY15" s="38"/>
      <c r="AZ15" s="38"/>
      <c r="BA15" s="38"/>
      <c r="BB15" s="38"/>
      <c r="BC15" s="38"/>
      <c r="BD15"/>
      <c r="BE15"/>
      <c r="BF15"/>
      <c r="BG15" s="55"/>
      <c r="BH15" s="38"/>
      <c r="BI15" s="38"/>
      <c r="BJ15" s="38"/>
      <c r="BK15" s="38"/>
      <c r="BL15" s="38"/>
      <c r="BM15" s="38"/>
      <c r="BN15" s="38"/>
      <c r="BO15" s="38"/>
      <c r="BP15"/>
      <c r="BQ15"/>
      <c r="BR15"/>
      <c r="BS15" s="54"/>
      <c r="BT15" s="99"/>
      <c r="BU15" s="99"/>
    </row>
    <row r="16" spans="1:74" x14ac:dyDescent="0.3">
      <c r="A16" s="71"/>
      <c r="B16" s="48"/>
      <c r="C16" s="48"/>
      <c r="D16" s="48"/>
      <c r="E16" s="48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64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64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80"/>
      <c r="BU16" s="80"/>
      <c r="BV16"/>
    </row>
    <row r="17" spans="1:74" s="46" customFormat="1" x14ac:dyDescent="0.3">
      <c r="A17" s="56"/>
      <c r="B17" t="s">
        <v>20</v>
      </c>
      <c r="C17" t="s">
        <v>32</v>
      </c>
      <c r="D17"/>
      <c r="E17"/>
      <c r="U17" s="46">
        <f t="shared" ref="U17:AU17" si="64">+T19</f>
        <v>0</v>
      </c>
      <c r="V17" s="46">
        <f t="shared" si="64"/>
        <v>0</v>
      </c>
      <c r="W17" s="46">
        <f t="shared" si="64"/>
        <v>0</v>
      </c>
      <c r="X17" s="46">
        <f t="shared" si="64"/>
        <v>0</v>
      </c>
      <c r="Y17" s="46">
        <f t="shared" si="64"/>
        <v>0</v>
      </c>
      <c r="Z17" s="46">
        <f t="shared" si="64"/>
        <v>0</v>
      </c>
      <c r="AA17" s="46">
        <f t="shared" si="64"/>
        <v>0</v>
      </c>
      <c r="AB17" s="46">
        <f t="shared" si="64"/>
        <v>0</v>
      </c>
      <c r="AC17" s="46">
        <f t="shared" si="64"/>
        <v>0</v>
      </c>
      <c r="AD17" s="46">
        <f t="shared" si="64"/>
        <v>2508323.2079750001</v>
      </c>
      <c r="AE17" s="46">
        <f t="shared" si="64"/>
        <v>2887428.2096000002</v>
      </c>
      <c r="AF17" s="46">
        <f t="shared" si="64"/>
        <v>2924102.0609750003</v>
      </c>
      <c r="AG17" s="46">
        <f t="shared" si="64"/>
        <v>3178749.7514750003</v>
      </c>
      <c r="AH17" s="46">
        <f t="shared" si="64"/>
        <v>3203733.0997250001</v>
      </c>
      <c r="AI17" s="46">
        <f t="shared" si="64"/>
        <v>3270149.6212249999</v>
      </c>
      <c r="AJ17" s="46">
        <f t="shared" si="64"/>
        <v>3293250.1409749999</v>
      </c>
      <c r="AK17" s="46">
        <f t="shared" si="64"/>
        <v>3821090.6980999997</v>
      </c>
      <c r="AL17" s="46">
        <f t="shared" si="64"/>
        <v>3825074.7209749995</v>
      </c>
      <c r="AM17" s="46">
        <f t="shared" si="64"/>
        <v>3825074.7209749995</v>
      </c>
      <c r="AN17" s="46">
        <f t="shared" si="64"/>
        <v>3825074.7209749995</v>
      </c>
      <c r="AO17" s="38">
        <f t="shared" si="64"/>
        <v>3825074.7209749995</v>
      </c>
      <c r="AP17" s="38">
        <f t="shared" si="64"/>
        <v>3825074.7209749995</v>
      </c>
      <c r="AQ17" s="38">
        <f t="shared" si="64"/>
        <v>3825074.7209749995</v>
      </c>
      <c r="AR17" s="38">
        <f t="shared" si="64"/>
        <v>3825074.7209749995</v>
      </c>
      <c r="AS17" s="38">
        <f t="shared" si="64"/>
        <v>3825074.7209749995</v>
      </c>
      <c r="AT17" s="38">
        <f t="shared" si="64"/>
        <v>3825074.7209749995</v>
      </c>
      <c r="AU17" s="53">
        <f t="shared" si="64"/>
        <v>3825074.7209749995</v>
      </c>
      <c r="AV17" s="46">
        <f t="shared" ref="AV17" si="65">+AU19</f>
        <v>3825074.7209749995</v>
      </c>
      <c r="AW17" s="46">
        <f t="shared" ref="AW17" si="66">+AV19</f>
        <v>3825074.7209749995</v>
      </c>
      <c r="AX17" s="46">
        <f t="shared" ref="AX17" si="67">+AW19</f>
        <v>3825074.7209749995</v>
      </c>
      <c r="AY17" s="46">
        <f t="shared" ref="AY17" si="68">+AX19</f>
        <v>3825074.7209749995</v>
      </c>
      <c r="AZ17" s="46">
        <f t="shared" ref="AZ17" si="69">+AY19</f>
        <v>3825074.7209749995</v>
      </c>
      <c r="BA17" s="38">
        <f t="shared" ref="BA17" si="70">+AZ19</f>
        <v>3825074.7209749995</v>
      </c>
      <c r="BB17" s="38">
        <f t="shared" ref="BB17" si="71">+BA19</f>
        <v>3825074.7209749995</v>
      </c>
      <c r="BC17" s="38">
        <f t="shared" ref="BC17" si="72">+BB19</f>
        <v>3825074.7209749995</v>
      </c>
      <c r="BD17" s="38">
        <f t="shared" ref="BD17" si="73">+BC19</f>
        <v>3825074.7209749995</v>
      </c>
      <c r="BE17" s="38">
        <f t="shared" ref="BE17" si="74">+BD19</f>
        <v>3825074.7209749995</v>
      </c>
      <c r="BF17" s="38">
        <f t="shared" ref="BF17" si="75">+BE19</f>
        <v>3825074.7209749995</v>
      </c>
      <c r="BG17" s="53">
        <f t="shared" ref="BG17" si="76">+BF19</f>
        <v>3825074.7209749995</v>
      </c>
      <c r="BH17" s="46">
        <f t="shared" ref="BH17" si="77">+BG19</f>
        <v>3825074.7209749995</v>
      </c>
      <c r="BI17" s="46">
        <f t="shared" ref="BI17" si="78">+BH19</f>
        <v>3825074.7209749995</v>
      </c>
      <c r="BJ17" s="46">
        <f t="shared" ref="BJ17" si="79">+BI19</f>
        <v>3825074.7209749995</v>
      </c>
      <c r="BK17" s="46">
        <f t="shared" ref="BK17" si="80">+BJ19</f>
        <v>3825074.7209749995</v>
      </c>
      <c r="BL17" s="46">
        <f t="shared" ref="BL17" si="81">+BK19</f>
        <v>3825074.7209749995</v>
      </c>
      <c r="BM17" s="38">
        <f t="shared" ref="BM17" si="82">+BL19</f>
        <v>3825074.7209749995</v>
      </c>
      <c r="BN17" s="38">
        <f t="shared" ref="BN17" si="83">+BM19</f>
        <v>0</v>
      </c>
      <c r="BO17" s="38">
        <f t="shared" ref="BO17" si="84">+BN19</f>
        <v>0</v>
      </c>
      <c r="BP17" s="38">
        <f t="shared" ref="BP17" si="85">+BO19</f>
        <v>0</v>
      </c>
      <c r="BQ17" s="38">
        <f t="shared" ref="BQ17" si="86">+BP19</f>
        <v>0</v>
      </c>
      <c r="BR17" s="38">
        <f t="shared" ref="BR17" si="87">+BQ19</f>
        <v>0</v>
      </c>
      <c r="BS17" s="38">
        <f t="shared" ref="BS17" si="88">+BR19</f>
        <v>0</v>
      </c>
      <c r="BT17" s="101"/>
      <c r="BU17" s="101"/>
    </row>
    <row r="18" spans="1:74" s="46" customFormat="1" x14ac:dyDescent="0.3">
      <c r="A18" s="56"/>
      <c r="B18"/>
      <c r="C18" t="s">
        <v>33</v>
      </c>
      <c r="D18"/>
      <c r="E18"/>
      <c r="S18" s="46">
        <f t="shared" ref="S18:AU18" si="89">+S5</f>
        <v>0</v>
      </c>
      <c r="T18" s="72">
        <f t="shared" si="89"/>
        <v>0</v>
      </c>
      <c r="U18" s="46">
        <f t="shared" si="89"/>
        <v>0</v>
      </c>
      <c r="V18" s="46">
        <f t="shared" si="89"/>
        <v>0</v>
      </c>
      <c r="W18" s="46">
        <f t="shared" si="89"/>
        <v>0</v>
      </c>
      <c r="X18" s="46">
        <f t="shared" si="89"/>
        <v>0</v>
      </c>
      <c r="Y18" s="46">
        <f t="shared" si="89"/>
        <v>0</v>
      </c>
      <c r="Z18" s="46">
        <f t="shared" si="89"/>
        <v>0</v>
      </c>
      <c r="AA18" s="46">
        <f t="shared" si="89"/>
        <v>0</v>
      </c>
      <c r="AB18" s="46">
        <f t="shared" si="89"/>
        <v>0</v>
      </c>
      <c r="AC18" s="46">
        <f t="shared" si="89"/>
        <v>2508323.2079750001</v>
      </c>
      <c r="AD18" s="46">
        <f t="shared" si="89"/>
        <v>379105.00162500003</v>
      </c>
      <c r="AE18" s="46">
        <f t="shared" si="89"/>
        <v>36673.851375000006</v>
      </c>
      <c r="AF18" s="46">
        <f t="shared" si="89"/>
        <v>254647.6905</v>
      </c>
      <c r="AG18" s="46">
        <f t="shared" si="89"/>
        <v>24983.348250000003</v>
      </c>
      <c r="AH18" s="46">
        <f t="shared" si="89"/>
        <v>66416.521500000003</v>
      </c>
      <c r="AI18" s="46">
        <f t="shared" si="89"/>
        <v>23100.519749999999</v>
      </c>
      <c r="AJ18" s="46">
        <f t="shared" si="89"/>
        <v>527840.55712500005</v>
      </c>
      <c r="AK18" s="46">
        <f t="shared" si="89"/>
        <v>3984.0228750000001</v>
      </c>
      <c r="AL18" s="46">
        <f t="shared" si="89"/>
        <v>0</v>
      </c>
      <c r="AM18" s="46">
        <f t="shared" si="89"/>
        <v>0</v>
      </c>
      <c r="AN18" s="46">
        <f t="shared" si="89"/>
        <v>0</v>
      </c>
      <c r="AO18" s="38">
        <f t="shared" si="89"/>
        <v>0</v>
      </c>
      <c r="AP18" s="38">
        <f t="shared" si="89"/>
        <v>0</v>
      </c>
      <c r="AQ18" s="38">
        <f t="shared" si="89"/>
        <v>0</v>
      </c>
      <c r="AR18" s="38">
        <f t="shared" si="89"/>
        <v>0</v>
      </c>
      <c r="AS18" s="38">
        <f t="shared" si="89"/>
        <v>0</v>
      </c>
      <c r="AT18" s="38">
        <f t="shared" si="89"/>
        <v>0</v>
      </c>
      <c r="AU18" s="53">
        <f t="shared" si="89"/>
        <v>0</v>
      </c>
      <c r="AV18" s="46">
        <f t="shared" ref="AV18:BG18" si="90">+AV5</f>
        <v>0</v>
      </c>
      <c r="AW18" s="46">
        <f t="shared" si="90"/>
        <v>0</v>
      </c>
      <c r="AX18" s="46">
        <f t="shared" si="90"/>
        <v>0</v>
      </c>
      <c r="AY18" s="46">
        <f t="shared" si="90"/>
        <v>0</v>
      </c>
      <c r="AZ18" s="46">
        <f t="shared" si="90"/>
        <v>0</v>
      </c>
      <c r="BA18" s="38">
        <f t="shared" si="90"/>
        <v>0</v>
      </c>
      <c r="BB18" s="38">
        <f t="shared" si="90"/>
        <v>0</v>
      </c>
      <c r="BC18" s="38">
        <f t="shared" si="90"/>
        <v>0</v>
      </c>
      <c r="BD18" s="38">
        <f t="shared" si="90"/>
        <v>0</v>
      </c>
      <c r="BE18" s="38">
        <f t="shared" si="90"/>
        <v>0</v>
      </c>
      <c r="BF18" s="38">
        <f t="shared" si="90"/>
        <v>0</v>
      </c>
      <c r="BG18" s="53">
        <f t="shared" si="90"/>
        <v>0</v>
      </c>
      <c r="BH18" s="46">
        <f t="shared" ref="BH18:BS18" si="91">+BH5</f>
        <v>0</v>
      </c>
      <c r="BI18" s="46">
        <f t="shared" si="91"/>
        <v>0</v>
      </c>
      <c r="BJ18" s="46">
        <f t="shared" si="91"/>
        <v>0</v>
      </c>
      <c r="BK18" s="46">
        <f t="shared" si="91"/>
        <v>0</v>
      </c>
      <c r="BL18" s="46">
        <f t="shared" si="91"/>
        <v>0</v>
      </c>
      <c r="BM18" s="38">
        <f t="shared" si="91"/>
        <v>0</v>
      </c>
      <c r="BN18" s="38">
        <f t="shared" si="91"/>
        <v>0</v>
      </c>
      <c r="BO18" s="38">
        <f t="shared" si="91"/>
        <v>0</v>
      </c>
      <c r="BP18" s="38">
        <f t="shared" si="91"/>
        <v>0</v>
      </c>
      <c r="BQ18" s="38">
        <f t="shared" si="91"/>
        <v>0</v>
      </c>
      <c r="BR18" s="38">
        <f t="shared" si="91"/>
        <v>0</v>
      </c>
      <c r="BS18" s="38">
        <f t="shared" si="91"/>
        <v>0</v>
      </c>
      <c r="BT18" s="101"/>
      <c r="BU18" s="101"/>
    </row>
    <row r="19" spans="1:74" s="46" customFormat="1" x14ac:dyDescent="0.3">
      <c r="A19" s="56"/>
      <c r="B19"/>
      <c r="C19" t="s">
        <v>34</v>
      </c>
      <c r="D19"/>
      <c r="E19"/>
      <c r="T19" s="70"/>
      <c r="U19" s="46">
        <f t="shared" ref="U19:AU19" si="92">+U17+U18</f>
        <v>0</v>
      </c>
      <c r="V19" s="46">
        <f t="shared" si="92"/>
        <v>0</v>
      </c>
      <c r="W19" s="46">
        <f t="shared" si="92"/>
        <v>0</v>
      </c>
      <c r="X19" s="46">
        <f t="shared" si="92"/>
        <v>0</v>
      </c>
      <c r="Y19" s="46">
        <f t="shared" si="92"/>
        <v>0</v>
      </c>
      <c r="Z19" s="46">
        <f t="shared" si="92"/>
        <v>0</v>
      </c>
      <c r="AA19" s="46">
        <f t="shared" si="92"/>
        <v>0</v>
      </c>
      <c r="AB19" s="46">
        <f t="shared" si="92"/>
        <v>0</v>
      </c>
      <c r="AC19" s="46">
        <f t="shared" si="92"/>
        <v>2508323.2079750001</v>
      </c>
      <c r="AD19" s="46">
        <f t="shared" si="92"/>
        <v>2887428.2096000002</v>
      </c>
      <c r="AE19" s="46">
        <f t="shared" si="92"/>
        <v>2924102.0609750003</v>
      </c>
      <c r="AF19" s="46">
        <f t="shared" si="92"/>
        <v>3178749.7514750003</v>
      </c>
      <c r="AG19" s="46">
        <f t="shared" si="92"/>
        <v>3203733.0997250001</v>
      </c>
      <c r="AH19" s="46">
        <f t="shared" si="92"/>
        <v>3270149.6212249999</v>
      </c>
      <c r="AI19" s="46">
        <f t="shared" si="92"/>
        <v>3293250.1409749999</v>
      </c>
      <c r="AJ19" s="46">
        <f t="shared" si="92"/>
        <v>3821090.6980999997</v>
      </c>
      <c r="AK19" s="46">
        <f t="shared" si="92"/>
        <v>3825074.7209749995</v>
      </c>
      <c r="AL19" s="46">
        <f t="shared" si="92"/>
        <v>3825074.7209749995</v>
      </c>
      <c r="AM19" s="46">
        <f t="shared" si="92"/>
        <v>3825074.7209749995</v>
      </c>
      <c r="AN19" s="46">
        <f t="shared" si="92"/>
        <v>3825074.7209749995</v>
      </c>
      <c r="AO19" s="38">
        <f t="shared" si="92"/>
        <v>3825074.7209749995</v>
      </c>
      <c r="AP19" s="38">
        <f t="shared" si="92"/>
        <v>3825074.7209749995</v>
      </c>
      <c r="AQ19" s="38">
        <f t="shared" si="92"/>
        <v>3825074.7209749995</v>
      </c>
      <c r="AR19" s="38">
        <f t="shared" si="92"/>
        <v>3825074.7209749995</v>
      </c>
      <c r="AS19" s="38">
        <f t="shared" si="92"/>
        <v>3825074.7209749995</v>
      </c>
      <c r="AT19" s="38">
        <f t="shared" si="92"/>
        <v>3825074.7209749995</v>
      </c>
      <c r="AU19" s="59">
        <f t="shared" si="92"/>
        <v>3825074.7209749995</v>
      </c>
      <c r="AV19" s="46">
        <f t="shared" ref="AV19:BG19" si="93">+AV17+AV18</f>
        <v>3825074.7209749995</v>
      </c>
      <c r="AW19" s="46">
        <f t="shared" si="93"/>
        <v>3825074.7209749995</v>
      </c>
      <c r="AX19" s="46">
        <f t="shared" si="93"/>
        <v>3825074.7209749995</v>
      </c>
      <c r="AY19" s="46">
        <f t="shared" si="93"/>
        <v>3825074.7209749995</v>
      </c>
      <c r="AZ19" s="46">
        <f t="shared" si="93"/>
        <v>3825074.7209749995</v>
      </c>
      <c r="BA19" s="38">
        <f t="shared" si="93"/>
        <v>3825074.7209749995</v>
      </c>
      <c r="BB19" s="38">
        <f t="shared" si="93"/>
        <v>3825074.7209749995</v>
      </c>
      <c r="BC19" s="38">
        <f t="shared" si="93"/>
        <v>3825074.7209749995</v>
      </c>
      <c r="BD19" s="38">
        <f t="shared" si="93"/>
        <v>3825074.7209749995</v>
      </c>
      <c r="BE19" s="38">
        <f t="shared" si="93"/>
        <v>3825074.7209749995</v>
      </c>
      <c r="BF19" s="38">
        <f t="shared" si="93"/>
        <v>3825074.7209749995</v>
      </c>
      <c r="BG19" s="55">
        <f t="shared" si="93"/>
        <v>3825074.7209749995</v>
      </c>
      <c r="BH19" s="46">
        <f t="shared" ref="BH19:BS19" si="94">+BH17+BH18</f>
        <v>3825074.7209749995</v>
      </c>
      <c r="BI19" s="46">
        <f t="shared" si="94"/>
        <v>3825074.7209749995</v>
      </c>
      <c r="BJ19" s="46">
        <f t="shared" si="94"/>
        <v>3825074.7209749995</v>
      </c>
      <c r="BK19" s="46">
        <f t="shared" si="94"/>
        <v>3825074.7209749995</v>
      </c>
      <c r="BL19" s="46">
        <f t="shared" si="94"/>
        <v>3825074.7209749995</v>
      </c>
      <c r="BM19" s="38">
        <v>0</v>
      </c>
      <c r="BN19" s="38">
        <f t="shared" si="94"/>
        <v>0</v>
      </c>
      <c r="BO19" s="38">
        <f t="shared" si="94"/>
        <v>0</v>
      </c>
      <c r="BP19" s="38">
        <f t="shared" si="94"/>
        <v>0</v>
      </c>
      <c r="BQ19" s="38">
        <f t="shared" si="94"/>
        <v>0</v>
      </c>
      <c r="BR19" s="38">
        <f t="shared" si="94"/>
        <v>0</v>
      </c>
      <c r="BS19" s="54">
        <f t="shared" si="94"/>
        <v>0</v>
      </c>
      <c r="BT19" s="102">
        <f>((BG19+BS19)+(2*(SUM(BH19:BR19))))/24</f>
        <v>1753159.2471135415</v>
      </c>
      <c r="BU19" s="102">
        <v>0</v>
      </c>
    </row>
    <row r="20" spans="1:74" x14ac:dyDescent="0.3">
      <c r="A20" s="56"/>
      <c r="C20" t="s">
        <v>35</v>
      </c>
      <c r="U20" s="65"/>
      <c r="V20" s="65"/>
      <c r="W20" s="65"/>
      <c r="X20" s="65"/>
      <c r="Y20" s="65"/>
      <c r="Z20" s="65"/>
      <c r="AA20" s="65"/>
      <c r="AB20" s="65"/>
      <c r="AC20" s="65">
        <v>1.44E-2</v>
      </c>
      <c r="AD20" s="65">
        <v>1.44E-2</v>
      </c>
      <c r="AE20" s="65">
        <v>1.44E-2</v>
      </c>
      <c r="AF20" s="65">
        <v>1.44E-2</v>
      </c>
      <c r="AG20" s="65">
        <v>1.44E-2</v>
      </c>
      <c r="AH20" s="65">
        <v>1.44E-2</v>
      </c>
      <c r="AI20" s="65">
        <v>2.5999999999999999E-2</v>
      </c>
      <c r="AJ20" s="65">
        <v>4.1999999999999996E-2</v>
      </c>
      <c r="AK20" s="65">
        <v>4.1999999999999996E-2</v>
      </c>
      <c r="AL20" s="65">
        <v>4.1999999999999996E-2</v>
      </c>
      <c r="AM20" s="65">
        <v>4.1999999999999996E-2</v>
      </c>
      <c r="AN20" s="65">
        <v>4.1999999999999996E-2</v>
      </c>
      <c r="AO20" s="73">
        <v>4.1999999999999996E-2</v>
      </c>
      <c r="AP20" s="73">
        <v>4.1999999999999996E-2</v>
      </c>
      <c r="AQ20" s="73">
        <v>4.1999999999999996E-2</v>
      </c>
      <c r="AR20" s="73">
        <v>4.1999999999999996E-2</v>
      </c>
      <c r="AS20" s="73">
        <v>4.1999999999999996E-2</v>
      </c>
      <c r="AT20" s="73">
        <v>4.1999999999999996E-2</v>
      </c>
      <c r="AU20" s="74">
        <v>4.1999999999999996E-2</v>
      </c>
      <c r="AV20" s="65">
        <v>4.1999999999999996E-2</v>
      </c>
      <c r="AW20" s="65">
        <v>4.1999999999999996E-2</v>
      </c>
      <c r="AX20" s="65">
        <v>4.1999999999999996E-2</v>
      </c>
      <c r="AY20" s="65">
        <v>4.1999999999999996E-2</v>
      </c>
      <c r="AZ20" s="65">
        <v>4.1999999999999996E-2</v>
      </c>
      <c r="BA20" s="73">
        <v>4.1999999999999996E-2</v>
      </c>
      <c r="BB20" s="73">
        <v>4.1999999999999996E-2</v>
      </c>
      <c r="BC20" s="73">
        <v>4.1999999999999996E-2</v>
      </c>
      <c r="BD20" s="73">
        <v>4.1999999999999996E-2</v>
      </c>
      <c r="BE20" s="73">
        <v>4.1999999999999996E-2</v>
      </c>
      <c r="BF20" s="73">
        <v>4.1999999999999996E-2</v>
      </c>
      <c r="BG20" s="74">
        <v>4.1999999999999996E-2</v>
      </c>
      <c r="BH20" s="65">
        <v>4.1999999999999996E-2</v>
      </c>
      <c r="BI20" s="65">
        <v>4.1999999999999996E-2</v>
      </c>
      <c r="BJ20" s="65">
        <v>4.1999999999999996E-2</v>
      </c>
      <c r="BK20" s="65">
        <v>4.1999999999999996E-2</v>
      </c>
      <c r="BL20" s="65">
        <v>4.1999999999999996E-2</v>
      </c>
      <c r="BM20" s="73">
        <v>4.1999999999999996E-2</v>
      </c>
      <c r="BN20" s="73">
        <v>4.1999999999999996E-2</v>
      </c>
      <c r="BO20" s="73">
        <v>4.1999999999999996E-2</v>
      </c>
      <c r="BP20" s="73">
        <v>4.1999999999999996E-2</v>
      </c>
      <c r="BQ20" s="73">
        <v>4.1999999999999996E-2</v>
      </c>
      <c r="BR20" s="73">
        <v>4.1999999999999996E-2</v>
      </c>
      <c r="BS20" s="73">
        <v>4.1999999999999996E-2</v>
      </c>
      <c r="BT20" s="103">
        <v>4.2000000000000003E-2</v>
      </c>
      <c r="BU20" s="103"/>
      <c r="BV20"/>
    </row>
    <row r="21" spans="1:74" x14ac:dyDescent="0.3">
      <c r="A21" s="56"/>
      <c r="C21" t="s">
        <v>36</v>
      </c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45">
        <f t="shared" ref="U21:AU21" si="95">+((U18*0.5)*U20/12)+(U17*U20/12)</f>
        <v>0</v>
      </c>
      <c r="V21" s="45">
        <f t="shared" si="95"/>
        <v>0</v>
      </c>
      <c r="W21" s="45">
        <f t="shared" si="95"/>
        <v>0</v>
      </c>
      <c r="X21" s="45">
        <f t="shared" si="95"/>
        <v>0</v>
      </c>
      <c r="Y21" s="45">
        <f t="shared" si="95"/>
        <v>0</v>
      </c>
      <c r="Z21" s="45">
        <f t="shared" si="95"/>
        <v>0</v>
      </c>
      <c r="AA21" s="45">
        <f t="shared" si="95"/>
        <v>0</v>
      </c>
      <c r="AB21" s="45">
        <f t="shared" si="95"/>
        <v>0</v>
      </c>
      <c r="AC21" s="45">
        <f t="shared" si="95"/>
        <v>1504.993924785</v>
      </c>
      <c r="AD21" s="45">
        <f t="shared" si="95"/>
        <v>3237.4508505449999</v>
      </c>
      <c r="AE21" s="45">
        <f t="shared" si="95"/>
        <v>3486.9181623449999</v>
      </c>
      <c r="AF21" s="45">
        <f t="shared" si="95"/>
        <v>3661.7110874700002</v>
      </c>
      <c r="AG21" s="45">
        <f t="shared" si="95"/>
        <v>3829.4897107200004</v>
      </c>
      <c r="AH21" s="45">
        <f t="shared" si="95"/>
        <v>3884.3296325700003</v>
      </c>
      <c r="AI21" s="45">
        <f t="shared" si="95"/>
        <v>7110.3497423833323</v>
      </c>
      <c r="AJ21" s="76">
        <f t="shared" si="95"/>
        <v>12450.096468381247</v>
      </c>
      <c r="AK21" s="76">
        <f t="shared" si="95"/>
        <v>13380.789483381248</v>
      </c>
      <c r="AL21" s="76">
        <f t="shared" si="95"/>
        <v>13387.761523412497</v>
      </c>
      <c r="AM21" s="76">
        <f t="shared" si="95"/>
        <v>13387.761523412497</v>
      </c>
      <c r="AN21" s="76">
        <f t="shared" si="95"/>
        <v>13387.761523412497</v>
      </c>
      <c r="AO21" s="60">
        <f t="shared" si="95"/>
        <v>13387.761523412497</v>
      </c>
      <c r="AP21" s="60">
        <f t="shared" si="95"/>
        <v>13387.761523412497</v>
      </c>
      <c r="AQ21" s="60">
        <f t="shared" si="95"/>
        <v>13387.761523412497</v>
      </c>
      <c r="AR21" s="60">
        <f t="shared" si="95"/>
        <v>13387.761523412497</v>
      </c>
      <c r="AS21" s="60">
        <f t="shared" si="95"/>
        <v>13387.761523412497</v>
      </c>
      <c r="AT21" s="60">
        <f t="shared" si="95"/>
        <v>13387.761523412497</v>
      </c>
      <c r="AU21" s="61">
        <f t="shared" si="95"/>
        <v>13387.761523412497</v>
      </c>
      <c r="AV21" s="76">
        <f t="shared" ref="AV21:BG21" si="96">+((AV18*0.5)*AV20/12)+(AV17*AV20/12)</f>
        <v>13387.761523412497</v>
      </c>
      <c r="AW21" s="76">
        <f t="shared" si="96"/>
        <v>13387.761523412497</v>
      </c>
      <c r="AX21" s="76">
        <f t="shared" si="96"/>
        <v>13387.761523412497</v>
      </c>
      <c r="AY21" s="76">
        <f t="shared" si="96"/>
        <v>13387.761523412497</v>
      </c>
      <c r="AZ21" s="76">
        <f t="shared" si="96"/>
        <v>13387.761523412497</v>
      </c>
      <c r="BA21" s="60">
        <f t="shared" si="96"/>
        <v>13387.761523412497</v>
      </c>
      <c r="BB21" s="60">
        <f t="shared" si="96"/>
        <v>13387.761523412497</v>
      </c>
      <c r="BC21" s="60">
        <f t="shared" si="96"/>
        <v>13387.761523412497</v>
      </c>
      <c r="BD21" s="60">
        <f t="shared" si="96"/>
        <v>13387.761523412497</v>
      </c>
      <c r="BE21" s="60">
        <f t="shared" si="96"/>
        <v>13387.761523412497</v>
      </c>
      <c r="BF21" s="60">
        <f t="shared" si="96"/>
        <v>13387.761523412497</v>
      </c>
      <c r="BG21" s="61">
        <f t="shared" si="96"/>
        <v>13387.761523412497</v>
      </c>
      <c r="BH21" s="76">
        <f t="shared" ref="BH21:BS21" si="97">+((BH18*0.5)*BH20/12)+(BH17*BH20/12)</f>
        <v>13387.761523412497</v>
      </c>
      <c r="BI21" s="76">
        <f t="shared" si="97"/>
        <v>13387.761523412497</v>
      </c>
      <c r="BJ21" s="76">
        <f t="shared" si="97"/>
        <v>13387.761523412497</v>
      </c>
      <c r="BK21" s="76">
        <f t="shared" si="97"/>
        <v>13387.761523412497</v>
      </c>
      <c r="BL21" s="76">
        <f t="shared" si="97"/>
        <v>13387.761523412497</v>
      </c>
      <c r="BM21" s="60">
        <f t="shared" si="97"/>
        <v>13387.761523412497</v>
      </c>
      <c r="BN21" s="60">
        <f t="shared" si="97"/>
        <v>0</v>
      </c>
      <c r="BO21" s="60">
        <f t="shared" si="97"/>
        <v>0</v>
      </c>
      <c r="BP21" s="60">
        <f t="shared" si="97"/>
        <v>0</v>
      </c>
      <c r="BQ21" s="60">
        <f t="shared" si="97"/>
        <v>0</v>
      </c>
      <c r="BR21" s="60">
        <f t="shared" si="97"/>
        <v>0</v>
      </c>
      <c r="BS21" s="60">
        <f t="shared" si="97"/>
        <v>0</v>
      </c>
      <c r="BT21" s="104"/>
      <c r="BU21" s="104">
        <f>SUM(BH21:BS21)</f>
        <v>80326.569140474981</v>
      </c>
      <c r="BV21"/>
    </row>
    <row r="22" spans="1:74" x14ac:dyDescent="0.3">
      <c r="A22" s="56"/>
      <c r="C22" t="s">
        <v>37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46">
        <f t="shared" ref="U22:AU22" si="98">+T22-U21</f>
        <v>0</v>
      </c>
      <c r="V22" s="46">
        <f t="shared" si="98"/>
        <v>0</v>
      </c>
      <c r="W22" s="46">
        <f t="shared" si="98"/>
        <v>0</v>
      </c>
      <c r="X22" s="46">
        <f t="shared" si="98"/>
        <v>0</v>
      </c>
      <c r="Y22" s="46">
        <f t="shared" si="98"/>
        <v>0</v>
      </c>
      <c r="Z22" s="46">
        <f t="shared" si="98"/>
        <v>0</v>
      </c>
      <c r="AA22" s="46">
        <f t="shared" si="98"/>
        <v>0</v>
      </c>
      <c r="AB22" s="46">
        <f t="shared" si="98"/>
        <v>0</v>
      </c>
      <c r="AC22" s="46">
        <f t="shared" si="98"/>
        <v>-1504.993924785</v>
      </c>
      <c r="AD22" s="46">
        <f t="shared" si="98"/>
        <v>-4742.4447753300001</v>
      </c>
      <c r="AE22" s="46">
        <f t="shared" si="98"/>
        <v>-8229.3629376749996</v>
      </c>
      <c r="AF22" s="46">
        <f t="shared" si="98"/>
        <v>-11891.074025145001</v>
      </c>
      <c r="AG22" s="46">
        <f t="shared" si="98"/>
        <v>-15720.563735865002</v>
      </c>
      <c r="AH22" s="46">
        <f t="shared" si="98"/>
        <v>-19604.893368435001</v>
      </c>
      <c r="AI22" s="46">
        <f t="shared" si="98"/>
        <v>-26715.243110818334</v>
      </c>
      <c r="AJ22" s="46">
        <f t="shared" si="98"/>
        <v>-39165.339579199579</v>
      </c>
      <c r="AK22" s="46">
        <f t="shared" si="98"/>
        <v>-52546.129062580825</v>
      </c>
      <c r="AL22" s="46">
        <f t="shared" si="98"/>
        <v>-65933.890585993329</v>
      </c>
      <c r="AM22" s="46">
        <f t="shared" si="98"/>
        <v>-79321.652109405826</v>
      </c>
      <c r="AN22" s="46">
        <f t="shared" si="98"/>
        <v>-92709.413632818323</v>
      </c>
      <c r="AO22" s="38">
        <f t="shared" si="98"/>
        <v>-106097.17515623082</v>
      </c>
      <c r="AP22" s="38">
        <f t="shared" si="98"/>
        <v>-119484.93667964332</v>
      </c>
      <c r="AQ22" s="38">
        <f t="shared" si="98"/>
        <v>-132872.69820305583</v>
      </c>
      <c r="AR22" s="38">
        <f t="shared" si="98"/>
        <v>-146260.45972646831</v>
      </c>
      <c r="AS22" s="38">
        <f t="shared" si="98"/>
        <v>-159648.22124988079</v>
      </c>
      <c r="AT22" s="38">
        <f t="shared" si="98"/>
        <v>-173035.98277329328</v>
      </c>
      <c r="AU22" s="59">
        <f t="shared" si="98"/>
        <v>-186423.74429670576</v>
      </c>
      <c r="AV22" s="46">
        <f t="shared" ref="AV22" si="99">+AU22-AV21</f>
        <v>-199811.50582011824</v>
      </c>
      <c r="AW22" s="46">
        <f t="shared" ref="AW22" si="100">+AV22-AW21</f>
        <v>-213199.26734353072</v>
      </c>
      <c r="AX22" s="46">
        <f t="shared" ref="AX22" si="101">+AW22-AX21</f>
        <v>-226587.0288669432</v>
      </c>
      <c r="AY22" s="46">
        <f t="shared" ref="AY22" si="102">+AX22-AY21</f>
        <v>-239974.79039035569</v>
      </c>
      <c r="AZ22" s="46">
        <f t="shared" ref="AZ22" si="103">+AY22-AZ21</f>
        <v>-253362.55191376817</v>
      </c>
      <c r="BA22" s="38">
        <f t="shared" ref="BA22" si="104">+AZ22-BA21</f>
        <v>-266750.31343718065</v>
      </c>
      <c r="BB22" s="38">
        <f t="shared" ref="BB22" si="105">+BA22-BB21</f>
        <v>-280138.07496059313</v>
      </c>
      <c r="BC22" s="38">
        <f t="shared" ref="BC22" si="106">+BB22-BC21</f>
        <v>-293525.83648400562</v>
      </c>
      <c r="BD22" s="38">
        <f t="shared" ref="BD22" si="107">+BC22-BD21</f>
        <v>-306913.5980074181</v>
      </c>
      <c r="BE22" s="38">
        <f t="shared" ref="BE22" si="108">+BD22-BE21</f>
        <v>-320301.35953083058</v>
      </c>
      <c r="BF22" s="38">
        <f t="shared" ref="BF22" si="109">+BE22-BF21</f>
        <v>-333689.12105424306</v>
      </c>
      <c r="BG22" s="55">
        <f t="shared" ref="BG22" si="110">+BF22-BG21</f>
        <v>-347076.88257765555</v>
      </c>
      <c r="BH22" s="46">
        <f t="shared" ref="BH22" si="111">+BG22-BH21</f>
        <v>-360464.64410106803</v>
      </c>
      <c r="BI22" s="46">
        <f t="shared" ref="BI22" si="112">+BH22-BI21</f>
        <v>-373852.40562448051</v>
      </c>
      <c r="BJ22" s="46">
        <f t="shared" ref="BJ22" si="113">+BI22-BJ21</f>
        <v>-387240.16714789299</v>
      </c>
      <c r="BK22" s="46">
        <f t="shared" ref="BK22" si="114">+BJ22-BK21</f>
        <v>-400627.92867130548</v>
      </c>
      <c r="BL22" s="46">
        <f t="shared" ref="BL22" si="115">+BK22-BL21</f>
        <v>-414015.69019471796</v>
      </c>
      <c r="BM22" s="38">
        <v>0</v>
      </c>
      <c r="BN22" s="38">
        <f t="shared" ref="BN22" si="116">+BM22-BN21</f>
        <v>0</v>
      </c>
      <c r="BO22" s="38">
        <f t="shared" ref="BO22" si="117">+BN22-BO21</f>
        <v>0</v>
      </c>
      <c r="BP22" s="38">
        <f t="shared" ref="BP22" si="118">+BO22-BP21</f>
        <v>0</v>
      </c>
      <c r="BQ22" s="38">
        <f t="shared" ref="BQ22" si="119">+BP22-BQ21</f>
        <v>0</v>
      </c>
      <c r="BR22" s="38">
        <f t="shared" ref="BR22" si="120">+BQ22-BR21</f>
        <v>0</v>
      </c>
      <c r="BS22" s="54">
        <f t="shared" ref="BS22" si="121">+BR22-BS21</f>
        <v>0</v>
      </c>
      <c r="BT22" s="102">
        <f>((BG22+BS22)+(2*(SUM(BH22:BR22))))/24</f>
        <v>-175811.60641902441</v>
      </c>
      <c r="BU22" s="102">
        <v>0</v>
      </c>
      <c r="BV22"/>
    </row>
    <row r="23" spans="1:74" s="46" customFormat="1" x14ac:dyDescent="0.3">
      <c r="A23" s="56"/>
      <c r="B23"/>
      <c r="C23" t="s">
        <v>39</v>
      </c>
      <c r="D23"/>
      <c r="E23" s="45"/>
      <c r="T23" s="70"/>
      <c r="U23" s="46">
        <f t="shared" ref="U23:BT23" si="122">+U19+U22</f>
        <v>0</v>
      </c>
      <c r="V23" s="46">
        <f t="shared" si="122"/>
        <v>0</v>
      </c>
      <c r="W23" s="46">
        <f t="shared" si="122"/>
        <v>0</v>
      </c>
      <c r="X23" s="46">
        <f t="shared" si="122"/>
        <v>0</v>
      </c>
      <c r="Y23" s="46">
        <f t="shared" si="122"/>
        <v>0</v>
      </c>
      <c r="Z23" s="46">
        <f t="shared" si="122"/>
        <v>0</v>
      </c>
      <c r="AA23" s="46">
        <f t="shared" si="122"/>
        <v>0</v>
      </c>
      <c r="AB23" s="46">
        <f t="shared" si="122"/>
        <v>0</v>
      </c>
      <c r="AC23" s="46">
        <f t="shared" si="122"/>
        <v>2506818.2140502152</v>
      </c>
      <c r="AD23" s="46">
        <f t="shared" si="122"/>
        <v>2882685.7648246703</v>
      </c>
      <c r="AE23" s="46">
        <f t="shared" si="122"/>
        <v>2915872.6980373254</v>
      </c>
      <c r="AF23" s="46">
        <f t="shared" si="122"/>
        <v>3166858.6774498555</v>
      </c>
      <c r="AG23" s="46">
        <f t="shared" si="122"/>
        <v>3188012.535989135</v>
      </c>
      <c r="AH23" s="46">
        <f t="shared" si="122"/>
        <v>3250544.7278565648</v>
      </c>
      <c r="AI23" s="46">
        <f t="shared" si="122"/>
        <v>3266534.8978641815</v>
      </c>
      <c r="AJ23" s="46">
        <f t="shared" si="122"/>
        <v>3781925.3585208002</v>
      </c>
      <c r="AK23" s="46">
        <f t="shared" si="122"/>
        <v>3772528.5919124186</v>
      </c>
      <c r="AL23" s="46">
        <f t="shared" si="122"/>
        <v>3759140.8303890061</v>
      </c>
      <c r="AM23" s="46">
        <f t="shared" si="122"/>
        <v>3745753.0688655935</v>
      </c>
      <c r="AN23" s="46">
        <f t="shared" si="122"/>
        <v>3732365.307342181</v>
      </c>
      <c r="AO23" s="38">
        <f t="shared" si="122"/>
        <v>3718977.5458187684</v>
      </c>
      <c r="AP23" s="38">
        <f t="shared" si="122"/>
        <v>3705589.7842953564</v>
      </c>
      <c r="AQ23" s="38">
        <f t="shared" si="122"/>
        <v>3692202.0227719438</v>
      </c>
      <c r="AR23" s="38">
        <f t="shared" si="122"/>
        <v>3678814.2612485313</v>
      </c>
      <c r="AS23" s="38">
        <f t="shared" si="122"/>
        <v>3665426.4997251187</v>
      </c>
      <c r="AT23" s="38">
        <f t="shared" si="122"/>
        <v>3652038.7382017062</v>
      </c>
      <c r="AU23" s="53">
        <f t="shared" si="122"/>
        <v>3638650.9766782937</v>
      </c>
      <c r="AV23" s="46">
        <f t="shared" ref="AV23:BG23" si="123">+AV19+AV22</f>
        <v>3625263.2151548811</v>
      </c>
      <c r="AW23" s="46">
        <f t="shared" si="123"/>
        <v>3611875.4536314686</v>
      </c>
      <c r="AX23" s="46">
        <f t="shared" si="123"/>
        <v>3598487.6921080565</v>
      </c>
      <c r="AY23" s="46">
        <f t="shared" si="123"/>
        <v>3585099.930584644</v>
      </c>
      <c r="AZ23" s="46">
        <f t="shared" si="123"/>
        <v>3571712.1690612314</v>
      </c>
      <c r="BA23" s="38">
        <f t="shared" si="123"/>
        <v>3558324.4075378189</v>
      </c>
      <c r="BB23" s="38">
        <f t="shared" si="123"/>
        <v>3544936.6460144063</v>
      </c>
      <c r="BC23" s="38">
        <f t="shared" si="123"/>
        <v>3531548.8844909938</v>
      </c>
      <c r="BD23" s="38">
        <f t="shared" si="123"/>
        <v>3518161.1229675813</v>
      </c>
      <c r="BE23" s="38">
        <f t="shared" si="123"/>
        <v>3504773.3614441687</v>
      </c>
      <c r="BF23" s="38">
        <f t="shared" si="123"/>
        <v>3491385.5999207562</v>
      </c>
      <c r="BG23" s="53">
        <f t="shared" si="123"/>
        <v>3477997.8383973441</v>
      </c>
      <c r="BH23" s="46">
        <f t="shared" ref="BH23:BS23" si="124">+BH19+BH22</f>
        <v>3464610.0768739316</v>
      </c>
      <c r="BI23" s="46">
        <f t="shared" si="124"/>
        <v>3451222.315350519</v>
      </c>
      <c r="BJ23" s="46">
        <f t="shared" si="124"/>
        <v>3437834.5538271065</v>
      </c>
      <c r="BK23" s="46">
        <f t="shared" si="124"/>
        <v>3424446.7923036939</v>
      </c>
      <c r="BL23" s="46">
        <f t="shared" si="124"/>
        <v>3411059.0307802814</v>
      </c>
      <c r="BM23" s="38">
        <f t="shared" si="124"/>
        <v>0</v>
      </c>
      <c r="BN23" s="38">
        <f t="shared" si="124"/>
        <v>0</v>
      </c>
      <c r="BO23" s="38">
        <f t="shared" si="124"/>
        <v>0</v>
      </c>
      <c r="BP23" s="38">
        <f t="shared" si="124"/>
        <v>0</v>
      </c>
      <c r="BQ23" s="38">
        <f t="shared" si="124"/>
        <v>0</v>
      </c>
      <c r="BR23" s="38">
        <f t="shared" si="124"/>
        <v>0</v>
      </c>
      <c r="BS23" s="38">
        <f t="shared" si="124"/>
        <v>0</v>
      </c>
      <c r="BT23" s="108">
        <f t="shared" si="122"/>
        <v>1577347.6406945172</v>
      </c>
      <c r="BU23" s="108"/>
    </row>
    <row r="24" spans="1:74" ht="15" thickBot="1" x14ac:dyDescent="0.35">
      <c r="A24" s="71"/>
      <c r="B24" s="48"/>
      <c r="C24" s="48"/>
      <c r="D24" s="48"/>
      <c r="E24" s="48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77"/>
      <c r="S24" s="78" t="s">
        <v>38</v>
      </c>
      <c r="T24" s="77">
        <f>SUM(I21:T21)</f>
        <v>0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81"/>
      <c r="AT24" s="82"/>
      <c r="AU24" s="83"/>
      <c r="AV24" s="47"/>
      <c r="AW24" s="47"/>
      <c r="AX24" s="47"/>
      <c r="AY24" s="47"/>
      <c r="AZ24" s="47"/>
      <c r="BA24" s="47"/>
      <c r="BB24" s="47"/>
      <c r="BC24" s="47"/>
      <c r="BD24" s="47"/>
      <c r="BE24" s="81"/>
      <c r="BF24" s="82"/>
      <c r="BG24" s="83"/>
      <c r="BH24" s="47"/>
      <c r="BI24" s="47"/>
      <c r="BJ24" s="47"/>
      <c r="BK24" s="47"/>
      <c r="BL24" s="47"/>
      <c r="BM24" s="47"/>
      <c r="BN24" s="47"/>
      <c r="BO24" s="47"/>
      <c r="BP24" s="47"/>
      <c r="BQ24" s="81"/>
      <c r="BR24" s="82"/>
      <c r="BS24" s="97"/>
      <c r="BT24" s="105"/>
      <c r="BU24" s="105"/>
      <c r="BV24"/>
    </row>
    <row r="26" spans="1:74" x14ac:dyDescent="0.3">
      <c r="AT26"/>
      <c r="AU26"/>
      <c r="BF26"/>
      <c r="BG26"/>
      <c r="BR26"/>
      <c r="BS26"/>
      <c r="BT26"/>
      <c r="BU26"/>
      <c r="BV26"/>
    </row>
    <row r="27" spans="1:74" x14ac:dyDescent="0.3">
      <c r="AT27"/>
      <c r="AU27"/>
      <c r="BF27"/>
      <c r="BG27"/>
      <c r="BR27"/>
      <c r="BS27"/>
      <c r="BT27"/>
      <c r="BU27"/>
      <c r="BV27"/>
    </row>
    <row r="28" spans="1:74" x14ac:dyDescent="0.3">
      <c r="AT28"/>
      <c r="AU28"/>
      <c r="BF28"/>
      <c r="BG28"/>
      <c r="BR28"/>
      <c r="BS28"/>
      <c r="BT28"/>
      <c r="BU28"/>
      <c r="BV28"/>
    </row>
    <row r="29" spans="1:74" x14ac:dyDescent="0.3">
      <c r="AT29"/>
      <c r="AU29"/>
      <c r="BF29"/>
      <c r="BG29"/>
      <c r="BR29"/>
      <c r="BS29"/>
      <c r="BT29"/>
      <c r="BU29"/>
      <c r="BV29"/>
    </row>
    <row r="30" spans="1:74" x14ac:dyDescent="0.3">
      <c r="AT30"/>
      <c r="AU30"/>
      <c r="BF30"/>
      <c r="BG30"/>
      <c r="BR30"/>
      <c r="BS30"/>
      <c r="BT30"/>
      <c r="BU30"/>
      <c r="BV30"/>
    </row>
    <row r="31" spans="1:74" x14ac:dyDescent="0.3">
      <c r="AT31"/>
      <c r="AU31"/>
      <c r="BF31"/>
      <c r="BG31"/>
      <c r="BR31"/>
      <c r="BS31"/>
      <c r="BT31"/>
      <c r="BU31"/>
      <c r="BV31"/>
    </row>
    <row r="32" spans="1:74" x14ac:dyDescent="0.3">
      <c r="AT32"/>
      <c r="AU32"/>
      <c r="BF32"/>
      <c r="BG32"/>
      <c r="BR32"/>
      <c r="BS32"/>
      <c r="BT32"/>
      <c r="BU32"/>
      <c r="BV32"/>
    </row>
    <row r="33" spans="46:74" x14ac:dyDescent="0.3">
      <c r="AT33"/>
      <c r="AU33"/>
      <c r="BF33"/>
      <c r="BG33"/>
      <c r="BR33"/>
      <c r="BS33"/>
      <c r="BT33"/>
      <c r="BU33"/>
      <c r="BV33"/>
    </row>
    <row r="34" spans="46:74" x14ac:dyDescent="0.3">
      <c r="AT34"/>
      <c r="AU34"/>
      <c r="BF34"/>
      <c r="BG34"/>
      <c r="BR34"/>
      <c r="BS34"/>
      <c r="BT34"/>
      <c r="BU34"/>
      <c r="BV34"/>
    </row>
    <row r="35" spans="46:74" x14ac:dyDescent="0.3">
      <c r="AT35"/>
      <c r="AU35"/>
      <c r="BF35"/>
      <c r="BG35"/>
      <c r="BR35"/>
      <c r="BS35"/>
      <c r="BT35"/>
      <c r="BU35"/>
      <c r="BV35"/>
    </row>
    <row r="36" spans="46:74" x14ac:dyDescent="0.3">
      <c r="AT36"/>
      <c r="AU36"/>
      <c r="BF36"/>
      <c r="BG36"/>
      <c r="BR36"/>
      <c r="BS36"/>
      <c r="BT36"/>
      <c r="BU36"/>
      <c r="BV36"/>
    </row>
  </sheetData>
  <pageMargins left="0.25" right="0.25" top="0.75" bottom="0.75" header="0.3" footer="0.3"/>
  <pageSetup scale="69" fitToWidth="0" orientation="landscape" r:id="rId1"/>
  <headerFooter>
    <oddFooter>&amp;L&amp;F&amp;RPage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4"/>
  <sheetViews>
    <sheetView workbookViewId="0">
      <selection activeCell="B2" sqref="B2"/>
    </sheetView>
  </sheetViews>
  <sheetFormatPr defaultRowHeight="14.4" x14ac:dyDescent="0.3"/>
  <cols>
    <col min="2" max="2" width="34.88671875" bestFit="1" customWidth="1"/>
    <col min="3" max="4" width="9.6640625" bestFit="1" customWidth="1"/>
    <col min="5" max="5" width="10.6640625" bestFit="1" customWidth="1"/>
    <col min="6" max="7" width="9.6640625" bestFit="1" customWidth="1"/>
    <col min="8" max="8" width="10.6640625" bestFit="1" customWidth="1"/>
    <col min="9" max="9" width="11.44140625" bestFit="1" customWidth="1"/>
    <col min="10" max="10" width="15.33203125" bestFit="1" customWidth="1"/>
    <col min="11" max="12" width="9.6640625" bestFit="1" customWidth="1"/>
    <col min="13" max="13" width="15.33203125" bestFit="1" customWidth="1"/>
    <col min="14" max="20" width="9.6640625" bestFit="1" customWidth="1"/>
    <col min="21" max="21" width="6.6640625" bestFit="1" customWidth="1"/>
    <col min="22" max="22" width="6.109375" bestFit="1" customWidth="1"/>
    <col min="23" max="23" width="7.109375" bestFit="1" customWidth="1"/>
    <col min="24" max="24" width="7" bestFit="1" customWidth="1"/>
    <col min="25" max="25" width="6.6640625" bestFit="1" customWidth="1"/>
    <col min="26" max="26" width="7.33203125" bestFit="1" customWidth="1"/>
    <col min="27" max="27" width="7" bestFit="1" customWidth="1"/>
    <col min="28" max="28" width="9.6640625" bestFit="1" customWidth="1"/>
  </cols>
  <sheetData>
    <row r="2" spans="2:15" x14ac:dyDescent="0.3">
      <c r="C2" s="113" t="s">
        <v>22</v>
      </c>
      <c r="D2" s="114"/>
      <c r="E2" s="114"/>
      <c r="F2" s="114"/>
      <c r="G2" s="114"/>
      <c r="H2" s="115"/>
      <c r="J2" s="113" t="s">
        <v>22</v>
      </c>
      <c r="K2" s="114"/>
      <c r="L2" s="114"/>
      <c r="M2" s="114"/>
      <c r="N2" s="114"/>
      <c r="O2" s="115"/>
    </row>
    <row r="3" spans="2:15" ht="15" thickBot="1" x14ac:dyDescent="0.35">
      <c r="C3" s="116" t="s">
        <v>43</v>
      </c>
      <c r="D3" s="117"/>
      <c r="E3" s="117"/>
      <c r="F3" s="117"/>
      <c r="G3" s="117"/>
      <c r="H3" s="118"/>
      <c r="J3" s="116" t="s">
        <v>44</v>
      </c>
      <c r="K3" s="117"/>
      <c r="L3" s="117"/>
      <c r="M3" s="117"/>
      <c r="N3" s="117"/>
      <c r="O3" s="118"/>
    </row>
    <row r="4" spans="2:15" x14ac:dyDescent="0.3">
      <c r="C4" s="119" t="s">
        <v>23</v>
      </c>
      <c r="D4" s="120"/>
      <c r="E4" s="120"/>
      <c r="F4" s="119" t="s">
        <v>24</v>
      </c>
      <c r="G4" s="120"/>
      <c r="H4" s="121"/>
      <c r="J4" s="119" t="s">
        <v>23</v>
      </c>
      <c r="K4" s="120"/>
      <c r="L4" s="120"/>
      <c r="M4" s="119" t="s">
        <v>24</v>
      </c>
      <c r="N4" s="120"/>
      <c r="O4" s="121"/>
    </row>
    <row r="5" spans="2:15" x14ac:dyDescent="0.3">
      <c r="C5" s="87" t="s">
        <v>25</v>
      </c>
      <c r="D5" s="84" t="s">
        <v>26</v>
      </c>
      <c r="E5" s="84" t="s">
        <v>27</v>
      </c>
      <c r="F5" s="87" t="s">
        <v>25</v>
      </c>
      <c r="G5" s="84" t="s">
        <v>26</v>
      </c>
      <c r="H5" s="88" t="s">
        <v>27</v>
      </c>
      <c r="J5" s="87" t="s">
        <v>25</v>
      </c>
      <c r="K5" s="84" t="s">
        <v>26</v>
      </c>
      <c r="L5" s="84" t="s">
        <v>27</v>
      </c>
      <c r="M5" s="87" t="s">
        <v>25</v>
      </c>
      <c r="N5" s="84" t="s">
        <v>26</v>
      </c>
      <c r="O5" s="88" t="s">
        <v>27</v>
      </c>
    </row>
    <row r="6" spans="2:15" ht="15" thickBot="1" x14ac:dyDescent="0.35">
      <c r="C6" s="89">
        <v>43101</v>
      </c>
      <c r="D6" s="86"/>
      <c r="E6" s="90">
        <v>43465</v>
      </c>
      <c r="F6" s="89">
        <v>43101</v>
      </c>
      <c r="G6" s="86"/>
      <c r="H6" s="91">
        <v>43465</v>
      </c>
      <c r="J6" s="89">
        <v>43952</v>
      </c>
      <c r="K6" s="86"/>
      <c r="L6" s="90">
        <v>44316</v>
      </c>
      <c r="M6" s="89">
        <v>43952</v>
      </c>
      <c r="N6" s="86"/>
      <c r="O6" s="91">
        <v>44287</v>
      </c>
    </row>
    <row r="7" spans="2:15" x14ac:dyDescent="0.3">
      <c r="B7" t="s">
        <v>28</v>
      </c>
      <c r="C7" s="36">
        <v>-643444.25056628138</v>
      </c>
      <c r="D7" s="36">
        <v>3199.9334766334932</v>
      </c>
      <c r="E7" s="36">
        <v>-640244.31708964787</v>
      </c>
      <c r="F7" s="36">
        <v>-257377.67519443846</v>
      </c>
      <c r="G7" s="36">
        <v>1279.9984227275534</v>
      </c>
      <c r="H7" s="36">
        <v>-256097.67677171092</v>
      </c>
      <c r="J7" s="36">
        <v>-594355.35694324528</v>
      </c>
      <c r="K7" s="36">
        <v>43840.344801575739</v>
      </c>
      <c r="L7" s="36">
        <v>-550515.01214166963</v>
      </c>
      <c r="M7" s="36">
        <v>-236621.6462819592</v>
      </c>
      <c r="N7" s="36">
        <v>17453.602264319481</v>
      </c>
      <c r="O7" s="36">
        <v>-219168.04401763971</v>
      </c>
    </row>
    <row r="8" spans="2:15" x14ac:dyDescent="0.3">
      <c r="B8" t="s">
        <v>29</v>
      </c>
      <c r="C8" s="36">
        <v>-678419.39219359169</v>
      </c>
      <c r="D8" s="36">
        <v>17621.439182226623</v>
      </c>
      <c r="E8" s="36">
        <v>-660797.95301136503</v>
      </c>
      <c r="F8" s="36">
        <v>-271367.75687743665</v>
      </c>
      <c r="G8" s="36">
        <v>7048.5609390405361</v>
      </c>
      <c r="H8" s="36">
        <v>-264319.19593839615</v>
      </c>
      <c r="J8" s="36">
        <v>-620255.70133125002</v>
      </c>
      <c r="K8" s="36">
        <v>46054.344263106163</v>
      </c>
      <c r="L8" s="36">
        <v>-574201.3570681439</v>
      </c>
      <c r="M8" s="36">
        <v>-248102.33728677168</v>
      </c>
      <c r="N8" s="36">
        <v>18421.730317193218</v>
      </c>
      <c r="O8" s="36">
        <v>-229680.60696957845</v>
      </c>
    </row>
    <row r="9" spans="2:15" ht="15" thickBot="1" x14ac:dyDescent="0.35">
      <c r="C9" s="36"/>
      <c r="D9" s="36"/>
      <c r="E9" s="36"/>
      <c r="F9" s="36"/>
      <c r="G9" s="36"/>
      <c r="H9" s="36"/>
    </row>
    <row r="10" spans="2:15" x14ac:dyDescent="0.3">
      <c r="J10" s="94" t="s">
        <v>23</v>
      </c>
      <c r="M10" s="94" t="s">
        <v>24</v>
      </c>
      <c r="N10" s="93"/>
    </row>
    <row r="11" spans="2:15" x14ac:dyDescent="0.3">
      <c r="D11" s="85"/>
      <c r="J11" s="95" t="s">
        <v>45</v>
      </c>
      <c r="M11" s="95" t="s">
        <v>45</v>
      </c>
      <c r="N11" s="93"/>
    </row>
    <row r="12" spans="2:15" x14ac:dyDescent="0.3">
      <c r="D12" s="85"/>
      <c r="J12" s="95" t="s">
        <v>26</v>
      </c>
      <c r="M12" s="95" t="s">
        <v>26</v>
      </c>
      <c r="N12" s="93"/>
    </row>
    <row r="13" spans="2:15" ht="15" thickBot="1" x14ac:dyDescent="0.35">
      <c r="J13" s="96" t="s">
        <v>49</v>
      </c>
      <c r="M13" s="96" t="s">
        <v>49</v>
      </c>
    </row>
    <row r="14" spans="2:15" x14ac:dyDescent="0.3">
      <c r="I14" t="s">
        <v>28</v>
      </c>
      <c r="J14" s="92">
        <f>-(E7-J7)/17</f>
        <v>2699.3505968472114</v>
      </c>
      <c r="M14" s="92">
        <f>-(H7-M7)/17</f>
        <v>1145.6488523383364</v>
      </c>
    </row>
    <row r="15" spans="2:15" x14ac:dyDescent="0.3">
      <c r="I15" t="s">
        <v>29</v>
      </c>
      <c r="J15" s="92">
        <f>-(C8-J8)/17</f>
        <v>3421.3935801377452</v>
      </c>
      <c r="M15" s="92">
        <f>-(F8-M8)/17</f>
        <v>1368.5540935685276</v>
      </c>
    </row>
    <row r="16" spans="2:15" x14ac:dyDescent="0.3">
      <c r="J16" s="92"/>
      <c r="M16" s="92"/>
    </row>
    <row r="17" spans="2:29" x14ac:dyDescent="0.3">
      <c r="J17" s="92"/>
      <c r="M17" s="92"/>
    </row>
    <row r="18" spans="2:29" x14ac:dyDescent="0.3">
      <c r="J18" s="92"/>
      <c r="M18" s="92"/>
      <c r="AB18" s="40" t="s">
        <v>54</v>
      </c>
      <c r="AC18" s="40"/>
    </row>
    <row r="19" spans="2:29" x14ac:dyDescent="0.3">
      <c r="C19" s="112">
        <v>43435</v>
      </c>
      <c r="D19" s="112">
        <v>43466</v>
      </c>
      <c r="E19" s="112">
        <v>43497</v>
      </c>
      <c r="F19" s="112">
        <v>43525</v>
      </c>
      <c r="G19" s="112">
        <v>43556</v>
      </c>
      <c r="H19" s="112">
        <v>43586</v>
      </c>
      <c r="I19" s="112">
        <v>43617</v>
      </c>
      <c r="J19" s="112">
        <v>43647</v>
      </c>
      <c r="K19" s="112">
        <v>43678</v>
      </c>
      <c r="L19" s="112">
        <v>43709</v>
      </c>
      <c r="M19" s="112">
        <v>43739</v>
      </c>
      <c r="N19" s="112">
        <v>43770</v>
      </c>
      <c r="O19" s="112">
        <v>43800</v>
      </c>
      <c r="P19" s="112">
        <v>43831</v>
      </c>
      <c r="Q19" s="112">
        <v>43862</v>
      </c>
      <c r="R19" s="112">
        <v>43891</v>
      </c>
      <c r="S19" s="112">
        <v>43922</v>
      </c>
      <c r="T19" s="112">
        <v>43952</v>
      </c>
      <c r="U19" s="112">
        <v>43983</v>
      </c>
      <c r="V19" s="112">
        <v>44013</v>
      </c>
      <c r="W19" s="112">
        <v>44044</v>
      </c>
      <c r="X19" s="112">
        <v>44075</v>
      </c>
      <c r="Y19" s="112">
        <v>44105</v>
      </c>
      <c r="Z19" s="112">
        <v>44136</v>
      </c>
      <c r="AA19" s="112">
        <v>44166</v>
      </c>
      <c r="AB19" s="112">
        <v>44166</v>
      </c>
      <c r="AC19" s="40"/>
    </row>
    <row r="20" spans="2:29" x14ac:dyDescent="0.3">
      <c r="B20" t="s">
        <v>50</v>
      </c>
      <c r="C20" s="85">
        <f>E7</f>
        <v>-640244.31708964787</v>
      </c>
      <c r="D20" s="85">
        <f>C20+$J$14</f>
        <v>-637544.96649280062</v>
      </c>
      <c r="E20" s="85">
        <f t="shared" ref="E20:T20" si="0">D20+$J$14</f>
        <v>-634845.61589595338</v>
      </c>
      <c r="F20" s="85">
        <f t="shared" si="0"/>
        <v>-632146.26529910613</v>
      </c>
      <c r="G20" s="85">
        <f t="shared" si="0"/>
        <v>-629446.91470225889</v>
      </c>
      <c r="H20" s="85">
        <f t="shared" si="0"/>
        <v>-626747.56410541164</v>
      </c>
      <c r="I20" s="85">
        <f t="shared" si="0"/>
        <v>-624048.2135085644</v>
      </c>
      <c r="J20" s="85">
        <f t="shared" si="0"/>
        <v>-621348.86291171715</v>
      </c>
      <c r="K20" s="85">
        <f t="shared" si="0"/>
        <v>-618649.51231486991</v>
      </c>
      <c r="L20" s="85">
        <f t="shared" si="0"/>
        <v>-615950.16171802266</v>
      </c>
      <c r="M20" s="85">
        <f t="shared" si="0"/>
        <v>-613250.81112117541</v>
      </c>
      <c r="N20" s="85">
        <f t="shared" si="0"/>
        <v>-610551.46052432817</v>
      </c>
      <c r="O20" s="85">
        <f t="shared" si="0"/>
        <v>-607852.10992748092</v>
      </c>
      <c r="P20" s="85">
        <f t="shared" si="0"/>
        <v>-605152.75933063368</v>
      </c>
      <c r="Q20" s="85">
        <f t="shared" si="0"/>
        <v>-602453.40873378643</v>
      </c>
      <c r="R20" s="85">
        <f t="shared" si="0"/>
        <v>-599754.05813693919</v>
      </c>
      <c r="S20" s="85">
        <f t="shared" si="0"/>
        <v>-597054.70754009194</v>
      </c>
      <c r="T20" s="85">
        <f t="shared" si="0"/>
        <v>-594355.3569432447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f>((O20+AA20)+(2*(SUM(P20:Z20))))/24</f>
        <v>-275224.69547070301</v>
      </c>
      <c r="AC20" s="85"/>
    </row>
    <row r="21" spans="2:29" x14ac:dyDescent="0.3">
      <c r="B21" t="s">
        <v>51</v>
      </c>
      <c r="C21" s="85">
        <f>E8</f>
        <v>-660797.95301136503</v>
      </c>
      <c r="D21" s="85">
        <f>C21+$J$15</f>
        <v>-657376.55943122727</v>
      </c>
      <c r="E21" s="85">
        <f t="shared" ref="E21:T21" si="1">D21+$J$15</f>
        <v>-653955.16585108952</v>
      </c>
      <c r="F21" s="85">
        <f t="shared" si="1"/>
        <v>-650533.77227095177</v>
      </c>
      <c r="G21" s="85">
        <f t="shared" si="1"/>
        <v>-647112.37869081402</v>
      </c>
      <c r="H21" s="85">
        <f t="shared" si="1"/>
        <v>-643690.98511067627</v>
      </c>
      <c r="I21" s="85">
        <f t="shared" si="1"/>
        <v>-640269.59153053851</v>
      </c>
      <c r="J21" s="85">
        <f t="shared" si="1"/>
        <v>-636848.19795040076</v>
      </c>
      <c r="K21" s="85">
        <f t="shared" si="1"/>
        <v>-633426.80437026301</v>
      </c>
      <c r="L21" s="85">
        <f t="shared" si="1"/>
        <v>-630005.41079012526</v>
      </c>
      <c r="M21" s="85">
        <f t="shared" si="1"/>
        <v>-626584.01720998751</v>
      </c>
      <c r="N21" s="85">
        <f t="shared" si="1"/>
        <v>-623162.62362984975</v>
      </c>
      <c r="O21" s="85">
        <f t="shared" si="1"/>
        <v>-619741.230049712</v>
      </c>
      <c r="P21" s="85">
        <f t="shared" si="1"/>
        <v>-616319.83646957425</v>
      </c>
      <c r="Q21" s="85">
        <f t="shared" si="1"/>
        <v>-612898.4428894365</v>
      </c>
      <c r="R21" s="85">
        <f t="shared" si="1"/>
        <v>-609477.04930929875</v>
      </c>
      <c r="S21" s="85">
        <f t="shared" si="1"/>
        <v>-606055.65572916099</v>
      </c>
      <c r="T21" s="85">
        <f t="shared" si="1"/>
        <v>-602634.26214902324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f>((O21+AA21)+(2*(SUM(P21:Z21))))/24</f>
        <v>-279771.32179761247</v>
      </c>
      <c r="AC21" s="85"/>
    </row>
    <row r="23" spans="2:29" x14ac:dyDescent="0.3">
      <c r="B23" t="s">
        <v>52</v>
      </c>
      <c r="C23" s="85">
        <f>H7</f>
        <v>-256097.67677171092</v>
      </c>
      <c r="D23" s="85">
        <f>C23+$M$14</f>
        <v>-254952.02791937257</v>
      </c>
      <c r="E23" s="85">
        <f t="shared" ref="E23:T23" si="2">D23+$M$14</f>
        <v>-253806.37906703423</v>
      </c>
      <c r="F23" s="85">
        <f t="shared" si="2"/>
        <v>-252660.73021469588</v>
      </c>
      <c r="G23" s="85">
        <f t="shared" si="2"/>
        <v>-251515.08136235754</v>
      </c>
      <c r="H23" s="85">
        <f t="shared" si="2"/>
        <v>-250369.43251001919</v>
      </c>
      <c r="I23" s="85">
        <f t="shared" si="2"/>
        <v>-249223.78365768085</v>
      </c>
      <c r="J23" s="85">
        <f t="shared" si="2"/>
        <v>-248078.1348053425</v>
      </c>
      <c r="K23" s="85">
        <f t="shared" si="2"/>
        <v>-246932.48595300416</v>
      </c>
      <c r="L23" s="85">
        <f t="shared" si="2"/>
        <v>-245786.83710066581</v>
      </c>
      <c r="M23" s="85">
        <f t="shared" si="2"/>
        <v>-244641.18824832747</v>
      </c>
      <c r="N23" s="85">
        <f t="shared" si="2"/>
        <v>-243495.53939598912</v>
      </c>
      <c r="O23" s="85">
        <f t="shared" si="2"/>
        <v>-242349.89054365078</v>
      </c>
      <c r="P23" s="85">
        <f t="shared" si="2"/>
        <v>-241204.24169131243</v>
      </c>
      <c r="Q23" s="85">
        <f t="shared" si="2"/>
        <v>-240058.59283897409</v>
      </c>
      <c r="R23" s="85">
        <f t="shared" si="2"/>
        <v>-238912.94398663574</v>
      </c>
      <c r="S23" s="85">
        <f t="shared" si="2"/>
        <v>-237767.2951342974</v>
      </c>
      <c r="T23" s="85">
        <f t="shared" si="2"/>
        <v>-236621.64628195905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f>((O23+AA23)+(2*(SUM(P23:Z23))))/24</f>
        <v>-109644.97210041701</v>
      </c>
      <c r="AC23" s="85"/>
    </row>
    <row r="24" spans="2:29" x14ac:dyDescent="0.3">
      <c r="B24" t="s">
        <v>53</v>
      </c>
      <c r="C24" s="85">
        <f>H8</f>
        <v>-264319.19593839615</v>
      </c>
      <c r="D24" s="85">
        <f>C24+$M$14</f>
        <v>-263173.54708605784</v>
      </c>
      <c r="E24" s="85">
        <f t="shared" ref="E24:T24" si="3">D24+$M$14</f>
        <v>-262027.89823371949</v>
      </c>
      <c r="F24" s="85">
        <f t="shared" si="3"/>
        <v>-260882.24938138115</v>
      </c>
      <c r="G24" s="85">
        <f t="shared" si="3"/>
        <v>-259736.6005290428</v>
      </c>
      <c r="H24" s="85">
        <f t="shared" si="3"/>
        <v>-258590.95167670446</v>
      </c>
      <c r="I24" s="85">
        <f t="shared" si="3"/>
        <v>-257445.30282436611</v>
      </c>
      <c r="J24" s="85">
        <f t="shared" si="3"/>
        <v>-256299.65397202777</v>
      </c>
      <c r="K24" s="85">
        <f t="shared" si="3"/>
        <v>-255154.00511968942</v>
      </c>
      <c r="L24" s="85">
        <f t="shared" si="3"/>
        <v>-254008.35626735108</v>
      </c>
      <c r="M24" s="85">
        <f t="shared" si="3"/>
        <v>-252862.70741501273</v>
      </c>
      <c r="N24" s="85">
        <f t="shared" si="3"/>
        <v>-251717.05856267439</v>
      </c>
      <c r="O24" s="85">
        <f t="shared" si="3"/>
        <v>-250571.40971033604</v>
      </c>
      <c r="P24" s="85">
        <f t="shared" si="3"/>
        <v>-249425.76085799769</v>
      </c>
      <c r="Q24" s="85">
        <f t="shared" si="3"/>
        <v>-248280.11200565935</v>
      </c>
      <c r="R24" s="85">
        <f t="shared" si="3"/>
        <v>-247134.463153321</v>
      </c>
      <c r="S24" s="85">
        <f t="shared" si="3"/>
        <v>-245988.81430098266</v>
      </c>
      <c r="T24" s="85">
        <f t="shared" si="3"/>
        <v>-244843.16544864431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f>((O24+AA24)+(2*(SUM(P24:Z24))))/24</f>
        <v>-113413.16838514776</v>
      </c>
      <c r="AC24" s="85"/>
    </row>
  </sheetData>
  <mergeCells count="8">
    <mergeCell ref="J2:O2"/>
    <mergeCell ref="J3:O3"/>
    <mergeCell ref="J4:L4"/>
    <mergeCell ref="M4:O4"/>
    <mergeCell ref="C2:H2"/>
    <mergeCell ref="C3:H3"/>
    <mergeCell ref="C4:E4"/>
    <mergeCell ref="F4:H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3B6EA1D-FE8B-4E7E-BC06-6C8912F25FD8}"/>
</file>

<file path=customXml/itemProps2.xml><?xml version="1.0" encoding="utf-8"?>
<ds:datastoreItem xmlns:ds="http://schemas.openxmlformats.org/officeDocument/2006/customXml" ds:itemID="{48B043CC-0491-43B5-BA26-FD4FBC4D3CE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c6127a10-71f0-4da1-ba55-32b1fb6b6b72"/>
    <ds:schemaRef ds:uri="6cac7f01-008c-450f-94bf-53a44ffc44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13C843-51B9-4340-B3DE-EF1CFC5263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15D5C6-C078-4DD7-B1F6-561D85CDA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3.20E</vt:lpstr>
      <vt:lpstr>Smart burn total</vt:lpstr>
      <vt:lpstr>DR 76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Jing (UTC)</dc:creator>
  <cp:lastModifiedBy>Peterson, Pete</cp:lastModifiedBy>
  <cp:lastPrinted>2019-11-25T17:40:39Z</cp:lastPrinted>
  <dcterms:created xsi:type="dcterms:W3CDTF">2019-10-12T05:20:05Z</dcterms:created>
  <dcterms:modified xsi:type="dcterms:W3CDTF">2021-03-23T16:43:11Z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