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120" yWindow="45" windowWidth="11340" windowHeight="8580" firstSheet="1" activeTab="1"/>
    <workbookView xWindow="0" yWindow="0" windowWidth="28800" windowHeight="11475" firstSheet="1" activeTab="2"/>
  </bookViews>
  <sheets>
    <sheet name="Acerno_Cache_XXXXX" sheetId="25" state="veryHidden" r:id="rId1"/>
    <sheet name="E-DDC-11" sheetId="24" r:id="rId2"/>
    <sheet name="E-DDC-12" sheetId="22" r:id="rId3"/>
  </sheets>
  <definedNames>
    <definedName name="_xlnm.Print_Area" localSheetId="2">'E-DDC-12'!$A$1:$I$145</definedName>
    <definedName name="_xlnm.Print_Titles" localSheetId="2">'E-DDC-12'!$1:$4</definedName>
  </definedNames>
  <calcPr calcId="152511" calcOnSave="0"/>
</workbook>
</file>

<file path=xl/calcChain.xml><?xml version="1.0" encoding="utf-8"?>
<calcChain xmlns="http://schemas.openxmlformats.org/spreadsheetml/2006/main">
  <c r="E10" i="24" l="1"/>
  <c r="D11" i="24"/>
  <c r="D10" i="24"/>
  <c r="D17" i="24" l="1"/>
  <c r="D18" i="24"/>
  <c r="D19" i="24"/>
  <c r="D20" i="24"/>
  <c r="D21" i="24"/>
  <c r="D22" i="24"/>
  <c r="D23" i="24"/>
  <c r="D24" i="24"/>
  <c r="D25" i="24"/>
  <c r="D26" i="24"/>
  <c r="D16" i="24"/>
  <c r="C144" i="22"/>
  <c r="C141" i="22" l="1"/>
  <c r="G106" i="22" l="1"/>
  <c r="H106" i="22"/>
  <c r="G118" i="22" l="1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07" i="22"/>
  <c r="G108" i="22"/>
  <c r="G109" i="22"/>
  <c r="G110" i="22"/>
  <c r="G111" i="22"/>
  <c r="G112" i="22"/>
  <c r="G113" i="22"/>
  <c r="G114" i="22"/>
  <c r="G115" i="22"/>
  <c r="G116" i="22"/>
  <c r="G117" i="22"/>
  <c r="B17" i="24" l="1"/>
  <c r="B18" i="24" s="1"/>
  <c r="B19" i="24" s="1"/>
  <c r="B20" i="24" s="1"/>
  <c r="B21" i="24" s="1"/>
  <c r="B22" i="24" s="1"/>
  <c r="B23" i="24" s="1"/>
  <c r="B24" i="24" s="1"/>
  <c r="B25" i="24" s="1"/>
  <c r="B26" i="24" s="1"/>
  <c r="D8" i="22" l="1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9" i="22"/>
  <c r="C113" i="22"/>
  <c r="C117" i="22"/>
  <c r="C121" i="22"/>
  <c r="C125" i="22"/>
  <c r="C129" i="22"/>
  <c r="C133" i="22"/>
  <c r="C137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8" i="22"/>
  <c r="C112" i="22"/>
  <c r="C116" i="22"/>
  <c r="C120" i="22"/>
  <c r="C124" i="22"/>
  <c r="C128" i="22"/>
  <c r="C132" i="22"/>
  <c r="C136" i="22"/>
  <c r="C140" i="22"/>
  <c r="C22" i="22"/>
  <c r="C30" i="22"/>
  <c r="C38" i="22"/>
  <c r="C46" i="22"/>
  <c r="C54" i="22"/>
  <c r="C62" i="22"/>
  <c r="C70" i="22"/>
  <c r="C78" i="22"/>
  <c r="C86" i="22"/>
  <c r="C94" i="22"/>
  <c r="C102" i="22"/>
  <c r="C111" i="22"/>
  <c r="C119" i="22"/>
  <c r="C127" i="22"/>
  <c r="C135" i="22"/>
  <c r="C21" i="22"/>
  <c r="C29" i="22"/>
  <c r="C37" i="22"/>
  <c r="C45" i="22"/>
  <c r="C53" i="22"/>
  <c r="C61" i="22"/>
  <c r="C69" i="22"/>
  <c r="C77" i="22"/>
  <c r="C85" i="22"/>
  <c r="C93" i="22"/>
  <c r="C101" i="22"/>
  <c r="C110" i="22"/>
  <c r="C118" i="22"/>
  <c r="C126" i="22"/>
  <c r="C134" i="22"/>
  <c r="C26" i="22"/>
  <c r="C34" i="22"/>
  <c r="C42" i="22"/>
  <c r="C50" i="22"/>
  <c r="C58" i="22"/>
  <c r="C66" i="22"/>
  <c r="C74" i="22"/>
  <c r="C82" i="22"/>
  <c r="C90" i="22"/>
  <c r="C98" i="22"/>
  <c r="C107" i="22"/>
  <c r="C115" i="22"/>
  <c r="C123" i="22"/>
  <c r="C131" i="22"/>
  <c r="C139" i="22"/>
  <c r="C25" i="22"/>
  <c r="C33" i="22"/>
  <c r="C41" i="22"/>
  <c r="C49" i="22"/>
  <c r="C57" i="22"/>
  <c r="C65" i="22"/>
  <c r="C73" i="22"/>
  <c r="C81" i="22"/>
  <c r="C89" i="22"/>
  <c r="C97" i="22"/>
  <c r="C106" i="22"/>
  <c r="C114" i="22"/>
  <c r="C122" i="22"/>
  <c r="C130" i="22"/>
  <c r="C138" i="22"/>
  <c r="D138" i="22" l="1"/>
  <c r="H138" i="22"/>
  <c r="H122" i="22"/>
  <c r="D122" i="22"/>
  <c r="D106" i="22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1" i="22"/>
  <c r="H131" i="22"/>
  <c r="H115" i="22"/>
  <c r="D115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H134" i="22"/>
  <c r="D134" i="22"/>
  <c r="H118" i="22"/>
  <c r="D118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7" i="22"/>
  <c r="H127" i="22"/>
  <c r="H111" i="22"/>
  <c r="D111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H136" i="22"/>
  <c r="D136" i="22"/>
  <c r="H128" i="22"/>
  <c r="D128" i="22"/>
  <c r="H120" i="22"/>
  <c r="D120" i="22"/>
  <c r="D112" i="22"/>
  <c r="H112" i="22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H137" i="22"/>
  <c r="D137" i="22"/>
  <c r="H129" i="22"/>
  <c r="D129" i="22"/>
  <c r="H121" i="22"/>
  <c r="D121" i="22"/>
  <c r="H113" i="22"/>
  <c r="D113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H130" i="22"/>
  <c r="D130" i="22"/>
  <c r="H114" i="22"/>
  <c r="D114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H139" i="22"/>
  <c r="D139" i="22"/>
  <c r="H123" i="22"/>
  <c r="D123" i="22"/>
  <c r="H107" i="22"/>
  <c r="D107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H126" i="22"/>
  <c r="D126" i="22"/>
  <c r="H110" i="22"/>
  <c r="D110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H135" i="22"/>
  <c r="D135" i="22"/>
  <c r="H119" i="22"/>
  <c r="D119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H140" i="22"/>
  <c r="D140" i="22"/>
  <c r="H132" i="22"/>
  <c r="D132" i="22"/>
  <c r="H124" i="22"/>
  <c r="D124" i="22"/>
  <c r="H116" i="22"/>
  <c r="D116" i="22"/>
  <c r="H108" i="22"/>
  <c r="D108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0" i="24"/>
  <c r="D133" i="22"/>
  <c r="H133" i="22"/>
  <c r="H125" i="22"/>
  <c r="D125" i="22"/>
  <c r="H117" i="22"/>
  <c r="D117" i="22"/>
  <c r="H109" i="22"/>
  <c r="D109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1" i="24" l="1"/>
  <c r="H20" i="22"/>
  <c r="G141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1" i="22"/>
  <c r="F20" i="22"/>
  <c r="E33" i="22" l="1"/>
  <c r="C16" i="24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C13" i="24"/>
  <c r="C15" i="24" s="1"/>
  <c r="C19" i="24" l="1"/>
  <c r="C20" i="24"/>
  <c r="B106" i="22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B140" i="22" s="1"/>
  <c r="F140" i="22" s="1"/>
  <c r="H105" i="22"/>
  <c r="H141" i="22" s="1"/>
  <c r="E34" i="22"/>
  <c r="C22" i="24"/>
  <c r="C24" i="24"/>
  <c r="C26" i="24"/>
  <c r="C17" i="24"/>
  <c r="C21" i="24"/>
  <c r="C25" i="24"/>
  <c r="C18" i="24"/>
  <c r="C23" i="24"/>
  <c r="C28" i="24" l="1"/>
  <c r="C31" i="24" s="1"/>
  <c r="I105" i="22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E35" i="22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l="1"/>
  <c r="E91" i="22" l="1"/>
  <c r="E92" i="22" l="1"/>
  <c r="E93" i="22" l="1"/>
  <c r="E94" i="22" l="1"/>
  <c r="E95" i="22" l="1"/>
  <c r="E96" i="22" l="1"/>
  <c r="E97" i="22" l="1"/>
  <c r="E98" i="22" l="1"/>
  <c r="E99" i="22" l="1"/>
  <c r="E100" i="22" l="1"/>
  <c r="E101" i="22" l="1"/>
  <c r="E102" i="22" l="1"/>
  <c r="E103" i="22" l="1"/>
  <c r="E104" i="22" l="1"/>
  <c r="E106" i="22" l="1"/>
  <c r="E16" i="24" s="1"/>
  <c r="E107" i="22" l="1"/>
  <c r="E17" i="24" s="1"/>
  <c r="E108" i="22" l="1"/>
  <c r="E18" i="24" l="1"/>
  <c r="F19" i="24" s="1"/>
  <c r="E109" i="22"/>
  <c r="E110" i="22" l="1"/>
  <c r="E19" i="24"/>
  <c r="E111" i="22" l="1"/>
  <c r="E20" i="24"/>
  <c r="E112" i="22" l="1"/>
  <c r="E21" i="24"/>
  <c r="E113" i="22" l="1"/>
  <c r="E22" i="24"/>
  <c r="E114" i="22" l="1"/>
  <c r="E23" i="24"/>
  <c r="E115" i="22" l="1"/>
  <c r="E24" i="24"/>
  <c r="E116" i="22" l="1"/>
  <c r="E25" i="24"/>
  <c r="E117" i="22" l="1"/>
  <c r="E26" i="24"/>
  <c r="D13" i="24" l="1"/>
  <c r="D15" i="24" s="1"/>
  <c r="D28" i="24" s="1"/>
  <c r="E11" i="24"/>
  <c r="E118" i="22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3" i="24" l="1"/>
  <c r="C37" i="24"/>
  <c r="C39" i="24" s="1"/>
  <c r="D31" i="24"/>
  <c r="E15" i="24" l="1"/>
  <c r="E28" i="24" s="1"/>
  <c r="E31" i="24" s="1"/>
  <c r="D33" i="24" s="1"/>
</calcChain>
</file>

<file path=xl/sharedStrings.xml><?xml version="1.0" encoding="utf-8"?>
<sst xmlns="http://schemas.openxmlformats.org/spreadsheetml/2006/main" count="73" uniqueCount="61">
  <si>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</si>
  <si>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</si>
  <si>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</si>
  <si>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</si>
  <si>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</si>
  <si>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</si>
  <si>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</si>
  <si>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</si>
  <si>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</si>
  <si>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</si>
  <si>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</si>
  <si>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</si>
  <si>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</si>
  <si>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</si>
  <si>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</si>
  <si>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</si>
  <si>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</si>
  <si>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</si>
  <si>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</si>
  <si>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</si>
  <si>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</si>
  <si>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</si>
  <si>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</si>
  <si>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</si>
  <si>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</si>
  <si>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</si>
  <si>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</si>
  <si>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</si>
  <si>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Dec</t>
  </si>
  <si>
    <t>TOTAL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</si>
  <si>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</si>
  <si>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</si>
  <si>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</si>
  <si>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</si>
  <si>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</si>
  <si>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</si>
  <si>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</si>
  <si>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</si>
  <si>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</si>
  <si>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</si>
  <si>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</si>
  <si>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</si>
  <si>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</si>
  <si>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</si>
  <si>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</si>
  <si>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</si>
  <si>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</si>
  <si>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</si>
  <si>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</si>
  <si>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</si>
  <si>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</si>
  <si>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</si>
  <si>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Jun</t>
  </si>
  <si>
    <t>Jul</t>
  </si>
  <si>
    <t>Test Period Expense</t>
  </si>
  <si>
    <t>Total AMA Rate Base</t>
  </si>
  <si>
    <t>Sep</t>
  </si>
  <si>
    <t>Non-Plant</t>
  </si>
  <si>
    <t>Excess ADFIT Balance</t>
  </si>
  <si>
    <t>Tax Reform transfer to Excess Tax Reg Liability</t>
  </si>
  <si>
    <t>Tax Reform Transfer to Excess Tax Regulatory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</si>
</sst>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43" fontId="1" fillId="0" borderId="2" xfId="1" applyFill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8" fontId="7" fillId="0" borderId="0" xfId="1" applyNumberFormat="1" applyFont="1" applyAlignment="1"/>
    <xf numFmtId="14" fontId="1" fillId="0" borderId="0" xfId="0" applyNumberFormat="1" applyFont="1" applyAlignment="1"/>
    <xf numFmtId="43" fontId="1" fillId="0" borderId="0" xfId="1" applyFont="1" applyAlignment="1"/>
    <xf numFmtId="43" fontId="1" fillId="0" borderId="0" xfId="1" applyFont="1" applyFill="1" applyAlignment="1"/>
    <xf numFmtId="0" fontId="1" fillId="0" borderId="0" xfId="0" applyFont="1" applyAlignment="1"/>
    <xf numFmtId="43" fontId="1" fillId="0" borderId="0" xfId="1" applyFont="1" applyFill="1" applyBorder="1" applyAlignment="1"/>
    <xf numFmtId="43" fontId="1" fillId="0" borderId="0" xfId="1" applyFont="1" applyBorder="1" applyAlignment="1"/>
    <xf numFmtId="43" fontId="2" fillId="0" borderId="23" xfId="1" applyFont="1" applyBorder="1" applyAlignment="1"/>
    <xf numFmtId="43" fontId="1" fillId="0" borderId="24" xfId="1" applyBorder="1" applyAlignment="1"/>
    <xf numFmtId="43" fontId="2" fillId="0" borderId="25" xfId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ColWidth="9.140625" defaultRowHeight="12.75" x14ac:dyDescent="0.2"/>
  <cols>
    <col min="1" max="16384" width="9.140625" style="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E18" sqref="E18"/>
    </sheetView>
    <sheetView workbookViewId="1">
      <selection sqref="A1:E1"/>
    </sheetView>
  </sheetViews>
  <sheetFormatPr defaultRowHeight="12.75" x14ac:dyDescent="0.2"/>
  <cols>
    <col min="1" max="1" width="9.28515625" style="40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100" t="s">
        <v>21</v>
      </c>
      <c r="B1" s="100"/>
      <c r="C1" s="100"/>
      <c r="D1" s="100"/>
      <c r="E1" s="100"/>
      <c r="F1" s="2"/>
      <c r="G1" s="2"/>
      <c r="H1" s="2"/>
      <c r="I1" s="2"/>
    </row>
    <row r="2" spans="1:9" x14ac:dyDescent="0.2">
      <c r="A2" s="101" t="s">
        <v>45</v>
      </c>
      <c r="B2" s="101"/>
      <c r="C2" s="101"/>
      <c r="D2" s="101"/>
      <c r="E2" s="101"/>
      <c r="F2" s="1"/>
      <c r="G2" s="1"/>
      <c r="H2" s="1"/>
      <c r="I2" s="1"/>
    </row>
    <row r="3" spans="1:9" x14ac:dyDescent="0.2">
      <c r="A3" s="102" t="s">
        <v>51</v>
      </c>
      <c r="B3" s="102"/>
      <c r="C3" s="102"/>
      <c r="D3" s="102"/>
      <c r="E3" s="102"/>
      <c r="F3" s="41"/>
      <c r="G3" s="41"/>
      <c r="H3" s="41"/>
      <c r="I3" s="41"/>
    </row>
    <row r="4" spans="1: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9" ht="13.5" thickBot="1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ht="13.5" thickBot="1" x14ac:dyDescent="0.25">
      <c r="A6" s="42"/>
      <c r="B6" s="68"/>
      <c r="C6" s="103" t="s">
        <v>44</v>
      </c>
      <c r="D6" s="104"/>
      <c r="E6" s="105"/>
      <c r="F6" s="41"/>
      <c r="G6" s="41"/>
    </row>
    <row r="7" spans="1:9" x14ac:dyDescent="0.2">
      <c r="A7" s="42"/>
      <c r="B7" s="44"/>
      <c r="C7" s="45" t="s">
        <v>22</v>
      </c>
      <c r="D7" s="45" t="s">
        <v>22</v>
      </c>
      <c r="E7" s="45" t="s">
        <v>23</v>
      </c>
      <c r="F7" s="41" t="s">
        <v>57</v>
      </c>
      <c r="G7" s="41"/>
    </row>
    <row r="8" spans="1:9" x14ac:dyDescent="0.2">
      <c r="A8" s="46" t="s">
        <v>24</v>
      </c>
      <c r="B8" s="44"/>
      <c r="C8" s="45" t="s">
        <v>25</v>
      </c>
      <c r="D8" s="45" t="s">
        <v>26</v>
      </c>
      <c r="E8" s="45" t="s">
        <v>27</v>
      </c>
      <c r="F8" s="41" t="s">
        <v>58</v>
      </c>
      <c r="G8" s="41"/>
    </row>
    <row r="9" spans="1:9" x14ac:dyDescent="0.2">
      <c r="A9" s="47"/>
      <c r="B9" s="44"/>
      <c r="C9" s="48"/>
      <c r="D9" s="49"/>
      <c r="E9" s="50"/>
      <c r="F9" s="41"/>
      <c r="G9" s="41"/>
    </row>
    <row r="10" spans="1:9" x14ac:dyDescent="0.2">
      <c r="A10" s="51" t="s">
        <v>28</v>
      </c>
      <c r="B10" s="44">
        <v>2018</v>
      </c>
      <c r="C10" s="52">
        <f>'E-DDC-12'!C141</f>
        <v>1553547.5099999949</v>
      </c>
      <c r="D10" s="53">
        <f>'E-DDC-12'!E117</f>
        <v>-1261987.6387656226</v>
      </c>
      <c r="E10" s="54">
        <f>-(C10+D10)*0.21</f>
        <v>-61227.572959218174</v>
      </c>
      <c r="F10" s="90"/>
      <c r="G10" s="41"/>
    </row>
    <row r="11" spans="1:9" x14ac:dyDescent="0.2">
      <c r="A11" s="51" t="s">
        <v>28</v>
      </c>
      <c r="B11" s="44">
        <v>2019</v>
      </c>
      <c r="C11" s="55">
        <f>'E-DDC-12'!C141</f>
        <v>1553547.5099999949</v>
      </c>
      <c r="D11" s="56">
        <f>'E-DDC-12'!E129</f>
        <v>-1414105.8324531212</v>
      </c>
      <c r="E11" s="54">
        <f>-(C11+D11)*0.21</f>
        <v>-29282.752284843475</v>
      </c>
      <c r="F11" s="41"/>
      <c r="G11" s="41"/>
    </row>
    <row r="12" spans="1:9" x14ac:dyDescent="0.2">
      <c r="A12" s="57"/>
      <c r="B12" s="44"/>
      <c r="C12" s="52"/>
      <c r="D12" s="53"/>
      <c r="E12" s="59"/>
      <c r="F12" s="41"/>
      <c r="G12" s="41"/>
    </row>
    <row r="13" spans="1:9" x14ac:dyDescent="0.2">
      <c r="A13" s="57" t="s">
        <v>29</v>
      </c>
      <c r="B13" s="43"/>
      <c r="C13" s="52">
        <f>C10+C11</f>
        <v>3107095.0199999898</v>
      </c>
      <c r="D13" s="53">
        <f>D10+D11</f>
        <v>-2676093.4712187438</v>
      </c>
      <c r="E13" s="54">
        <f>E10+E11</f>
        <v>-90510.325244061649</v>
      </c>
      <c r="F13" s="41"/>
      <c r="G13" s="41"/>
    </row>
    <row r="14" spans="1:9" x14ac:dyDescent="0.2">
      <c r="A14" s="57" t="s">
        <v>30</v>
      </c>
      <c r="B14" s="43"/>
      <c r="C14" s="60" t="s">
        <v>31</v>
      </c>
      <c r="D14" s="61" t="s">
        <v>31</v>
      </c>
      <c r="E14" s="62" t="s">
        <v>31</v>
      </c>
      <c r="F14" s="41"/>
      <c r="G14" s="41"/>
    </row>
    <row r="15" spans="1:9" x14ac:dyDescent="0.2">
      <c r="A15" s="57" t="s">
        <v>32</v>
      </c>
      <c r="B15" s="43"/>
      <c r="C15" s="63">
        <f>C13/2</f>
        <v>1553547.5099999949</v>
      </c>
      <c r="D15" s="64">
        <f>D13/2</f>
        <v>-1338046.7356093719</v>
      </c>
      <c r="E15" s="59">
        <f>E13/2</f>
        <v>-45255.162622030824</v>
      </c>
      <c r="F15" s="41"/>
      <c r="G15" s="41"/>
    </row>
    <row r="16" spans="1:9" x14ac:dyDescent="0.2">
      <c r="A16" s="51" t="s">
        <v>33</v>
      </c>
      <c r="B16" s="44">
        <v>2019</v>
      </c>
      <c r="C16" s="52">
        <f>C11</f>
        <v>1553547.5099999949</v>
      </c>
      <c r="D16" s="53">
        <f>'E-DDC-12'!E118</f>
        <v>-1274664.1549062475</v>
      </c>
      <c r="E16" s="54">
        <f>-(C16+D16)*0.21</f>
        <v>-58565.504569686949</v>
      </c>
      <c r="F16" s="41"/>
      <c r="G16" s="41"/>
    </row>
    <row r="17" spans="1:9" x14ac:dyDescent="0.2">
      <c r="A17" s="51" t="s">
        <v>34</v>
      </c>
      <c r="B17" s="44">
        <f>B16</f>
        <v>2019</v>
      </c>
      <c r="C17" s="52">
        <f>$C$16</f>
        <v>1553547.5099999949</v>
      </c>
      <c r="D17" s="53">
        <f>'E-DDC-12'!E119</f>
        <v>-1287340.6710468724</v>
      </c>
      <c r="E17" s="54">
        <f>-(C17+D17)*0.21</f>
        <v>-55903.436180155724</v>
      </c>
      <c r="F17" s="41"/>
      <c r="G17" s="41"/>
    </row>
    <row r="18" spans="1:9" x14ac:dyDescent="0.2">
      <c r="A18" s="51" t="s">
        <v>35</v>
      </c>
      <c r="B18" s="44">
        <f t="shared" ref="B18:B26" si="0">B17</f>
        <v>2019</v>
      </c>
      <c r="C18" s="52">
        <f t="shared" ref="C18:C25" si="1">$C$16</f>
        <v>1553547.5099999949</v>
      </c>
      <c r="D18" s="53">
        <f>'E-DDC-12'!E120</f>
        <v>-1300017.1871874973</v>
      </c>
      <c r="E18" s="54">
        <f>-(C18+D18)*0.21</f>
        <v>-53241.367790624499</v>
      </c>
      <c r="G18" s="41"/>
    </row>
    <row r="19" spans="1:9" x14ac:dyDescent="0.2">
      <c r="A19" s="51" t="s">
        <v>36</v>
      </c>
      <c r="B19" s="44">
        <f t="shared" si="0"/>
        <v>2019</v>
      </c>
      <c r="C19" s="52">
        <f>$C$16</f>
        <v>1553547.5099999949</v>
      </c>
      <c r="D19" s="53">
        <f>'E-DDC-12'!E121</f>
        <v>-1312693.7033281222</v>
      </c>
      <c r="E19" s="54">
        <f t="shared" ref="E19:E26" si="2">-(C19+D19)*0.21</f>
        <v>-50579.299401093274</v>
      </c>
      <c r="F19" s="90">
        <f>(C18+D18)*0.21+E18</f>
        <v>0</v>
      </c>
      <c r="G19" s="41"/>
    </row>
    <row r="20" spans="1:9" x14ac:dyDescent="0.2">
      <c r="A20" s="51" t="s">
        <v>37</v>
      </c>
      <c r="B20" s="44">
        <f t="shared" si="0"/>
        <v>2019</v>
      </c>
      <c r="C20" s="52">
        <f>$C$16</f>
        <v>1553547.5099999949</v>
      </c>
      <c r="D20" s="53">
        <f>'E-DDC-12'!E122</f>
        <v>-1325370.219468747</v>
      </c>
      <c r="E20" s="54">
        <f t="shared" si="2"/>
        <v>-47917.231011562049</v>
      </c>
      <c r="F20" s="41"/>
      <c r="G20" s="41"/>
    </row>
    <row r="21" spans="1:9" x14ac:dyDescent="0.2">
      <c r="A21" s="51" t="s">
        <v>52</v>
      </c>
      <c r="B21" s="44">
        <f t="shared" si="0"/>
        <v>2019</v>
      </c>
      <c r="C21" s="52">
        <f t="shared" si="1"/>
        <v>1553547.5099999949</v>
      </c>
      <c r="D21" s="53">
        <f>'E-DDC-12'!E123</f>
        <v>-1338046.7356093719</v>
      </c>
      <c r="E21" s="54">
        <f t="shared" si="2"/>
        <v>-45255.162622030824</v>
      </c>
      <c r="F21" s="41"/>
      <c r="G21" s="41"/>
    </row>
    <row r="22" spans="1:9" x14ac:dyDescent="0.2">
      <c r="A22" s="51" t="s">
        <v>53</v>
      </c>
      <c r="B22" s="44">
        <f t="shared" si="0"/>
        <v>2019</v>
      </c>
      <c r="C22" s="52">
        <f t="shared" si="1"/>
        <v>1553547.5099999949</v>
      </c>
      <c r="D22" s="53">
        <f>'E-DDC-12'!E124</f>
        <v>-1350723.2517499968</v>
      </c>
      <c r="E22" s="54">
        <f t="shared" si="2"/>
        <v>-42593.094232499599</v>
      </c>
      <c r="F22" s="41"/>
      <c r="G22" s="41"/>
    </row>
    <row r="23" spans="1:9" x14ac:dyDescent="0.2">
      <c r="A23" s="51" t="s">
        <v>38</v>
      </c>
      <c r="B23" s="44">
        <f t="shared" si="0"/>
        <v>2019</v>
      </c>
      <c r="C23" s="52">
        <f t="shared" si="1"/>
        <v>1553547.5099999949</v>
      </c>
      <c r="D23" s="53">
        <f>'E-DDC-12'!E125</f>
        <v>-1363399.7678906217</v>
      </c>
      <c r="E23" s="54">
        <f t="shared" si="2"/>
        <v>-39931.025842968374</v>
      </c>
      <c r="F23" s="41"/>
      <c r="G23" s="41"/>
    </row>
    <row r="24" spans="1:9" x14ac:dyDescent="0.2">
      <c r="A24" s="51" t="s">
        <v>56</v>
      </c>
      <c r="B24" s="44">
        <f t="shared" si="0"/>
        <v>2019</v>
      </c>
      <c r="C24" s="52">
        <f t="shared" si="1"/>
        <v>1553547.5099999949</v>
      </c>
      <c r="D24" s="53">
        <f>'E-DDC-12'!E126</f>
        <v>-1376076.2840312466</v>
      </c>
      <c r="E24" s="54">
        <f t="shared" si="2"/>
        <v>-37268.95745343715</v>
      </c>
      <c r="F24" s="41"/>
      <c r="G24" s="41"/>
    </row>
    <row r="25" spans="1:9" x14ac:dyDescent="0.2">
      <c r="A25" s="51" t="s">
        <v>39</v>
      </c>
      <c r="B25" s="44">
        <f t="shared" si="0"/>
        <v>2019</v>
      </c>
      <c r="C25" s="52">
        <f t="shared" si="1"/>
        <v>1553547.5099999949</v>
      </c>
      <c r="D25" s="53">
        <f>'E-DDC-12'!E127</f>
        <v>-1388752.8001718714</v>
      </c>
      <c r="E25" s="54">
        <f t="shared" si="2"/>
        <v>-34606.889063905925</v>
      </c>
      <c r="F25" s="41"/>
      <c r="G25" s="41"/>
      <c r="H25" s="41"/>
      <c r="I25" s="41"/>
    </row>
    <row r="26" spans="1:9" x14ac:dyDescent="0.2">
      <c r="A26" s="51" t="s">
        <v>40</v>
      </c>
      <c r="B26" s="44">
        <f t="shared" si="0"/>
        <v>2019</v>
      </c>
      <c r="C26" s="52">
        <f>$C$16</f>
        <v>1553547.5099999949</v>
      </c>
      <c r="D26" s="53">
        <f>'E-DDC-12'!E128</f>
        <v>-1401429.3163124963</v>
      </c>
      <c r="E26" s="54">
        <f t="shared" si="2"/>
        <v>-31944.8206743747</v>
      </c>
      <c r="F26" s="41"/>
      <c r="G26" s="41"/>
      <c r="H26" s="41"/>
      <c r="I26" s="41"/>
    </row>
    <row r="27" spans="1:9" x14ac:dyDescent="0.2">
      <c r="A27" s="47"/>
      <c r="B27" s="44"/>
      <c r="C27" s="55"/>
      <c r="D27" s="56"/>
      <c r="E27" s="65"/>
    </row>
    <row r="28" spans="1:9" x14ac:dyDescent="0.2">
      <c r="A28" s="47" t="s">
        <v>29</v>
      </c>
      <c r="B28" s="43"/>
      <c r="C28" s="58">
        <f>SUM(C15:C27)</f>
        <v>18642570.119999934</v>
      </c>
      <c r="D28" s="53">
        <f>SUM(D15:D27)</f>
        <v>-16056560.82731246</v>
      </c>
      <c r="E28" s="59">
        <f>SUM(E15:E27)</f>
        <v>-543061.95146436989</v>
      </c>
    </row>
    <row r="29" spans="1:9" x14ac:dyDescent="0.2">
      <c r="A29" s="47" t="s">
        <v>41</v>
      </c>
      <c r="B29" s="43"/>
      <c r="C29" s="60" t="s">
        <v>42</v>
      </c>
      <c r="D29" s="61" t="s">
        <v>42</v>
      </c>
      <c r="E29" s="62" t="s">
        <v>42</v>
      </c>
    </row>
    <row r="30" spans="1:9" x14ac:dyDescent="0.2">
      <c r="A30" s="47"/>
      <c r="B30" s="43"/>
      <c r="C30" s="52"/>
      <c r="D30" s="53"/>
      <c r="E30" s="59"/>
    </row>
    <row r="31" spans="1:9" x14ac:dyDescent="0.2">
      <c r="A31" s="47" t="s">
        <v>43</v>
      </c>
      <c r="B31" s="43"/>
      <c r="C31" s="66">
        <f>C28/12</f>
        <v>1553547.5099999944</v>
      </c>
      <c r="D31" s="67">
        <f>D28/12</f>
        <v>-1338046.7356093717</v>
      </c>
      <c r="E31" s="65">
        <f>E28/12</f>
        <v>-45255.162622030824</v>
      </c>
    </row>
    <row r="32" spans="1:9" ht="13.5" thickBot="1" x14ac:dyDescent="0.25">
      <c r="A32" s="47"/>
      <c r="B32" s="69"/>
      <c r="C32" s="47"/>
      <c r="D32" s="47"/>
      <c r="E32" s="47"/>
    </row>
    <row r="33" spans="1:5" ht="14.25" thickTop="1" thickBot="1" x14ac:dyDescent="0.25">
      <c r="A33" s="47" t="s">
        <v>55</v>
      </c>
      <c r="B33" s="69"/>
      <c r="D33" s="80">
        <f>SUM(C31:E31)</f>
        <v>170245.61176859192</v>
      </c>
      <c r="E33" s="70"/>
    </row>
    <row r="34" spans="1:5" ht="13.5" hidden="1" thickTop="1" x14ac:dyDescent="0.2">
      <c r="A34" s="47"/>
      <c r="B34" s="69"/>
      <c r="D34" s="77"/>
      <c r="E34" s="70"/>
    </row>
    <row r="35" spans="1:5" hidden="1" x14ac:dyDescent="0.2">
      <c r="A35" s="71" t="s">
        <v>50</v>
      </c>
      <c r="B35" s="72"/>
      <c r="C35" s="49"/>
      <c r="D35" s="49"/>
      <c r="E35" s="49"/>
    </row>
    <row r="36" spans="1:5" hidden="1" x14ac:dyDescent="0.2">
      <c r="A36" s="47"/>
      <c r="B36" s="69"/>
      <c r="C36" s="79" t="s">
        <v>49</v>
      </c>
      <c r="E36" s="75"/>
    </row>
    <row r="37" spans="1:5" hidden="1" x14ac:dyDescent="0.2">
      <c r="A37" s="47" t="s">
        <v>46</v>
      </c>
      <c r="B37" s="69"/>
      <c r="C37" s="53">
        <f>D10-D11</f>
        <v>152118.19368749857</v>
      </c>
      <c r="E37" s="53"/>
    </row>
    <row r="38" spans="1:5" hidden="1" x14ac:dyDescent="0.2">
      <c r="A38" s="47" t="s">
        <v>47</v>
      </c>
      <c r="B38" s="69"/>
      <c r="C38" s="53">
        <v>152118</v>
      </c>
      <c r="E38" s="53"/>
    </row>
    <row r="39" spans="1:5" hidden="1" x14ac:dyDescent="0.2">
      <c r="A39" s="47"/>
      <c r="B39" s="69" t="s">
        <v>48</v>
      </c>
      <c r="C39" s="78">
        <f>C37-C38</f>
        <v>0.19368749856948853</v>
      </c>
      <c r="E39" s="53"/>
    </row>
    <row r="40" spans="1:5" ht="13.5" thickTop="1" x14ac:dyDescent="0.2">
      <c r="A40" s="47"/>
      <c r="B40" s="69"/>
      <c r="E40" s="53"/>
    </row>
    <row r="41" spans="1:5" x14ac:dyDescent="0.2">
      <c r="A41" s="73"/>
      <c r="B41" s="69"/>
      <c r="E41" s="76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>
      <pane xSplit="1" ySplit="4" topLeftCell="B5" activePane="bottomRight" state="frozen"/>
      <selection activeCell="I32" sqref="I32"/>
      <selection pane="topRight" activeCell="I32" sqref="I32"/>
      <selection pane="bottomLeft" activeCell="I32" sqref="I32"/>
      <selection pane="bottomRight" activeCell="C144" sqref="C144"/>
    </sheetView>
    <sheetView tabSelected="1" topLeftCell="A7" workbookViewId="1">
      <selection activeCell="E118" sqref="E118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4" width="14.5703125" style="6" customWidth="1"/>
    <col min="5" max="5" width="16.85546875" style="6" customWidth="1"/>
    <col min="6" max="6" width="16.7109375" style="6" bestFit="1" customWidth="1"/>
    <col min="7" max="8" width="13.7109375" style="6" bestFit="1" customWidth="1"/>
    <col min="9" max="9" width="15.42578125" style="7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6" t="s">
        <v>3</v>
      </c>
      <c r="B1" s="107"/>
      <c r="C1" s="107"/>
      <c r="D1" s="107"/>
      <c r="E1" s="107"/>
      <c r="F1" s="107"/>
      <c r="G1" s="107"/>
      <c r="H1" s="107"/>
      <c r="I1" s="108"/>
      <c r="J1" s="3"/>
      <c r="K1" s="8" t="s">
        <v>3</v>
      </c>
    </row>
    <row r="2" spans="1:12" s="9" customFormat="1" x14ac:dyDescent="0.2">
      <c r="A2" s="15"/>
      <c r="B2" s="16"/>
      <c r="C2" s="39" t="s">
        <v>20</v>
      </c>
      <c r="D2" s="39"/>
      <c r="E2" s="39"/>
      <c r="F2" s="33"/>
      <c r="G2" s="12"/>
      <c r="H2" s="12"/>
      <c r="I2" s="27"/>
      <c r="J2" s="12"/>
      <c r="K2" s="12"/>
    </row>
    <row r="3" spans="1:12" x14ac:dyDescent="0.2">
      <c r="A3" s="17" t="s">
        <v>0</v>
      </c>
      <c r="B3" s="18" t="s">
        <v>5</v>
      </c>
      <c r="C3" s="18">
        <v>528</v>
      </c>
      <c r="D3" s="74">
        <v>120</v>
      </c>
      <c r="E3" s="74"/>
      <c r="F3" s="12"/>
      <c r="G3" s="12"/>
      <c r="H3" s="12"/>
      <c r="I3" s="27"/>
      <c r="K3" s="1"/>
    </row>
    <row r="4" spans="1:12" s="4" customFormat="1" ht="51.75" thickBot="1" x14ac:dyDescent="0.25">
      <c r="A4" s="19" t="s">
        <v>1</v>
      </c>
      <c r="B4" s="24" t="s">
        <v>19</v>
      </c>
      <c r="C4" s="20" t="s">
        <v>13</v>
      </c>
      <c r="D4" s="24" t="s">
        <v>16</v>
      </c>
      <c r="E4" s="24" t="s">
        <v>2</v>
      </c>
      <c r="F4" s="24" t="s">
        <v>18</v>
      </c>
      <c r="G4" s="20" t="s">
        <v>15</v>
      </c>
      <c r="H4" s="20" t="s">
        <v>6</v>
      </c>
      <c r="I4" s="21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9"/>
      <c r="B5" s="19"/>
      <c r="C5" s="30" t="s">
        <v>14</v>
      </c>
      <c r="D5" s="24"/>
      <c r="E5" s="24"/>
      <c r="F5" s="24"/>
      <c r="G5" s="20"/>
      <c r="H5" s="20"/>
      <c r="I5" s="21"/>
      <c r="J5" s="5"/>
      <c r="L5" s="5"/>
    </row>
    <row r="6" spans="1:12" s="4" customFormat="1" ht="26.25" thickBot="1" x14ac:dyDescent="0.25">
      <c r="A6" s="22" t="s">
        <v>7</v>
      </c>
      <c r="B6" s="26" t="s">
        <v>9</v>
      </c>
      <c r="C6" s="25" t="s">
        <v>17</v>
      </c>
      <c r="D6" s="26" t="s">
        <v>9</v>
      </c>
      <c r="E6" s="26"/>
      <c r="F6" s="31" t="s">
        <v>12</v>
      </c>
      <c r="G6" s="32" t="s">
        <v>10</v>
      </c>
      <c r="H6" s="32" t="s">
        <v>11</v>
      </c>
      <c r="I6" s="23" t="s">
        <v>11</v>
      </c>
      <c r="J6" s="5"/>
      <c r="L6" s="5"/>
    </row>
    <row r="7" spans="1:12" s="36" customFormat="1" x14ac:dyDescent="0.2">
      <c r="A7" s="10">
        <v>40148</v>
      </c>
      <c r="B7" s="37">
        <v>1553547.51</v>
      </c>
      <c r="C7" s="34"/>
      <c r="D7" s="34"/>
      <c r="E7" s="34"/>
      <c r="F7" s="7">
        <f t="shared" ref="F7:F38" si="0">+B7+D7</f>
        <v>1553547.51</v>
      </c>
      <c r="G7" s="34"/>
      <c r="H7" s="34"/>
      <c r="I7" s="34">
        <f>F7*-0.35</f>
        <v>-543741.62849999999</v>
      </c>
      <c r="J7" s="5"/>
      <c r="L7" s="35"/>
    </row>
    <row r="8" spans="1:12" s="29" customFormat="1" x14ac:dyDescent="0.2">
      <c r="A8" s="28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4">
        <f>F8*-0.35</f>
        <v>-543741.62849999999</v>
      </c>
      <c r="J8" s="5"/>
      <c r="K8" s="28">
        <v>40178</v>
      </c>
      <c r="L8" s="38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4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4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4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5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5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5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1" si="12">F56</f>
        <v>1052150.8396718781</v>
      </c>
      <c r="C57" s="85">
        <f t="shared" si="8"/>
        <v>12676.51614062499</v>
      </c>
      <c r="D57" s="7">
        <f t="shared" ref="D57:D121" si="13">-C57</f>
        <v>-12676.51614062499</v>
      </c>
      <c r="E57" s="7">
        <f t="shared" ref="E57:E121" si="14">D57+E56</f>
        <v>-514073.18646874983</v>
      </c>
      <c r="F57" s="7">
        <f t="shared" ref="F57:F121" si="15">+B57+D57</f>
        <v>1039474.3235312531</v>
      </c>
      <c r="G57" s="7">
        <f t="shared" ref="G57:G104" si="16">(-C57)*0.35</f>
        <v>-4436.7806492187465</v>
      </c>
      <c r="H57" s="7">
        <f t="shared" ref="H57:H121" si="17">-G57</f>
        <v>4436.7806492187465</v>
      </c>
      <c r="I57" s="11">
        <f t="shared" ref="I57:I121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5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5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5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5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5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5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5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5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5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5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1">
        <v>42004</v>
      </c>
      <c r="B68" s="82">
        <f t="shared" si="12"/>
        <v>912709.16212500317</v>
      </c>
      <c r="C68" s="85">
        <f t="shared" si="8"/>
        <v>12676.51614062499</v>
      </c>
      <c r="D68" s="83">
        <f t="shared" si="13"/>
        <v>-12676.51614062499</v>
      </c>
      <c r="E68" s="83">
        <f t="shared" si="14"/>
        <v>-653514.86401562474</v>
      </c>
      <c r="F68" s="83">
        <f t="shared" si="15"/>
        <v>900032.64598437818</v>
      </c>
      <c r="G68" s="83">
        <f t="shared" si="16"/>
        <v>-4436.7806492187465</v>
      </c>
      <c r="H68" s="83">
        <f t="shared" si="17"/>
        <v>4436.7806492187465</v>
      </c>
      <c r="I68" s="84">
        <f t="shared" si="18"/>
        <v>-315011.42609453003</v>
      </c>
      <c r="J68" s="82"/>
      <c r="K68" s="81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5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5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5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5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5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5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5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5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5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5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5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1">
        <v>42369</v>
      </c>
      <c r="B80" s="82">
        <f t="shared" si="12"/>
        <v>760590.96843750321</v>
      </c>
      <c r="C80" s="85">
        <f t="shared" si="8"/>
        <v>12676.51614062499</v>
      </c>
      <c r="D80" s="83">
        <f t="shared" si="13"/>
        <v>-12676.51614062499</v>
      </c>
      <c r="E80" s="83">
        <f t="shared" si="14"/>
        <v>-805633.05770312471</v>
      </c>
      <c r="F80" s="83">
        <f t="shared" si="15"/>
        <v>747914.45229687821</v>
      </c>
      <c r="G80" s="83">
        <f t="shared" si="16"/>
        <v>-4436.7806492187465</v>
      </c>
      <c r="H80" s="83">
        <f t="shared" si="17"/>
        <v>4436.7806492187465</v>
      </c>
      <c r="I80" s="84">
        <f t="shared" si="18"/>
        <v>-261770.05830390487</v>
      </c>
      <c r="J80" s="82"/>
      <c r="K80" s="81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5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5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5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5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5">
        <f t="shared" ref="C85:C140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5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5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5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5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5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5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1">
        <v>42735</v>
      </c>
      <c r="B92" s="82">
        <f t="shared" si="12"/>
        <v>608472.77475000324</v>
      </c>
      <c r="C92" s="88">
        <f t="shared" si="19"/>
        <v>12676.51614062499</v>
      </c>
      <c r="D92" s="83">
        <f t="shared" si="13"/>
        <v>-12676.51614062499</v>
      </c>
      <c r="E92" s="83">
        <f t="shared" si="14"/>
        <v>-957751.25139062467</v>
      </c>
      <c r="F92" s="83">
        <f t="shared" si="15"/>
        <v>595796.25860937824</v>
      </c>
      <c r="G92" s="83">
        <f t="shared" si="16"/>
        <v>-4436.7806492187465</v>
      </c>
      <c r="H92" s="83">
        <f t="shared" si="17"/>
        <v>4436.7806492187465</v>
      </c>
      <c r="I92" s="84">
        <f t="shared" si="18"/>
        <v>-208528.69051328002</v>
      </c>
      <c r="J92" s="82"/>
      <c r="K92" s="81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7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7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7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7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7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7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hidden="1" x14ac:dyDescent="0.2">
      <c r="A99" s="10">
        <v>42947</v>
      </c>
      <c r="B99" s="6">
        <f t="shared" si="12"/>
        <v>519737.16176562826</v>
      </c>
      <c r="C99" s="7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hidden="1" x14ac:dyDescent="0.2">
      <c r="A100" s="10">
        <v>42978</v>
      </c>
      <c r="B100" s="6">
        <f t="shared" si="12"/>
        <v>507060.64562500326</v>
      </c>
      <c r="C100" s="7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s="2" customFormat="1" hidden="1" x14ac:dyDescent="0.2">
      <c r="A101" s="91">
        <v>43008</v>
      </c>
      <c r="B101" s="92">
        <f t="shared" si="12"/>
        <v>494384.12948437827</v>
      </c>
      <c r="C101" s="95">
        <f t="shared" si="19"/>
        <v>12676.51614062499</v>
      </c>
      <c r="D101" s="93">
        <f t="shared" si="13"/>
        <v>-12676.51614062499</v>
      </c>
      <c r="E101" s="93">
        <f t="shared" si="14"/>
        <v>-1071839.8966562494</v>
      </c>
      <c r="F101" s="93">
        <f t="shared" si="15"/>
        <v>481707.61334375327</v>
      </c>
      <c r="G101" s="93">
        <f t="shared" si="16"/>
        <v>-4436.7806492187465</v>
      </c>
      <c r="H101" s="93">
        <f t="shared" si="17"/>
        <v>4436.7806492187465</v>
      </c>
      <c r="I101" s="11">
        <f t="shared" si="18"/>
        <v>-168597.66467031138</v>
      </c>
      <c r="J101" s="82"/>
      <c r="K101" s="81">
        <v>43008</v>
      </c>
    </row>
    <row r="102" spans="1:11" hidden="1" x14ac:dyDescent="0.2">
      <c r="A102" s="10">
        <v>43039</v>
      </c>
      <c r="B102" s="6">
        <f t="shared" si="12"/>
        <v>481707.61334375327</v>
      </c>
      <c r="C102" s="85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hidden="1" x14ac:dyDescent="0.2">
      <c r="A103" s="10">
        <v>43069</v>
      </c>
      <c r="B103" s="6">
        <f t="shared" si="12"/>
        <v>469031.09720312827</v>
      </c>
      <c r="C103" s="85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s="94" customFormat="1" hidden="1" x14ac:dyDescent="0.2">
      <c r="A104" s="91">
        <v>43100</v>
      </c>
      <c r="B104" s="92">
        <f t="shared" si="12"/>
        <v>456354.58106250328</v>
      </c>
      <c r="C104" s="95">
        <f t="shared" si="19"/>
        <v>12676.51614062499</v>
      </c>
      <c r="D104" s="93">
        <f t="shared" si="13"/>
        <v>-12676.51614062499</v>
      </c>
      <c r="E104" s="93">
        <f t="shared" si="14"/>
        <v>-1109869.4450781241</v>
      </c>
      <c r="F104" s="93">
        <f t="shared" si="15"/>
        <v>443678.06492187828</v>
      </c>
      <c r="G104" s="93">
        <f t="shared" si="16"/>
        <v>-4436.7806492187465</v>
      </c>
      <c r="H104" s="93">
        <f t="shared" si="17"/>
        <v>4436.7806492187465</v>
      </c>
      <c r="I104" s="11">
        <f t="shared" si="18"/>
        <v>-155287.32272265517</v>
      </c>
      <c r="J104" s="92"/>
      <c r="K104" s="91">
        <v>43100</v>
      </c>
    </row>
    <row r="105" spans="1:11" hidden="1" x14ac:dyDescent="0.2">
      <c r="A105" s="81">
        <v>43100</v>
      </c>
      <c r="B105" s="82" t="s">
        <v>60</v>
      </c>
      <c r="C105" s="88"/>
      <c r="D105" s="83"/>
      <c r="E105" s="83"/>
      <c r="F105" s="83"/>
      <c r="G105" s="83"/>
      <c r="H105" s="83">
        <f>F104*-0.21-I104</f>
        <v>62114.929089060737</v>
      </c>
      <c r="I105" s="84">
        <f t="shared" si="18"/>
        <v>-93172.393633594431</v>
      </c>
      <c r="J105" s="6" t="s">
        <v>59</v>
      </c>
      <c r="K105" s="10"/>
    </row>
    <row r="106" spans="1:11" hidden="1" x14ac:dyDescent="0.2">
      <c r="A106" s="91">
        <v>43131</v>
      </c>
      <c r="B106" s="92">
        <f>F104</f>
        <v>443678.06492187828</v>
      </c>
      <c r="C106" s="96">
        <f t="shared" si="19"/>
        <v>12676.51614062499</v>
      </c>
      <c r="D106" s="93">
        <f t="shared" si="13"/>
        <v>-12676.51614062499</v>
      </c>
      <c r="E106" s="93">
        <f>D106+E104</f>
        <v>-1122545.9612187489</v>
      </c>
      <c r="F106" s="93">
        <f t="shared" si="15"/>
        <v>431001.54878125328</v>
      </c>
      <c r="G106" s="93">
        <f>(-C106)*0.21</f>
        <v>-2662.0683895312477</v>
      </c>
      <c r="H106" s="93">
        <f>-G106</f>
        <v>2662.0683895312477</v>
      </c>
      <c r="I106" s="11">
        <f>I105+H106</f>
        <v>-90510.325244063177</v>
      </c>
      <c r="K106" s="10">
        <v>43131</v>
      </c>
    </row>
    <row r="107" spans="1:11" hidden="1" x14ac:dyDescent="0.2">
      <c r="A107" s="10">
        <v>43159</v>
      </c>
      <c r="B107" s="6">
        <f t="shared" si="12"/>
        <v>431001.54878125328</v>
      </c>
      <c r="C107" s="12">
        <f t="shared" si="19"/>
        <v>12676.51614062499</v>
      </c>
      <c r="D107" s="7">
        <f t="shared" si="13"/>
        <v>-12676.51614062499</v>
      </c>
      <c r="E107" s="7">
        <f t="shared" si="14"/>
        <v>-1135222.4773593738</v>
      </c>
      <c r="F107" s="7">
        <f t="shared" si="15"/>
        <v>418325.03264062828</v>
      </c>
      <c r="G107" s="7">
        <f t="shared" ref="G107:G140" si="20">(-C107)*0.21</f>
        <v>-2662.0683895312477</v>
      </c>
      <c r="H107" s="7">
        <f t="shared" si="17"/>
        <v>2662.0683895312477</v>
      </c>
      <c r="I107" s="11">
        <f t="shared" si="18"/>
        <v>-87848.256854531923</v>
      </c>
      <c r="K107" s="10">
        <v>43159</v>
      </c>
    </row>
    <row r="108" spans="1:11" hidden="1" x14ac:dyDescent="0.2">
      <c r="A108" s="10">
        <v>43190</v>
      </c>
      <c r="B108" s="6">
        <f t="shared" si="12"/>
        <v>418325.03264062828</v>
      </c>
      <c r="C108" s="12">
        <f t="shared" si="19"/>
        <v>12676.51614062499</v>
      </c>
      <c r="D108" s="7">
        <f t="shared" si="13"/>
        <v>-12676.51614062499</v>
      </c>
      <c r="E108" s="7">
        <f t="shared" si="14"/>
        <v>-1147898.9934999987</v>
      </c>
      <c r="F108" s="7">
        <f t="shared" si="15"/>
        <v>405648.51650000329</v>
      </c>
      <c r="G108" s="7">
        <f t="shared" si="20"/>
        <v>-2662.0683895312477</v>
      </c>
      <c r="H108" s="7">
        <f t="shared" si="17"/>
        <v>2662.0683895312477</v>
      </c>
      <c r="I108" s="11">
        <f t="shared" si="18"/>
        <v>-85186.188465000669</v>
      </c>
      <c r="K108" s="10">
        <v>43190</v>
      </c>
    </row>
    <row r="109" spans="1:11" hidden="1" x14ac:dyDescent="0.2">
      <c r="A109" s="10">
        <v>43220</v>
      </c>
      <c r="B109" s="6">
        <f t="shared" si="12"/>
        <v>405648.51650000329</v>
      </c>
      <c r="C109" s="12">
        <f t="shared" si="19"/>
        <v>12676.51614062499</v>
      </c>
      <c r="D109" s="7">
        <f t="shared" si="13"/>
        <v>-12676.51614062499</v>
      </c>
      <c r="E109" s="7">
        <f t="shared" si="14"/>
        <v>-1160575.5096406236</v>
      </c>
      <c r="F109" s="7">
        <f t="shared" si="15"/>
        <v>392972.00035937829</v>
      </c>
      <c r="G109" s="7">
        <f t="shared" si="20"/>
        <v>-2662.0683895312477</v>
      </c>
      <c r="H109" s="7">
        <f t="shared" si="17"/>
        <v>2662.0683895312477</v>
      </c>
      <c r="I109" s="11">
        <f t="shared" si="18"/>
        <v>-82524.120075469415</v>
      </c>
      <c r="K109" s="10">
        <v>43220</v>
      </c>
    </row>
    <row r="110" spans="1:11" hidden="1" x14ac:dyDescent="0.2">
      <c r="A110" s="10">
        <v>43251</v>
      </c>
      <c r="B110" s="6">
        <f t="shared" si="12"/>
        <v>392972.00035937829</v>
      </c>
      <c r="C110" s="12">
        <f t="shared" si="19"/>
        <v>12676.51614062499</v>
      </c>
      <c r="D110" s="7">
        <f t="shared" si="13"/>
        <v>-12676.51614062499</v>
      </c>
      <c r="E110" s="7">
        <f t="shared" si="14"/>
        <v>-1173252.0257812485</v>
      </c>
      <c r="F110" s="7">
        <f t="shared" si="15"/>
        <v>380295.48421875329</v>
      </c>
      <c r="G110" s="7">
        <f t="shared" si="20"/>
        <v>-2662.0683895312477</v>
      </c>
      <c r="H110" s="7">
        <f t="shared" si="17"/>
        <v>2662.0683895312477</v>
      </c>
      <c r="I110" s="11">
        <f t="shared" si="18"/>
        <v>-79862.051685938161</v>
      </c>
      <c r="K110" s="10">
        <v>43251</v>
      </c>
    </row>
    <row r="111" spans="1:11" hidden="1" x14ac:dyDescent="0.2">
      <c r="A111" s="10">
        <v>43281</v>
      </c>
      <c r="B111" s="6">
        <f t="shared" si="12"/>
        <v>380295.48421875329</v>
      </c>
      <c r="C111" s="12">
        <f t="shared" si="19"/>
        <v>12676.51614062499</v>
      </c>
      <c r="D111" s="7">
        <f t="shared" si="13"/>
        <v>-12676.51614062499</v>
      </c>
      <c r="E111" s="7">
        <f t="shared" si="14"/>
        <v>-1185928.5419218733</v>
      </c>
      <c r="F111" s="7">
        <f t="shared" si="15"/>
        <v>367618.9680781283</v>
      </c>
      <c r="G111" s="7">
        <f t="shared" si="20"/>
        <v>-2662.0683895312477</v>
      </c>
      <c r="H111" s="7">
        <f t="shared" si="17"/>
        <v>2662.0683895312477</v>
      </c>
      <c r="I111" s="11">
        <f t="shared" si="18"/>
        <v>-77199.983296406906</v>
      </c>
      <c r="K111" s="10">
        <v>43281</v>
      </c>
    </row>
    <row r="112" spans="1:11" hidden="1" x14ac:dyDescent="0.2">
      <c r="A112" s="10">
        <v>43312</v>
      </c>
      <c r="B112" s="6">
        <f t="shared" si="12"/>
        <v>367618.9680781283</v>
      </c>
      <c r="C112" s="12">
        <f t="shared" si="19"/>
        <v>12676.51614062499</v>
      </c>
      <c r="D112" s="7">
        <f t="shared" si="13"/>
        <v>-12676.51614062499</v>
      </c>
      <c r="E112" s="7">
        <f t="shared" si="14"/>
        <v>-1198605.0580624982</v>
      </c>
      <c r="F112" s="7">
        <f t="shared" si="15"/>
        <v>354942.4519375033</v>
      </c>
      <c r="G112" s="7">
        <f t="shared" si="20"/>
        <v>-2662.0683895312477</v>
      </c>
      <c r="H112" s="7">
        <f t="shared" si="17"/>
        <v>2662.0683895312477</v>
      </c>
      <c r="I112" s="11">
        <f t="shared" si="18"/>
        <v>-74537.914906875652</v>
      </c>
      <c r="K112" s="10">
        <v>43312</v>
      </c>
    </row>
    <row r="113" spans="1:11" x14ac:dyDescent="0.2">
      <c r="A113" s="10">
        <v>43343</v>
      </c>
      <c r="B113" s="6">
        <f t="shared" si="12"/>
        <v>354942.4519375033</v>
      </c>
      <c r="C113" s="12">
        <f t="shared" si="19"/>
        <v>12676.51614062499</v>
      </c>
      <c r="D113" s="7">
        <f t="shared" si="13"/>
        <v>-12676.51614062499</v>
      </c>
      <c r="E113" s="7">
        <f t="shared" si="14"/>
        <v>-1211281.5742031231</v>
      </c>
      <c r="F113" s="7">
        <f t="shared" si="15"/>
        <v>342265.9357968783</v>
      </c>
      <c r="G113" s="7">
        <f t="shared" si="20"/>
        <v>-2662.0683895312477</v>
      </c>
      <c r="H113" s="7">
        <f t="shared" si="17"/>
        <v>2662.0683895312477</v>
      </c>
      <c r="I113" s="11">
        <f t="shared" si="18"/>
        <v>-71875.846517344398</v>
      </c>
      <c r="K113" s="10">
        <v>43343</v>
      </c>
    </row>
    <row r="114" spans="1:11" s="2" customFormat="1" x14ac:dyDescent="0.2">
      <c r="A114" s="91">
        <v>43373</v>
      </c>
      <c r="B114" s="92">
        <f t="shared" si="12"/>
        <v>342265.9357968783</v>
      </c>
      <c r="C114" s="96">
        <f t="shared" si="19"/>
        <v>12676.51614062499</v>
      </c>
      <c r="D114" s="93">
        <f t="shared" si="13"/>
        <v>-12676.51614062499</v>
      </c>
      <c r="E114" s="93">
        <f t="shared" si="14"/>
        <v>-1223958.090343748</v>
      </c>
      <c r="F114" s="93">
        <f t="shared" si="15"/>
        <v>329589.4196562533</v>
      </c>
      <c r="G114" s="93">
        <f t="shared" si="20"/>
        <v>-2662.0683895312477</v>
      </c>
      <c r="H114" s="93">
        <f t="shared" si="17"/>
        <v>2662.0683895312477</v>
      </c>
      <c r="I114" s="11">
        <f t="shared" si="18"/>
        <v>-69213.778127813144</v>
      </c>
      <c r="J114" s="82"/>
      <c r="K114" s="81">
        <v>43373</v>
      </c>
    </row>
    <row r="115" spans="1:11" x14ac:dyDescent="0.2">
      <c r="A115" s="10">
        <v>43404</v>
      </c>
      <c r="B115" s="6">
        <f t="shared" si="12"/>
        <v>329589.4196562533</v>
      </c>
      <c r="C115" s="12">
        <f t="shared" si="19"/>
        <v>12676.51614062499</v>
      </c>
      <c r="D115" s="7">
        <f t="shared" si="13"/>
        <v>-12676.51614062499</v>
      </c>
      <c r="E115" s="7">
        <f t="shared" si="14"/>
        <v>-1236634.6064843729</v>
      </c>
      <c r="F115" s="7">
        <f t="shared" si="15"/>
        <v>316912.90351562831</v>
      </c>
      <c r="G115" s="7">
        <f t="shared" si="20"/>
        <v>-2662.0683895312477</v>
      </c>
      <c r="H115" s="7">
        <f t="shared" si="17"/>
        <v>2662.0683895312477</v>
      </c>
      <c r="I115" s="11">
        <f t="shared" si="18"/>
        <v>-66551.70973828189</v>
      </c>
      <c r="K115" s="10">
        <v>43404</v>
      </c>
    </row>
    <row r="116" spans="1:11" x14ac:dyDescent="0.2">
      <c r="A116" s="10">
        <v>43434</v>
      </c>
      <c r="B116" s="6">
        <f t="shared" si="12"/>
        <v>316912.90351562831</v>
      </c>
      <c r="C116" s="12">
        <f t="shared" si="19"/>
        <v>12676.51614062499</v>
      </c>
      <c r="D116" s="7">
        <f t="shared" si="13"/>
        <v>-12676.51614062499</v>
      </c>
      <c r="E116" s="7">
        <f t="shared" si="14"/>
        <v>-1249311.1226249977</v>
      </c>
      <c r="F116" s="7">
        <f t="shared" si="15"/>
        <v>304236.38737500331</v>
      </c>
      <c r="G116" s="7">
        <f t="shared" si="20"/>
        <v>-2662.0683895312477</v>
      </c>
      <c r="H116" s="7">
        <f t="shared" si="17"/>
        <v>2662.0683895312477</v>
      </c>
      <c r="I116" s="11">
        <f t="shared" si="18"/>
        <v>-63889.641348750643</v>
      </c>
      <c r="K116" s="10">
        <v>43434</v>
      </c>
    </row>
    <row r="117" spans="1:11" ht="13.5" thickBot="1" x14ac:dyDescent="0.25">
      <c r="A117" s="91">
        <v>43465</v>
      </c>
      <c r="B117" s="92">
        <f t="shared" si="12"/>
        <v>304236.38737500331</v>
      </c>
      <c r="C117" s="96">
        <f t="shared" si="19"/>
        <v>12676.51614062499</v>
      </c>
      <c r="D117" s="93">
        <f t="shared" si="13"/>
        <v>-12676.51614062499</v>
      </c>
      <c r="E117" s="93">
        <f t="shared" si="14"/>
        <v>-1261987.6387656226</v>
      </c>
      <c r="F117" s="93">
        <f t="shared" si="15"/>
        <v>291559.87123437831</v>
      </c>
      <c r="G117" s="93">
        <f t="shared" si="20"/>
        <v>-2662.0683895312477</v>
      </c>
      <c r="H117" s="93">
        <f t="shared" si="17"/>
        <v>2662.0683895312477</v>
      </c>
      <c r="I117" s="11">
        <f t="shared" si="18"/>
        <v>-61227.572959219397</v>
      </c>
      <c r="K117" s="10">
        <v>43465</v>
      </c>
    </row>
    <row r="118" spans="1:11" ht="13.5" thickTop="1" x14ac:dyDescent="0.2">
      <c r="A118" s="81">
        <v>43496</v>
      </c>
      <c r="B118" s="82">
        <f t="shared" si="12"/>
        <v>291559.87123437831</v>
      </c>
      <c r="C118" s="97">
        <f t="shared" si="19"/>
        <v>12676.51614062499</v>
      </c>
      <c r="D118" s="83">
        <f t="shared" si="13"/>
        <v>-12676.51614062499</v>
      </c>
      <c r="E118" s="83">
        <f t="shared" si="14"/>
        <v>-1274664.1549062475</v>
      </c>
      <c r="F118" s="83">
        <f t="shared" si="15"/>
        <v>278883.35509375331</v>
      </c>
      <c r="G118" s="83">
        <f t="shared" si="20"/>
        <v>-2662.0683895312477</v>
      </c>
      <c r="H118" s="83">
        <f t="shared" si="17"/>
        <v>2662.0683895312477</v>
      </c>
      <c r="I118" s="84">
        <f t="shared" si="18"/>
        <v>-58565.50456968815</v>
      </c>
      <c r="K118" s="10">
        <v>43496</v>
      </c>
    </row>
    <row r="119" spans="1:11" x14ac:dyDescent="0.2">
      <c r="A119" s="10">
        <v>43524</v>
      </c>
      <c r="B119" s="6">
        <f t="shared" si="12"/>
        <v>278883.35509375331</v>
      </c>
      <c r="C119" s="98">
        <f t="shared" si="19"/>
        <v>12676.51614062499</v>
      </c>
      <c r="D119" s="7">
        <f t="shared" si="13"/>
        <v>-12676.51614062499</v>
      </c>
      <c r="E119" s="7">
        <f t="shared" si="14"/>
        <v>-1287340.6710468724</v>
      </c>
      <c r="F119" s="7">
        <f t="shared" si="15"/>
        <v>266206.83895312832</v>
      </c>
      <c r="G119" s="7">
        <f t="shared" si="20"/>
        <v>-2662.0683895312477</v>
      </c>
      <c r="H119" s="7">
        <f t="shared" si="17"/>
        <v>2662.0683895312477</v>
      </c>
      <c r="I119" s="11">
        <f t="shared" si="18"/>
        <v>-55903.436180156903</v>
      </c>
      <c r="K119" s="10">
        <v>43524</v>
      </c>
    </row>
    <row r="120" spans="1:11" x14ac:dyDescent="0.2">
      <c r="A120" s="10">
        <v>43555</v>
      </c>
      <c r="B120" s="6">
        <f t="shared" si="12"/>
        <v>266206.83895312832</v>
      </c>
      <c r="C120" s="98">
        <f t="shared" si="19"/>
        <v>12676.51614062499</v>
      </c>
      <c r="D120" s="7">
        <f t="shared" si="13"/>
        <v>-12676.51614062499</v>
      </c>
      <c r="E120" s="7">
        <f t="shared" si="14"/>
        <v>-1300017.1871874973</v>
      </c>
      <c r="F120" s="7">
        <f t="shared" si="15"/>
        <v>253530.32281250332</v>
      </c>
      <c r="G120" s="7">
        <f t="shared" si="20"/>
        <v>-2662.0683895312477</v>
      </c>
      <c r="H120" s="7">
        <f t="shared" si="17"/>
        <v>2662.0683895312477</v>
      </c>
      <c r="I120" s="11">
        <f t="shared" si="18"/>
        <v>-53241.367790625656</v>
      </c>
      <c r="K120" s="10">
        <v>43555</v>
      </c>
    </row>
    <row r="121" spans="1:11" x14ac:dyDescent="0.2">
      <c r="A121" s="10">
        <v>43585</v>
      </c>
      <c r="B121" s="6">
        <f t="shared" si="12"/>
        <v>253530.32281250332</v>
      </c>
      <c r="C121" s="98">
        <f t="shared" si="19"/>
        <v>12676.51614062499</v>
      </c>
      <c r="D121" s="7">
        <f t="shared" si="13"/>
        <v>-12676.51614062499</v>
      </c>
      <c r="E121" s="7">
        <f t="shared" si="14"/>
        <v>-1312693.7033281222</v>
      </c>
      <c r="F121" s="7">
        <f t="shared" si="15"/>
        <v>240853.80667187832</v>
      </c>
      <c r="G121" s="7">
        <f t="shared" si="20"/>
        <v>-2662.0683895312477</v>
      </c>
      <c r="H121" s="7">
        <f t="shared" si="17"/>
        <v>2662.0683895312477</v>
      </c>
      <c r="I121" s="11">
        <f t="shared" si="18"/>
        <v>-50579.299401094409</v>
      </c>
      <c r="K121" s="10">
        <v>43585</v>
      </c>
    </row>
    <row r="122" spans="1:11" x14ac:dyDescent="0.2">
      <c r="A122" s="10">
        <v>43616</v>
      </c>
      <c r="B122" s="6">
        <f t="shared" ref="B122:B140" si="21">F121</f>
        <v>240853.80667187832</v>
      </c>
      <c r="C122" s="98">
        <f t="shared" si="19"/>
        <v>12676.51614062499</v>
      </c>
      <c r="D122" s="7">
        <f t="shared" ref="D122:D140" si="22">-C122</f>
        <v>-12676.51614062499</v>
      </c>
      <c r="E122" s="7">
        <f t="shared" ref="E122:E140" si="23">D122+E121</f>
        <v>-1325370.219468747</v>
      </c>
      <c r="F122" s="7">
        <f t="shared" ref="F122:F140" si="24">+B122+D122</f>
        <v>228177.29053125333</v>
      </c>
      <c r="G122" s="7">
        <f t="shared" si="20"/>
        <v>-2662.0683895312477</v>
      </c>
      <c r="H122" s="7">
        <f t="shared" ref="H122:H140" si="25">-G122</f>
        <v>2662.0683895312477</v>
      </c>
      <c r="I122" s="11">
        <f t="shared" ref="I122:I140" si="26">I121+H122</f>
        <v>-47917.231011563163</v>
      </c>
      <c r="K122" s="10">
        <v>43616</v>
      </c>
    </row>
    <row r="123" spans="1:11" x14ac:dyDescent="0.2">
      <c r="A123" s="10">
        <v>43646</v>
      </c>
      <c r="B123" s="6">
        <f t="shared" si="21"/>
        <v>228177.29053125333</v>
      </c>
      <c r="C123" s="98">
        <f t="shared" si="19"/>
        <v>12676.51614062499</v>
      </c>
      <c r="D123" s="7">
        <f t="shared" si="22"/>
        <v>-12676.51614062499</v>
      </c>
      <c r="E123" s="7">
        <f t="shared" si="23"/>
        <v>-1338046.7356093719</v>
      </c>
      <c r="F123" s="7">
        <f t="shared" si="24"/>
        <v>215500.77439062833</v>
      </c>
      <c r="G123" s="7">
        <f t="shared" si="20"/>
        <v>-2662.0683895312477</v>
      </c>
      <c r="H123" s="7">
        <f t="shared" si="25"/>
        <v>2662.0683895312477</v>
      </c>
      <c r="I123" s="11">
        <f t="shared" si="26"/>
        <v>-45255.162622031916</v>
      </c>
      <c r="K123" s="10">
        <v>43646</v>
      </c>
    </row>
    <row r="124" spans="1:11" x14ac:dyDescent="0.2">
      <c r="A124" s="10">
        <v>43677</v>
      </c>
      <c r="B124" s="6">
        <f t="shared" si="21"/>
        <v>215500.77439062833</v>
      </c>
      <c r="C124" s="98">
        <f t="shared" si="19"/>
        <v>12676.51614062499</v>
      </c>
      <c r="D124" s="7">
        <f t="shared" si="22"/>
        <v>-12676.51614062499</v>
      </c>
      <c r="E124" s="7">
        <f t="shared" si="23"/>
        <v>-1350723.2517499968</v>
      </c>
      <c r="F124" s="7">
        <f t="shared" si="24"/>
        <v>202824.25825000333</v>
      </c>
      <c r="G124" s="7">
        <f t="shared" si="20"/>
        <v>-2662.0683895312477</v>
      </c>
      <c r="H124" s="7">
        <f t="shared" si="25"/>
        <v>2662.0683895312477</v>
      </c>
      <c r="I124" s="11">
        <f t="shared" si="26"/>
        <v>-42593.094232500669</v>
      </c>
      <c r="K124" s="10">
        <v>43677</v>
      </c>
    </row>
    <row r="125" spans="1:11" x14ac:dyDescent="0.2">
      <c r="A125" s="10">
        <v>43708</v>
      </c>
      <c r="B125" s="6">
        <f t="shared" si="21"/>
        <v>202824.25825000333</v>
      </c>
      <c r="C125" s="98">
        <f t="shared" si="19"/>
        <v>12676.51614062499</v>
      </c>
      <c r="D125" s="7">
        <f t="shared" si="22"/>
        <v>-12676.51614062499</v>
      </c>
      <c r="E125" s="7">
        <f t="shared" si="23"/>
        <v>-1363399.7678906217</v>
      </c>
      <c r="F125" s="7">
        <f t="shared" si="24"/>
        <v>190147.74210937833</v>
      </c>
      <c r="G125" s="7">
        <f t="shared" si="20"/>
        <v>-2662.0683895312477</v>
      </c>
      <c r="H125" s="7">
        <f t="shared" si="25"/>
        <v>2662.0683895312477</v>
      </c>
      <c r="I125" s="11">
        <f t="shared" si="26"/>
        <v>-39931.025842969422</v>
      </c>
      <c r="K125" s="10">
        <v>43708</v>
      </c>
    </row>
    <row r="126" spans="1:11" x14ac:dyDescent="0.2">
      <c r="A126" s="10">
        <v>43738</v>
      </c>
      <c r="B126" s="6">
        <f t="shared" si="21"/>
        <v>190147.74210937833</v>
      </c>
      <c r="C126" s="98">
        <f t="shared" si="19"/>
        <v>12676.51614062499</v>
      </c>
      <c r="D126" s="7">
        <f t="shared" si="22"/>
        <v>-12676.51614062499</v>
      </c>
      <c r="E126" s="7">
        <f t="shared" si="23"/>
        <v>-1376076.2840312466</v>
      </c>
      <c r="F126" s="7">
        <f t="shared" si="24"/>
        <v>177471.22596875334</v>
      </c>
      <c r="G126" s="7">
        <f t="shared" si="20"/>
        <v>-2662.0683895312477</v>
      </c>
      <c r="H126" s="7">
        <f t="shared" si="25"/>
        <v>2662.0683895312477</v>
      </c>
      <c r="I126" s="11">
        <f t="shared" si="26"/>
        <v>-37268.957453438175</v>
      </c>
      <c r="K126" s="10">
        <v>43738</v>
      </c>
    </row>
    <row r="127" spans="1:11" x14ac:dyDescent="0.2">
      <c r="A127" s="10">
        <v>43769</v>
      </c>
      <c r="B127" s="6">
        <f t="shared" si="21"/>
        <v>177471.22596875334</v>
      </c>
      <c r="C127" s="98">
        <f t="shared" si="19"/>
        <v>12676.51614062499</v>
      </c>
      <c r="D127" s="7">
        <f t="shared" si="22"/>
        <v>-12676.51614062499</v>
      </c>
      <c r="E127" s="7">
        <f t="shared" si="23"/>
        <v>-1388752.8001718714</v>
      </c>
      <c r="F127" s="7">
        <f t="shared" si="24"/>
        <v>164794.70982812834</v>
      </c>
      <c r="G127" s="7">
        <f t="shared" si="20"/>
        <v>-2662.0683895312477</v>
      </c>
      <c r="H127" s="7">
        <f t="shared" si="25"/>
        <v>2662.0683895312477</v>
      </c>
      <c r="I127" s="11">
        <f t="shared" si="26"/>
        <v>-34606.889063906929</v>
      </c>
      <c r="K127" s="10">
        <v>43769</v>
      </c>
    </row>
    <row r="128" spans="1:11" x14ac:dyDescent="0.2">
      <c r="A128" s="10">
        <v>43799</v>
      </c>
      <c r="B128" s="6">
        <f t="shared" si="21"/>
        <v>164794.70982812834</v>
      </c>
      <c r="C128" s="98">
        <f t="shared" si="19"/>
        <v>12676.51614062499</v>
      </c>
      <c r="D128" s="7">
        <f t="shared" si="22"/>
        <v>-12676.51614062499</v>
      </c>
      <c r="E128" s="7">
        <f t="shared" si="23"/>
        <v>-1401429.3163124963</v>
      </c>
      <c r="F128" s="7">
        <f t="shared" si="24"/>
        <v>152118.19368750334</v>
      </c>
      <c r="G128" s="7">
        <f t="shared" si="20"/>
        <v>-2662.0683895312477</v>
      </c>
      <c r="H128" s="7">
        <f t="shared" si="25"/>
        <v>2662.0683895312477</v>
      </c>
      <c r="I128" s="11">
        <f t="shared" si="26"/>
        <v>-31944.820674375682</v>
      </c>
      <c r="K128" s="10">
        <v>43799</v>
      </c>
    </row>
    <row r="129" spans="1:11" ht="13.5" thickBot="1" x14ac:dyDescent="0.25">
      <c r="A129" s="81">
        <v>43830</v>
      </c>
      <c r="B129" s="82">
        <f t="shared" si="21"/>
        <v>152118.19368750334</v>
      </c>
      <c r="C129" s="99">
        <f t="shared" si="19"/>
        <v>12676.51614062499</v>
      </c>
      <c r="D129" s="83">
        <f t="shared" si="22"/>
        <v>-12676.51614062499</v>
      </c>
      <c r="E129" s="83">
        <f t="shared" si="23"/>
        <v>-1414105.8324531212</v>
      </c>
      <c r="F129" s="83">
        <f t="shared" si="24"/>
        <v>139441.67754687835</v>
      </c>
      <c r="G129" s="83">
        <f t="shared" si="20"/>
        <v>-2662.0683895312477</v>
      </c>
      <c r="H129" s="83">
        <f t="shared" si="25"/>
        <v>2662.0683895312477</v>
      </c>
      <c r="I129" s="84">
        <f t="shared" si="26"/>
        <v>-29282.752284844435</v>
      </c>
      <c r="K129" s="10">
        <v>43830</v>
      </c>
    </row>
    <row r="130" spans="1:11" ht="13.5" thickTop="1" x14ac:dyDescent="0.2">
      <c r="A130" s="10">
        <v>43861</v>
      </c>
      <c r="B130" s="6">
        <f t="shared" si="21"/>
        <v>139441.67754687835</v>
      </c>
      <c r="C130" s="6">
        <f t="shared" si="19"/>
        <v>12676.51614062499</v>
      </c>
      <c r="D130" s="7">
        <f t="shared" si="22"/>
        <v>-12676.51614062499</v>
      </c>
      <c r="E130" s="7">
        <f t="shared" si="23"/>
        <v>-1426782.3485937461</v>
      </c>
      <c r="F130" s="7">
        <f t="shared" si="24"/>
        <v>126765.16140625335</v>
      </c>
      <c r="G130" s="7">
        <f t="shared" si="20"/>
        <v>-2662.0683895312477</v>
      </c>
      <c r="H130" s="7">
        <f t="shared" si="25"/>
        <v>2662.0683895312477</v>
      </c>
      <c r="I130" s="11">
        <f t="shared" si="26"/>
        <v>-26620.683895313188</v>
      </c>
      <c r="K130" s="10">
        <v>43861</v>
      </c>
    </row>
    <row r="131" spans="1:11" x14ac:dyDescent="0.2">
      <c r="A131" s="10">
        <v>43890</v>
      </c>
      <c r="B131" s="6">
        <f t="shared" si="21"/>
        <v>126765.16140625335</v>
      </c>
      <c r="C131" s="6">
        <f t="shared" si="19"/>
        <v>12676.51614062499</v>
      </c>
      <c r="D131" s="7">
        <f t="shared" si="22"/>
        <v>-12676.51614062499</v>
      </c>
      <c r="E131" s="7">
        <f t="shared" si="23"/>
        <v>-1439458.864734371</v>
      </c>
      <c r="F131" s="7">
        <f t="shared" si="24"/>
        <v>114088.64526562835</v>
      </c>
      <c r="G131" s="7">
        <f t="shared" si="20"/>
        <v>-2662.0683895312477</v>
      </c>
      <c r="H131" s="7">
        <f t="shared" si="25"/>
        <v>2662.0683895312477</v>
      </c>
      <c r="I131" s="11">
        <f t="shared" si="26"/>
        <v>-23958.615505781941</v>
      </c>
      <c r="K131" s="10">
        <v>43890</v>
      </c>
    </row>
    <row r="132" spans="1:11" x14ac:dyDescent="0.2">
      <c r="A132" s="10">
        <v>43921</v>
      </c>
      <c r="B132" s="6">
        <f t="shared" si="21"/>
        <v>114088.64526562835</v>
      </c>
      <c r="C132" s="6">
        <f t="shared" si="19"/>
        <v>12676.51614062499</v>
      </c>
      <c r="D132" s="7">
        <f t="shared" si="22"/>
        <v>-12676.51614062499</v>
      </c>
      <c r="E132" s="7">
        <f t="shared" si="23"/>
        <v>-1452135.3808749958</v>
      </c>
      <c r="F132" s="7">
        <f t="shared" si="24"/>
        <v>101412.12912500335</v>
      </c>
      <c r="G132" s="7">
        <f t="shared" si="20"/>
        <v>-2662.0683895312477</v>
      </c>
      <c r="H132" s="7">
        <f t="shared" si="25"/>
        <v>2662.0683895312477</v>
      </c>
      <c r="I132" s="11">
        <f t="shared" si="26"/>
        <v>-21296.547116250695</v>
      </c>
      <c r="K132" s="10">
        <v>43921</v>
      </c>
    </row>
    <row r="133" spans="1:11" x14ac:dyDescent="0.2">
      <c r="A133" s="10">
        <v>43951</v>
      </c>
      <c r="B133" s="6">
        <f t="shared" si="21"/>
        <v>101412.12912500335</v>
      </c>
      <c r="C133" s="6">
        <f t="shared" si="19"/>
        <v>12676.51614062499</v>
      </c>
      <c r="D133" s="7">
        <f t="shared" si="22"/>
        <v>-12676.51614062499</v>
      </c>
      <c r="E133" s="7">
        <f t="shared" si="23"/>
        <v>-1464811.8970156207</v>
      </c>
      <c r="F133" s="7">
        <f t="shared" si="24"/>
        <v>88735.612984378356</v>
      </c>
      <c r="G133" s="7">
        <f t="shared" si="20"/>
        <v>-2662.0683895312477</v>
      </c>
      <c r="H133" s="7">
        <f t="shared" si="25"/>
        <v>2662.0683895312477</v>
      </c>
      <c r="I133" s="11">
        <f t="shared" si="26"/>
        <v>-18634.478726719448</v>
      </c>
      <c r="K133" s="10">
        <v>43951</v>
      </c>
    </row>
    <row r="134" spans="1:11" x14ac:dyDescent="0.2">
      <c r="A134" s="10">
        <v>43982</v>
      </c>
      <c r="B134" s="6">
        <f t="shared" si="21"/>
        <v>88735.612984378356</v>
      </c>
      <c r="C134" s="6">
        <f t="shared" si="19"/>
        <v>12676.51614062499</v>
      </c>
      <c r="D134" s="7">
        <f t="shared" si="22"/>
        <v>-12676.51614062499</v>
      </c>
      <c r="E134" s="7">
        <f t="shared" si="23"/>
        <v>-1477488.4131562456</v>
      </c>
      <c r="F134" s="7">
        <f t="shared" si="24"/>
        <v>76059.096843753359</v>
      </c>
      <c r="G134" s="7">
        <f t="shared" si="20"/>
        <v>-2662.0683895312477</v>
      </c>
      <c r="H134" s="7">
        <f t="shared" si="25"/>
        <v>2662.0683895312477</v>
      </c>
      <c r="I134" s="11">
        <f t="shared" si="26"/>
        <v>-15972.410337188201</v>
      </c>
      <c r="K134" s="10">
        <v>43982</v>
      </c>
    </row>
    <row r="135" spans="1:11" x14ac:dyDescent="0.2">
      <c r="A135" s="10">
        <v>44012</v>
      </c>
      <c r="B135" s="6">
        <f t="shared" si="21"/>
        <v>76059.096843753359</v>
      </c>
      <c r="C135" s="6">
        <f t="shared" si="19"/>
        <v>12676.51614062499</v>
      </c>
      <c r="D135" s="7">
        <f t="shared" si="22"/>
        <v>-12676.51614062499</v>
      </c>
      <c r="E135" s="7">
        <f t="shared" si="23"/>
        <v>-1490164.9292968705</v>
      </c>
      <c r="F135" s="7">
        <f t="shared" si="24"/>
        <v>63382.580703128369</v>
      </c>
      <c r="G135" s="7">
        <f t="shared" si="20"/>
        <v>-2662.0683895312477</v>
      </c>
      <c r="H135" s="7">
        <f t="shared" si="25"/>
        <v>2662.0683895312477</v>
      </c>
      <c r="I135" s="11">
        <f t="shared" si="26"/>
        <v>-13310.341947656954</v>
      </c>
      <c r="K135" s="10">
        <v>44012</v>
      </c>
    </row>
    <row r="136" spans="1:11" x14ac:dyDescent="0.2">
      <c r="A136" s="10">
        <v>44043</v>
      </c>
      <c r="B136" s="6">
        <f t="shared" si="21"/>
        <v>63382.580703128369</v>
      </c>
      <c r="C136" s="6">
        <f t="shared" si="19"/>
        <v>12676.51614062499</v>
      </c>
      <c r="D136" s="7">
        <f t="shared" si="22"/>
        <v>-12676.51614062499</v>
      </c>
      <c r="E136" s="7">
        <f t="shared" si="23"/>
        <v>-1502841.4454374954</v>
      </c>
      <c r="F136" s="7">
        <f t="shared" si="24"/>
        <v>50706.064562503379</v>
      </c>
      <c r="G136" s="7">
        <f t="shared" si="20"/>
        <v>-2662.0683895312477</v>
      </c>
      <c r="H136" s="7">
        <f t="shared" si="25"/>
        <v>2662.0683895312477</v>
      </c>
      <c r="I136" s="11">
        <f t="shared" si="26"/>
        <v>-10648.273558125707</v>
      </c>
      <c r="K136" s="10">
        <v>44043</v>
      </c>
    </row>
    <row r="137" spans="1:11" x14ac:dyDescent="0.2">
      <c r="A137" s="10">
        <v>44074</v>
      </c>
      <c r="B137" s="6">
        <f t="shared" si="21"/>
        <v>50706.064562503379</v>
      </c>
      <c r="C137" s="6">
        <f t="shared" si="19"/>
        <v>12676.51614062499</v>
      </c>
      <c r="D137" s="7">
        <f t="shared" si="22"/>
        <v>-12676.51614062499</v>
      </c>
      <c r="E137" s="7">
        <f t="shared" si="23"/>
        <v>-1515517.9615781202</v>
      </c>
      <c r="F137" s="7">
        <f t="shared" si="24"/>
        <v>38029.548421878389</v>
      </c>
      <c r="G137" s="7">
        <f t="shared" si="20"/>
        <v>-2662.0683895312477</v>
      </c>
      <c r="H137" s="7">
        <f t="shared" si="25"/>
        <v>2662.0683895312477</v>
      </c>
      <c r="I137" s="11">
        <f t="shared" si="26"/>
        <v>-7986.2051685944598</v>
      </c>
      <c r="K137" s="10">
        <v>44074</v>
      </c>
    </row>
    <row r="138" spans="1:11" x14ac:dyDescent="0.2">
      <c r="A138" s="10">
        <v>44104</v>
      </c>
      <c r="B138" s="6">
        <f t="shared" si="21"/>
        <v>38029.548421878389</v>
      </c>
      <c r="C138" s="6">
        <f t="shared" si="19"/>
        <v>12676.51614062499</v>
      </c>
      <c r="D138" s="7">
        <f t="shared" si="22"/>
        <v>-12676.51614062499</v>
      </c>
      <c r="E138" s="7">
        <f t="shared" si="23"/>
        <v>-1528194.4777187451</v>
      </c>
      <c r="F138" s="7">
        <f t="shared" si="24"/>
        <v>25353.0322812534</v>
      </c>
      <c r="G138" s="7">
        <f t="shared" si="20"/>
        <v>-2662.0683895312477</v>
      </c>
      <c r="H138" s="7">
        <f t="shared" si="25"/>
        <v>2662.0683895312477</v>
      </c>
      <c r="I138" s="11">
        <f t="shared" si="26"/>
        <v>-5324.1367790632121</v>
      </c>
      <c r="K138" s="10">
        <v>44104</v>
      </c>
    </row>
    <row r="139" spans="1:11" x14ac:dyDescent="0.2">
      <c r="A139" s="10">
        <v>44135</v>
      </c>
      <c r="B139" s="6">
        <f t="shared" si="21"/>
        <v>25353.0322812534</v>
      </c>
      <c r="C139" s="6">
        <f t="shared" si="19"/>
        <v>12676.51614062499</v>
      </c>
      <c r="D139" s="7">
        <f t="shared" si="22"/>
        <v>-12676.51614062499</v>
      </c>
      <c r="E139" s="7">
        <f t="shared" si="23"/>
        <v>-1540870.99385937</v>
      </c>
      <c r="F139" s="7">
        <f t="shared" si="24"/>
        <v>12676.51614062841</v>
      </c>
      <c r="G139" s="7">
        <f t="shared" si="20"/>
        <v>-2662.0683895312477</v>
      </c>
      <c r="H139" s="7">
        <f t="shared" si="25"/>
        <v>2662.0683895312477</v>
      </c>
      <c r="I139" s="11">
        <f t="shared" si="26"/>
        <v>-2662.0683895319644</v>
      </c>
      <c r="K139" s="10">
        <v>44135</v>
      </c>
    </row>
    <row r="140" spans="1:11" x14ac:dyDescent="0.2">
      <c r="A140" s="10">
        <v>44165</v>
      </c>
      <c r="B140" s="6">
        <f t="shared" si="21"/>
        <v>12676.51614062841</v>
      </c>
      <c r="C140" s="6">
        <f t="shared" si="19"/>
        <v>12676.51614062499</v>
      </c>
      <c r="D140" s="7">
        <f t="shared" si="22"/>
        <v>-12676.51614062499</v>
      </c>
      <c r="E140" s="7">
        <f t="shared" si="23"/>
        <v>-1553547.5099999949</v>
      </c>
      <c r="F140" s="7">
        <f t="shared" si="24"/>
        <v>3.4197000786662102E-9</v>
      </c>
      <c r="G140" s="7">
        <f t="shared" si="20"/>
        <v>-2662.0683895312477</v>
      </c>
      <c r="H140" s="7">
        <f t="shared" si="25"/>
        <v>2662.0683895312477</v>
      </c>
      <c r="I140" s="11">
        <f t="shared" si="26"/>
        <v>-7.1668182499706745E-10</v>
      </c>
      <c r="K140" s="10">
        <v>44165</v>
      </c>
    </row>
    <row r="141" spans="1:11" ht="13.5" thickBot="1" x14ac:dyDescent="0.25">
      <c r="A141" s="10"/>
      <c r="B141" s="13"/>
      <c r="C141" s="13">
        <f>SUM(C8:C140)</f>
        <v>1553547.5099999949</v>
      </c>
      <c r="D141" s="13">
        <f>SUM(D8:D140)</f>
        <v>-1553547.5099999949</v>
      </c>
      <c r="E141" s="13"/>
      <c r="F141" s="13"/>
      <c r="G141" s="13">
        <f>SUM(G8:G140)</f>
        <v>-481626.69941093668</v>
      </c>
      <c r="H141" s="13">
        <f>SUM(H8:H140)</f>
        <v>543741.62849999743</v>
      </c>
      <c r="I141" s="14"/>
      <c r="K141" s="10"/>
    </row>
    <row r="142" spans="1:11" ht="13.5" thickTop="1" x14ac:dyDescent="0.2">
      <c r="A142" s="10"/>
      <c r="K142" s="10"/>
    </row>
    <row r="143" spans="1:11" ht="13.5" thickBot="1" x14ac:dyDescent="0.25">
      <c r="A143" s="10"/>
      <c r="K143" s="10"/>
    </row>
    <row r="144" spans="1:11" ht="27" thickTop="1" thickBot="1" x14ac:dyDescent="0.25">
      <c r="A144" s="10"/>
      <c r="B144" s="86" t="s">
        <v>54</v>
      </c>
      <c r="C144" s="87">
        <f>SUM(C118:C129)</f>
        <v>152118.19368749991</v>
      </c>
      <c r="K144" s="10"/>
    </row>
    <row r="145" spans="1:11" ht="13.5" thickTop="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  <row r="152" spans="1:11" x14ac:dyDescent="0.2">
      <c r="A152" s="10"/>
      <c r="K152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75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861ADC-455E-42D1-9BE5-F2903B4E8AD1}"/>
</file>

<file path=customXml/itemProps2.xml><?xml version="1.0" encoding="utf-8"?>
<ds:datastoreItem xmlns:ds="http://schemas.openxmlformats.org/officeDocument/2006/customXml" ds:itemID="{56950903-1705-4BCF-9817-766B11BC5011}"/>
</file>

<file path=customXml/itemProps3.xml><?xml version="1.0" encoding="utf-8"?>
<ds:datastoreItem xmlns:ds="http://schemas.openxmlformats.org/officeDocument/2006/customXml" ds:itemID="{F5BA5F3B-2D60-465A-9558-295F2F9B14A8}"/>
</file>

<file path=customXml/itemProps4.xml><?xml version="1.0" encoding="utf-8"?>
<ds:datastoreItem xmlns:ds="http://schemas.openxmlformats.org/officeDocument/2006/customXml" ds:itemID="{1C360986-3664-45D5-A3DE-3A32167D8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E-DDC-11</vt:lpstr>
      <vt:lpstr>E-DDC-12</vt:lpstr>
      <vt:lpstr>'E-DDC-12'!Print_Area</vt:lpstr>
      <vt:lpstr>'E-DDC-12'!Print_Titles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2018-10-15T20:44:16Z</cp:lastPrinted>
  <dcterms:created xsi:type="dcterms:W3CDTF">2008-02-08T22:02:15Z</dcterms:created>
  <dcterms:modified xsi:type="dcterms:W3CDTF">2020-04-17T00:34:11Z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