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hEgqc6cuK6IIGq9a6VQSxCfBmN8A=="/>
    </ext>
  </extLst>
</workbook>
</file>

<file path=xl/sharedStrings.xml><?xml version="1.0" encoding="utf-8"?>
<sst xmlns="http://schemas.openxmlformats.org/spreadsheetml/2006/main" count="28" uniqueCount="23">
  <si>
    <t>Spokane County Regional Water Reclamation Facility - Scenario A</t>
  </si>
  <si>
    <t>Upgraded biogas piped from SCRWRF to City Service Center</t>
  </si>
  <si>
    <t>Gas Upgrading CapEx</t>
  </si>
  <si>
    <t>Gas Upgrading O&amp;M/yr</t>
  </si>
  <si>
    <t>Whole Project CapEx</t>
  </si>
  <si>
    <t>Non Gas-Upgrading CapEx</t>
  </si>
  <si>
    <t>RIN value/GGE</t>
  </si>
  <si>
    <t>GGE/day</t>
  </si>
  <si>
    <t>Dth/GGE</t>
  </si>
  <si>
    <t>Dth/day</t>
  </si>
  <si>
    <t>Dth/yr</t>
  </si>
  <si>
    <t>RIN value/Dth</t>
  </si>
  <si>
    <t>Low-Cost Estimate</t>
  </si>
  <si>
    <t>Mid-Cost Estimate</t>
  </si>
  <si>
    <t>High-Cost Estimate</t>
  </si>
  <si>
    <t>Avista Information</t>
  </si>
  <si>
    <t>Gas Upgrading Lifetime</t>
  </si>
  <si>
    <t>years</t>
  </si>
  <si>
    <t>Non Gas-Upgrading Lifetime</t>
  </si>
  <si>
    <t>Cost per Dth</t>
  </si>
  <si>
    <t>Upgrading Cost Only</t>
  </si>
  <si>
    <t>Whole Project Cost</t>
  </si>
  <si>
    <t>Whole Project Cost w/ RINs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</si>
</sst>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  <numFmt numFmtId="166" formatCode="_(* #,##0_);_(* \(#,##0\);_(* &quot;-&quot;??_);_(@_)"/>
  </numFmts>
  <fonts count="8">
    <font>
      <sz val="11.0"/>
      <color theme="1"/>
      <name val="Arial"/>
    </font>
    <font>
      <b/>
      <sz val="14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color theme="1"/>
      <name val="Calibri"/>
    </font>
    <font>
      <sz val="11.0"/>
      <color theme="1"/>
    </font>
    <font>
      <b/>
      <color theme="1"/>
      <name val="Calibri"/>
    </font>
    <font/>
  </fonts>
  <fills count="2">
    <fill>
      <patternFill patternType="none"/>
    </fill>
    <fill>
      <patternFill patternType="lightGray"/>
    </fill>
  </fills>
  <borders count="2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3" numFmtId="164" xfId="0" applyFont="1" applyNumberFormat="1"/>
    <xf borderId="0" fillId="0" fontId="3" numFmtId="165" xfId="0" applyFont="1" applyNumberFormat="1"/>
    <xf borderId="0" fillId="0" fontId="3" numFmtId="1" xfId="0" applyFont="1" applyNumberFormat="1"/>
    <xf borderId="0" fillId="0" fontId="3" numFmtId="166" xfId="0" applyFont="1" applyNumberFormat="1"/>
    <xf borderId="0" fillId="0" fontId="5" numFmtId="165" xfId="0" applyFont="1" applyNumberFormat="1"/>
    <xf borderId="0" fillId="0" fontId="6" numFmtId="0" xfId="0" applyAlignment="1" applyFont="1">
      <alignment readingOrder="0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7" numFmtId="0" xfId="0" applyAlignment="1" applyFont="1">
      <alignment readingOrder="0"/>
    </xf>
    <xf borderId="1" fillId="0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Calibri"/>
              </a:defRPr>
            </a:pPr>
            <a:r>
              <a:t>Cost per Dth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Sheet1!$A$15</c:f>
            </c:strRef>
          </c:tx>
          <c:spPr>
            <a:ln cmpd="sng" w="19050"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cat>
            <c:strRef>
              <c:f>Sheet1!$B$14:$D$14</c:f>
            </c:strRef>
          </c:cat>
          <c:val>
            <c:numRef>
              <c:f>Sheet1!$B$15:$D$15</c:f>
            </c:numRef>
          </c:val>
          <c:smooth val="0"/>
        </c:ser>
        <c:ser>
          <c:idx val="1"/>
          <c:order val="1"/>
          <c:tx>
            <c:strRef>
              <c:f>Sheet1!$A$16</c:f>
            </c:strRef>
          </c:tx>
          <c:spPr>
            <a:ln cmpd="sng" w="1905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strRef>
              <c:f>Sheet1!$B$14:$D$14</c:f>
            </c:strRef>
          </c:cat>
          <c:val>
            <c:numRef>
              <c:f>Sheet1!$B$16:$D$16</c:f>
            </c:numRef>
          </c:val>
          <c:smooth val="0"/>
        </c:ser>
        <c:ser>
          <c:idx val="2"/>
          <c:order val="2"/>
          <c:tx>
            <c:strRef>
              <c:f>Sheet1!$A$17</c:f>
            </c:strRef>
          </c:tx>
          <c:spPr>
            <a:ln cmpd="sng" w="19050"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 cmpd="sng">
                <a:solidFill>
                  <a:schemeClr val="accent3"/>
                </a:solidFill>
              </a:ln>
            </c:spPr>
          </c:marker>
          <c:cat>
            <c:strRef>
              <c:f>Sheet1!$B$14:$D$14</c:f>
            </c:strRef>
          </c:cat>
          <c:val>
            <c:numRef>
              <c:f>Sheet1!$B$17:$D$17</c:f>
            </c:numRef>
          </c:val>
          <c:smooth val="0"/>
        </c:ser>
        <c:ser>
          <c:idx val="3"/>
          <c:order val="3"/>
          <c:tx>
            <c:strRef>
              <c:f>Sheet1!$A$18</c:f>
            </c:strRef>
          </c:tx>
          <c:spPr>
            <a:ln cmpd="sng">
              <a:solidFill>
                <a:srgbClr val="F1C232"/>
              </a:solidFill>
            </a:ln>
          </c:spPr>
          <c:marker>
            <c:symbol val="circle"/>
            <c:size val="7"/>
            <c:spPr>
              <a:solidFill>
                <a:srgbClr val="F1C232"/>
              </a:solidFill>
              <a:ln cmpd="sng">
                <a:solidFill>
                  <a:srgbClr val="F1C232"/>
                </a:solidFill>
              </a:ln>
            </c:spPr>
          </c:marker>
          <c:cat>
            <c:strRef>
              <c:f>Sheet1!$B$14:$D$14</c:f>
            </c:strRef>
          </c:cat>
          <c:val>
            <c:numRef>
              <c:f>Sheet1!$B$18:$D$18</c:f>
            </c:numRef>
          </c:val>
          <c:smooth val="0"/>
        </c:ser>
        <c:axId val="1744864147"/>
        <c:axId val="1665181276"/>
      </c:lineChart>
      <c:catAx>
        <c:axId val="17448641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alibri"/>
              </a:defRPr>
            </a:pPr>
          </a:p>
        </c:txPr>
        <c:crossAx val="1665181276"/>
      </c:catAx>
      <c:valAx>
        <c:axId val="1665181276"/>
        <c:scaling>
          <c:orientation val="minMax"/>
          <c:min val="-30.0"/>
        </c:scaling>
        <c:delete val="0"/>
        <c:axPos val="l"/>
        <c:majorGridlines>
          <c:spPr>
            <a:ln>
              <a:solidFill>
                <a:srgbClr val="-484849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Calibri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Calibri"/>
              </a:defRPr>
            </a:pPr>
          </a:p>
        </c:txPr>
        <c:crossAx val="1744864147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Calibri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495300</xdr:colOff>
      <xdr:row>10</xdr:row>
      <xdr:rowOff>133350</xdr:rowOff>
    </xdr:from>
    <xdr:ext cx="5467350" cy="2971800"/>
    <xdr:graphicFrame>
      <xdr:nvGraphicFramePr>
        <xdr:cNvPr id="99879817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5"/>
    <col customWidth="1" min="2" max="2" width="16.88"/>
    <col customWidth="1" min="3" max="3" width="18.0"/>
    <col customWidth="1" min="4" max="4" width="18.38"/>
    <col customWidth="1" min="5" max="5" width="20.38"/>
    <col customWidth="1" min="6" max="6" width="13.38"/>
    <col customWidth="1" min="7" max="7" width="8.88"/>
    <col customWidth="1" min="8" max="8" width="7.63"/>
    <col customWidth="1" min="9" max="9" width="7.13"/>
    <col customWidth="1" min="10" max="10" width="8.75"/>
    <col customWidth="1" min="11" max="11" width="11.0"/>
    <col customWidth="1" min="12" max="26" width="7.63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/>
    <row r="4" ht="14.25" customHeight="1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ht="14.25" customHeight="1">
      <c r="A5" s="4" t="s">
        <v>12</v>
      </c>
      <c r="B5" s="5">
        <v>300000.0</v>
      </c>
      <c r="C5" s="5">
        <v>50000.0</v>
      </c>
      <c r="D5" s="5">
        <v>1500000.0</v>
      </c>
      <c r="E5" s="5">
        <f t="shared" ref="E5:E7" si="1">D5-B5</f>
        <v>1200000</v>
      </c>
      <c r="F5" s="6">
        <v>3.0</v>
      </c>
      <c r="G5" s="4">
        <v>550.0</v>
      </c>
      <c r="H5" s="4">
        <v>0.114</v>
      </c>
      <c r="I5" s="7">
        <f t="shared" ref="I5:I8" si="2">G5*H5</f>
        <v>62.7</v>
      </c>
      <c r="J5" s="8">
        <f t="shared" ref="J5:J8" si="3">I5*365</f>
        <v>22885.5</v>
      </c>
      <c r="K5" s="6">
        <f t="shared" ref="K5:K8" si="4">F5/H5</f>
        <v>26.31578947</v>
      </c>
    </row>
    <row r="6" ht="14.25" customHeight="1">
      <c r="A6" s="4" t="s">
        <v>13</v>
      </c>
      <c r="B6" s="5">
        <v>700000.0</v>
      </c>
      <c r="C6" s="5">
        <v>132500.0</v>
      </c>
      <c r="D6" s="5">
        <v>2500000.0</v>
      </c>
      <c r="E6" s="5">
        <f t="shared" si="1"/>
        <v>1800000</v>
      </c>
      <c r="F6" s="6">
        <v>2.0</v>
      </c>
      <c r="G6" s="4">
        <v>460.0</v>
      </c>
      <c r="H6" s="4">
        <v>0.114</v>
      </c>
      <c r="I6" s="7">
        <f t="shared" si="2"/>
        <v>52.44</v>
      </c>
      <c r="J6" s="8">
        <f t="shared" si="3"/>
        <v>19140.6</v>
      </c>
      <c r="K6" s="6">
        <f t="shared" si="4"/>
        <v>17.54385965</v>
      </c>
    </row>
    <row r="7" ht="14.25" customHeight="1">
      <c r="A7" s="4" t="s">
        <v>14</v>
      </c>
      <c r="B7" s="5">
        <v>900000.0</v>
      </c>
      <c r="C7" s="5">
        <v>42800.0</v>
      </c>
      <c r="D7" s="5">
        <v>4000000.0</v>
      </c>
      <c r="E7" s="5">
        <f t="shared" si="1"/>
        <v>3100000</v>
      </c>
      <c r="F7" s="6">
        <v>1.0</v>
      </c>
      <c r="G7" s="4">
        <v>350.0</v>
      </c>
      <c r="H7" s="4">
        <v>0.114</v>
      </c>
      <c r="I7" s="7">
        <f t="shared" si="2"/>
        <v>39.9</v>
      </c>
      <c r="J7" s="8">
        <f t="shared" si="3"/>
        <v>14563.5</v>
      </c>
      <c r="K7" s="6">
        <f t="shared" si="4"/>
        <v>8.771929825</v>
      </c>
    </row>
    <row r="8" ht="14.25" customHeight="1">
      <c r="A8" s="4" t="s">
        <v>15</v>
      </c>
      <c r="B8" s="5">
        <v>1000000.0</v>
      </c>
      <c r="C8" s="5">
        <v>1275000.0</v>
      </c>
      <c r="D8" s="5">
        <v>1.07E7</v>
      </c>
      <c r="E8" s="5">
        <v>9700000.0</v>
      </c>
      <c r="F8" s="9">
        <v>0.5</v>
      </c>
      <c r="G8" s="4">
        <v>4500.0</v>
      </c>
      <c r="H8" s="4">
        <v>0.114</v>
      </c>
      <c r="I8" s="7">
        <f t="shared" si="2"/>
        <v>513</v>
      </c>
      <c r="J8" s="8">
        <f t="shared" si="3"/>
        <v>187245</v>
      </c>
      <c r="K8" s="6">
        <f t="shared" si="4"/>
        <v>4.385964912</v>
      </c>
    </row>
    <row r="9" ht="14.25" customHeight="1"/>
    <row r="10" ht="14.25" customHeight="1">
      <c r="A10" s="4" t="s">
        <v>16</v>
      </c>
      <c r="B10" s="4">
        <v>20.0</v>
      </c>
      <c r="C10" s="4" t="s">
        <v>17</v>
      </c>
    </row>
    <row r="11" ht="14.25" customHeight="1">
      <c r="A11" s="4" t="s">
        <v>18</v>
      </c>
      <c r="B11" s="4">
        <v>50.0</v>
      </c>
      <c r="C11" s="4" t="s">
        <v>17</v>
      </c>
    </row>
    <row r="12" ht="14.25" customHeight="1"/>
    <row r="13" ht="14.25" customHeight="1">
      <c r="A13" s="10" t="s">
        <v>19</v>
      </c>
    </row>
    <row r="14" ht="14.25" customHeight="1">
      <c r="A14" s="3"/>
      <c r="B14" s="11" t="s">
        <v>20</v>
      </c>
      <c r="C14" s="3" t="s">
        <v>21</v>
      </c>
      <c r="D14" s="12" t="s">
        <v>22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13" t="s">
        <v>12</v>
      </c>
      <c r="B15" s="6">
        <f t="shared" ref="B15:B18" si="5">(B5/B$10+C5)/J5</f>
        <v>2.840226344</v>
      </c>
      <c r="C15" s="6">
        <f t="shared" ref="C15:C18" si="6">(B5/B$10+C5+E5/B$11)/J5</f>
        <v>3.888925302</v>
      </c>
      <c r="D15" s="6">
        <f t="shared" ref="D15:D18" si="7">C15-K5</f>
        <v>-22.42686417</v>
      </c>
    </row>
    <row r="16" ht="14.25" customHeight="1">
      <c r="A16" s="4" t="s">
        <v>13</v>
      </c>
      <c r="B16" s="6">
        <f t="shared" si="5"/>
        <v>8.751031838</v>
      </c>
      <c r="C16" s="6">
        <f t="shared" si="6"/>
        <v>10.63185062</v>
      </c>
      <c r="D16" s="6">
        <f t="shared" si="7"/>
        <v>-6.912009028</v>
      </c>
    </row>
    <row r="17" ht="14.25" customHeight="1">
      <c r="A17" s="4" t="s">
        <v>14</v>
      </c>
      <c r="B17" s="6">
        <f t="shared" si="5"/>
        <v>6.028770557</v>
      </c>
      <c r="C17" s="6">
        <f t="shared" si="6"/>
        <v>10.28598894</v>
      </c>
      <c r="D17" s="6">
        <f t="shared" si="7"/>
        <v>1.51405912</v>
      </c>
    </row>
    <row r="18" ht="14.25" customHeight="1">
      <c r="A18" s="4" t="s">
        <v>15</v>
      </c>
      <c r="B18" s="6">
        <f t="shared" si="5"/>
        <v>7.076290422</v>
      </c>
      <c r="C18" s="6">
        <f t="shared" si="6"/>
        <v>8.112366151</v>
      </c>
      <c r="D18" s="14">
        <f t="shared" si="7"/>
        <v>3.726401239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FB771ACE5A4E42831A3589E58321B2" ma:contentTypeVersion="56" ma:contentTypeDescription="" ma:contentTypeScope="" ma:versionID="8e53fc4aed8b0becf4a3c8923c6035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2019-09-26T07:00:00+00:00</OpenedDate>
    <SignificantOrder xmlns="dc463f71-b30c-4ab2-9473-d307f9d35888">false</SignificantOrder>
    <Date1 xmlns="dc463f71-b30c-4ab2-9473-d307f9d35888">2019-10-24T07:00:00+00:00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190818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C6E3D0F-E680-49CB-80AB-879F90B7E898}"/>
</file>

<file path=customXml/itemProps2.xml><?xml version="1.0" encoding="utf-8"?>
<ds:datastoreItem xmlns:ds="http://schemas.openxmlformats.org/officeDocument/2006/customXml" ds:itemID="{031BC349-0FCD-4FFB-B8AB-7F1A2B47D942}"/>
</file>

<file path=customXml/itemProps3.xml><?xml version="1.0" encoding="utf-8"?>
<ds:datastoreItem xmlns:ds="http://schemas.openxmlformats.org/officeDocument/2006/customXml" ds:itemID="{4C0F5907-D6B9-41BE-892D-887665524EC2}"/>
</file>

<file path=customXml/itemProps4.xml><?xml version="1.0" encoding="utf-8"?>
<ds:datastoreItem xmlns:ds="http://schemas.openxmlformats.org/officeDocument/2006/customXml" ds:itemID="{C167039A-62DD-4E72-8BEB-D93011DEF40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Kathlyn Kinney</dc:creator>
  <dcterms:created xsi:type="dcterms:W3CDTF">2018-08-15T18:05:38Z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0x0101006E56B4D1795A2E4DB2F0B01679ED314A003DFB771ACE5A4E42831A3589E58321B2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